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comments1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C:\Users\david\Downloads\"/>
    </mc:Choice>
  </mc:AlternateContent>
  <xr:revisionPtr revIDLastSave="0" documentId="13_ncr:1_{E9064DAD-4591-457D-A516-485FC89B1460}" xr6:coauthVersionLast="47" xr6:coauthVersionMax="47" xr10:uidLastSave="{00000000-0000-0000-0000-000000000000}"/>
  <bookViews>
    <workbookView xWindow="3840" yWindow="-16320" windowWidth="29040" windowHeight="15720" tabRatio="808" activeTab="4" xr2:uid="{00000000-000D-0000-FFFF-FFFF00000000}"/>
  </bookViews>
  <sheets>
    <sheet name="00.Info" sheetId="26" r:id="rId1"/>
    <sheet name="01.Definición de ámbito" sheetId="2" r:id="rId2"/>
    <sheet name="02.Tecnologías" sheetId="23" r:id="rId3"/>
    <sheet name="03.Muestra" sheetId="4" r:id="rId4"/>
    <sheet name="R5.Genéricos" sheetId="13" r:id="rId5"/>
    <sheet name="R6.Voz" sheetId="14" r:id="rId6"/>
    <sheet name="R7.Video" sheetId="15" r:id="rId7"/>
    <sheet name="R9.Web" sheetId="22" r:id="rId8"/>
    <sheet name="R10.Documentos no web" sheetId="21" r:id="rId9"/>
    <sheet name="R11.Software" sheetId="5" r:id="rId10"/>
    <sheet name="R12.ServiciosApoyo" sheetId="18" r:id="rId11"/>
    <sheet name="RESULTADOS" sheetId="9" r:id="rId12"/>
    <sheet name="DATA - Oculta" sheetId="10" state="hidden" r:id="rId13"/>
    <sheet name="DatosBD - Oculta" sheetId="19" state="hidden" r:id="rId14"/>
  </sheets>
  <externalReferences>
    <externalReference r:id="rId15"/>
  </externalReferences>
  <definedNames>
    <definedName name="celdasP1">'[1]P1.Perceptible'!$D$19:$D$53,'[1]P1.Perceptible'!$D$57:$D$91,'[1]P1.Perceptible'!$D$95:$D$129,'[1]P1.Perceptible'!$D$133:$D$167,'[1]P1.Perceptible'!$D$171:$D$205,'[1]P1.Perceptible'!$D$209:$D$243,'[1]P1.Perceptible'!$D$247:$D$281,'[1]P1.Perceptible'!$D$285:$D$319,'[1]P1.Perceptible'!$D$323:$D$357,'[1]P1.Perceptible'!$D$361:$D$395,'[1]P1.Perceptible'!$D$399:$D$433,'[1]P1.Perceptible'!$D$437:$D$471,'[1]P1.Perceptible'!$D$475:$D$509,'[1]P1.Perceptible'!$D$513:$D$547,'[1]P1.Perceptible'!$D$551:$D$585,'[1]P1.Perceptible'!$D$589:$D$623,'[1]P1.Perceptible'!$D$627:$D$661,'[1]P1.Perceptible'!$D$665:$D$699,'[1]P1.Perceptible'!$D$703:$D$737,'[1]P1.Perceptible'!$D$741:$D$775</definedName>
    <definedName name="celdasP2">'[1]P2.Operable'!$D$19:$D$53,'[1]P2.Operable'!$D$57:$D$91,'[1]P2.Operable'!$D$95:$D$129,'[1]P2.Operable'!$D$133:$D$167,'[1]P2.Operable'!$D$171:$D$205,'[1]P2.Operable'!$D$209:$D$243,'[1]P2.Operable'!$D$247:$D$281,'[1]P2.Operable'!$D$285:$D$319,'[1]P2.Operable'!$D$323:$D$357,'[1]P2.Operable'!$D$361:$D$395,'[1]P2.Operable'!$D$399:$D$433,'[1]P2.Operable'!$D$437:$D$471,'[1]P2.Operable'!$D$475:$D$509,'[1]P2.Operable'!$D$513:$D$547,'[1]P2.Operable'!$D$551:$D$585,'[1]P2.Operable'!$D$589:$D$623,'[1]P2.Operable'!$D$627:$D$661</definedName>
    <definedName name="celdasP3">'[1]P3.Comprensible'!$D$19:$D$53,'[1]P3.Comprensible'!$D$57:$D$91,'[1]P3.Comprensible'!$D$95:$D$129,'[1]P3.Comprensible'!$D$133:$D$167,'[1]P3.Comprensible'!$D$171:$D$205,'[1]P3.Comprensible'!$D$209:$D$243,'[1]P3.Comprensible'!$D$247:$D$281,'[1]P3.Comprensible'!$D$285:$D$319,'[1]P3.Comprensible'!$D$323:$D$357,'[1]P3.Comprensible'!$D$361:$D$395</definedName>
    <definedName name="CeldasP4">'[1]P4.Robusto'!$D$19:$D$53,'[1]P4.Robusto'!$D$57:$D$91,'[1]P4.Robusto'!$D$95:$D$129</definedName>
    <definedName name="_xlnm.Print_Area" localSheetId="11">RESULTADOS!$C$2:$AH$30,RESULTADOS!#REF!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3" i="4" l="1"/>
  <c r="B37" i="9" l="1" a="1"/>
  <c r="B37" i="9" s="1"/>
  <c r="C37" i="9" a="1"/>
  <c r="C37" i="9" s="1"/>
  <c r="D37" i="9" a="1"/>
  <c r="D37" i="9" s="1"/>
  <c r="B38" i="9" a="1"/>
  <c r="B38" i="9" s="1"/>
  <c r="C38" i="9" a="1"/>
  <c r="C38" i="9" s="1"/>
  <c r="D38" i="9" a="1"/>
  <c r="D38" i="9" s="1"/>
  <c r="B39" i="9" a="1"/>
  <c r="B39" i="9" s="1"/>
  <c r="S39" i="9" s="1" a="1"/>
  <c r="C39" i="9" a="1"/>
  <c r="C39" i="9" s="1"/>
  <c r="D39" i="9" a="1"/>
  <c r="D39" i="9" s="1"/>
  <c r="B40" i="9" a="1"/>
  <c r="B40" i="9" s="1"/>
  <c r="W40" i="9" s="1" a="1"/>
  <c r="C40" i="9" a="1"/>
  <c r="C40" i="9" s="1"/>
  <c r="D40" i="9" a="1"/>
  <c r="D40" i="9" s="1"/>
  <c r="B41" i="9" a="1"/>
  <c r="B41" i="9" s="1"/>
  <c r="C41" i="9" a="1"/>
  <c r="C41" i="9" s="1"/>
  <c r="D41" i="9" a="1"/>
  <c r="D41" i="9" s="1"/>
  <c r="B42" i="9" a="1"/>
  <c r="B42" i="9" s="1"/>
  <c r="AL42" i="9" s="1" a="1"/>
  <c r="C42" i="9" a="1"/>
  <c r="C42" i="9" s="1"/>
  <c r="D42" i="9" a="1"/>
  <c r="D42" i="9" s="1"/>
  <c r="B43" i="9" a="1"/>
  <c r="B43" i="9" s="1"/>
  <c r="N43" i="9" s="1" a="1"/>
  <c r="C43" i="9" a="1"/>
  <c r="C43" i="9" s="1"/>
  <c r="D43" i="9" a="1"/>
  <c r="D43" i="9" s="1"/>
  <c r="B44" i="9" a="1"/>
  <c r="B44" i="9" s="1"/>
  <c r="Q44" i="9" s="1" a="1"/>
  <c r="C44" i="9" a="1"/>
  <c r="C44" i="9" s="1"/>
  <c r="D44" i="9" a="1"/>
  <c r="D44" i="9" s="1"/>
  <c r="B45" i="9" a="1"/>
  <c r="B45" i="9" s="1"/>
  <c r="E45" i="9" s="1" a="1"/>
  <c r="C45" i="9" a="1"/>
  <c r="C45" i="9" s="1"/>
  <c r="D45" i="9" a="1"/>
  <c r="D45" i="9" s="1"/>
  <c r="B36" i="9" a="1"/>
  <c r="B36" i="9" s="1"/>
  <c r="AF36" i="9" s="1" a="1"/>
  <c r="C36" i="9" a="1"/>
  <c r="C36" i="9" s="1"/>
  <c r="D36" i="9" a="1"/>
  <c r="D36" i="9" s="1"/>
  <c r="D29" i="9" a="1"/>
  <c r="D29" i="9" s="1"/>
  <c r="D20" i="9" a="1"/>
  <c r="D20" i="9" s="1"/>
  <c r="A771" i="21" a="1"/>
  <c r="A771" i="21" s="1"/>
  <c r="B771" i="21" a="1"/>
  <c r="B771" i="21" s="1"/>
  <c r="C771" i="21" a="1"/>
  <c r="C771" i="21" s="1"/>
  <c r="D771" i="21" s="1"/>
  <c r="A772" i="21" a="1"/>
  <c r="A772" i="21" s="1"/>
  <c r="B772" i="21" a="1"/>
  <c r="B772" i="21" s="1"/>
  <c r="C772" i="21" a="1"/>
  <c r="C772" i="21" s="1"/>
  <c r="D772" i="21" s="1"/>
  <c r="A773" i="21" a="1"/>
  <c r="A773" i="21" s="1"/>
  <c r="B773" i="21" a="1"/>
  <c r="B773" i="21" s="1"/>
  <c r="C773" i="21" a="1"/>
  <c r="C773" i="21" s="1"/>
  <c r="D773" i="21" s="1"/>
  <c r="A774" i="21" a="1"/>
  <c r="A774" i="21" s="1"/>
  <c r="B774" i="21" a="1"/>
  <c r="B774" i="21" s="1"/>
  <c r="C774" i="21" a="1"/>
  <c r="C774" i="21" s="1"/>
  <c r="D774" i="21" s="1"/>
  <c r="A775" i="21" a="1"/>
  <c r="A775" i="21" s="1"/>
  <c r="B775" i="21" a="1"/>
  <c r="B775" i="21" s="1"/>
  <c r="C775" i="21" a="1"/>
  <c r="C775" i="21" s="1"/>
  <c r="D775" i="21" s="1"/>
  <c r="A776" i="21" a="1"/>
  <c r="A776" i="21" s="1"/>
  <c r="B776" i="21" a="1"/>
  <c r="B776" i="21" s="1"/>
  <c r="C776" i="21" a="1"/>
  <c r="C776" i="21" s="1"/>
  <c r="D776" i="21" s="1"/>
  <c r="A777" i="21" a="1"/>
  <c r="A777" i="21" s="1"/>
  <c r="B777" i="21" a="1"/>
  <c r="B777" i="21" s="1"/>
  <c r="C777" i="21" a="1"/>
  <c r="C777" i="21" s="1"/>
  <c r="D777" i="21" s="1"/>
  <c r="A778" i="21" a="1"/>
  <c r="A778" i="21" s="1"/>
  <c r="B778" i="21" a="1"/>
  <c r="B778" i="21" s="1"/>
  <c r="C778" i="21" a="1"/>
  <c r="C778" i="21" s="1"/>
  <c r="D778" i="21" s="1"/>
  <c r="A779" i="21" a="1"/>
  <c r="A779" i="21" s="1"/>
  <c r="B779" i="21" a="1"/>
  <c r="B779" i="21" s="1"/>
  <c r="C779" i="21" a="1"/>
  <c r="C779" i="21" s="1"/>
  <c r="D779" i="21" s="1"/>
  <c r="C770" i="21" a="1"/>
  <c r="C770" i="21" s="1"/>
  <c r="D770" i="21" s="1"/>
  <c r="B770" i="21" a="1"/>
  <c r="B770" i="21" s="1"/>
  <c r="A770" i="21" a="1"/>
  <c r="A770" i="21" s="1"/>
  <c r="A754" i="21" a="1"/>
  <c r="A754" i="21" s="1"/>
  <c r="B754" i="21" a="1"/>
  <c r="B754" i="21" s="1"/>
  <c r="C754" i="21" a="1"/>
  <c r="C754" i="21" s="1"/>
  <c r="D754" i="21" s="1"/>
  <c r="A755" i="21" a="1"/>
  <c r="A755" i="21" s="1"/>
  <c r="B755" i="21" a="1"/>
  <c r="B755" i="21" s="1"/>
  <c r="C755" i="21" a="1"/>
  <c r="C755" i="21" s="1"/>
  <c r="D755" i="21" s="1"/>
  <c r="A756" i="21" a="1"/>
  <c r="A756" i="21" s="1"/>
  <c r="B756" i="21" a="1"/>
  <c r="B756" i="21" s="1"/>
  <c r="C756" i="21" a="1"/>
  <c r="C756" i="21" s="1"/>
  <c r="D756" i="21" s="1"/>
  <c r="A757" i="21" a="1"/>
  <c r="A757" i="21" s="1"/>
  <c r="B757" i="21" a="1"/>
  <c r="B757" i="21" s="1"/>
  <c r="C757" i="21" a="1"/>
  <c r="C757" i="21" s="1"/>
  <c r="D757" i="21" s="1"/>
  <c r="A758" i="21" a="1"/>
  <c r="A758" i="21" s="1"/>
  <c r="B758" i="21" a="1"/>
  <c r="B758" i="21" s="1"/>
  <c r="C758" i="21" a="1"/>
  <c r="C758" i="21" s="1"/>
  <c r="D758" i="21" s="1"/>
  <c r="A759" i="21" a="1"/>
  <c r="A759" i="21" s="1"/>
  <c r="B759" i="21" a="1"/>
  <c r="B759" i="21" s="1"/>
  <c r="C759" i="21" a="1"/>
  <c r="C759" i="21" s="1"/>
  <c r="D759" i="21" s="1"/>
  <c r="A760" i="21" a="1"/>
  <c r="A760" i="21" s="1"/>
  <c r="B760" i="21" a="1"/>
  <c r="B760" i="21" s="1"/>
  <c r="C760" i="21" a="1"/>
  <c r="C760" i="21" s="1"/>
  <c r="D760" i="21" s="1"/>
  <c r="A761" i="21" a="1"/>
  <c r="A761" i="21" s="1"/>
  <c r="B761" i="21" a="1"/>
  <c r="B761" i="21" s="1"/>
  <c r="C761" i="21" a="1"/>
  <c r="C761" i="21" s="1"/>
  <c r="D761" i="21" s="1"/>
  <c r="A762" i="21" a="1"/>
  <c r="A762" i="21" s="1"/>
  <c r="B762" i="21" a="1"/>
  <c r="B762" i="21" s="1"/>
  <c r="C762" i="21" a="1"/>
  <c r="C762" i="21" s="1"/>
  <c r="D762" i="21" s="1"/>
  <c r="C753" i="21" a="1"/>
  <c r="C753" i="21" s="1"/>
  <c r="D753" i="21" s="1"/>
  <c r="B753" i="21" a="1"/>
  <c r="B753" i="21" s="1"/>
  <c r="A753" i="21" a="1"/>
  <c r="A753" i="21" s="1"/>
  <c r="A737" i="21" a="1"/>
  <c r="A737" i="21" s="1"/>
  <c r="B737" i="21" a="1"/>
  <c r="B737" i="21" s="1"/>
  <c r="C737" i="21" a="1"/>
  <c r="C737" i="21" s="1"/>
  <c r="D737" i="21" s="1"/>
  <c r="A738" i="21" a="1"/>
  <c r="A738" i="21" s="1"/>
  <c r="B738" i="21" a="1"/>
  <c r="B738" i="21" s="1"/>
  <c r="C738" i="21" a="1"/>
  <c r="C738" i="21" s="1"/>
  <c r="D738" i="21" s="1"/>
  <c r="A739" i="21" a="1"/>
  <c r="A739" i="21" s="1"/>
  <c r="B739" i="21" a="1"/>
  <c r="B739" i="21" s="1"/>
  <c r="C739" i="21" a="1"/>
  <c r="C739" i="21" s="1"/>
  <c r="D739" i="21" s="1"/>
  <c r="A740" i="21" a="1"/>
  <c r="A740" i="21" s="1"/>
  <c r="B740" i="21" a="1"/>
  <c r="B740" i="21" s="1"/>
  <c r="C740" i="21" a="1"/>
  <c r="C740" i="21" s="1"/>
  <c r="D740" i="21" s="1"/>
  <c r="A741" i="21" a="1"/>
  <c r="A741" i="21" s="1"/>
  <c r="B741" i="21" a="1"/>
  <c r="B741" i="21" s="1"/>
  <c r="C741" i="21" a="1"/>
  <c r="C741" i="21" s="1"/>
  <c r="D741" i="21" s="1"/>
  <c r="A742" i="21" a="1"/>
  <c r="A742" i="21" s="1"/>
  <c r="B742" i="21" a="1"/>
  <c r="B742" i="21" s="1"/>
  <c r="C742" i="21" a="1"/>
  <c r="C742" i="21" s="1"/>
  <c r="D742" i="21" s="1"/>
  <c r="A743" i="21" a="1"/>
  <c r="A743" i="21" s="1"/>
  <c r="B743" i="21" a="1"/>
  <c r="B743" i="21" s="1"/>
  <c r="C743" i="21" a="1"/>
  <c r="C743" i="21" s="1"/>
  <c r="D743" i="21" s="1"/>
  <c r="A744" i="21" a="1"/>
  <c r="A744" i="21" s="1"/>
  <c r="B744" i="21" a="1"/>
  <c r="B744" i="21" s="1"/>
  <c r="C744" i="21" a="1"/>
  <c r="C744" i="21" s="1"/>
  <c r="D744" i="21" s="1"/>
  <c r="A745" i="21" a="1"/>
  <c r="A745" i="21" s="1"/>
  <c r="B745" i="21" a="1"/>
  <c r="B745" i="21" s="1"/>
  <c r="C745" i="21" a="1"/>
  <c r="C745" i="21" s="1"/>
  <c r="D745" i="21" s="1"/>
  <c r="C736" i="21" a="1"/>
  <c r="C736" i="21" s="1"/>
  <c r="D736" i="21" s="1"/>
  <c r="B736" i="21" a="1"/>
  <c r="B736" i="21" s="1"/>
  <c r="A736" i="21" a="1"/>
  <c r="A736" i="21" s="1"/>
  <c r="A720" i="21" a="1"/>
  <c r="A720" i="21" s="1"/>
  <c r="B720" i="21" a="1"/>
  <c r="B720" i="21" s="1"/>
  <c r="C720" i="21" a="1"/>
  <c r="C720" i="21" s="1"/>
  <c r="D720" i="21" s="1"/>
  <c r="A721" i="21" a="1"/>
  <c r="A721" i="21" s="1"/>
  <c r="B721" i="21" a="1"/>
  <c r="B721" i="21" s="1"/>
  <c r="C721" i="21" a="1"/>
  <c r="C721" i="21" s="1"/>
  <c r="D721" i="21" s="1"/>
  <c r="A722" i="21" a="1"/>
  <c r="A722" i="21" s="1"/>
  <c r="B722" i="21" a="1"/>
  <c r="B722" i="21" s="1"/>
  <c r="C722" i="21" a="1"/>
  <c r="C722" i="21" s="1"/>
  <c r="D722" i="21" s="1"/>
  <c r="A723" i="21" a="1"/>
  <c r="A723" i="21" s="1"/>
  <c r="B723" i="21" a="1"/>
  <c r="B723" i="21" s="1"/>
  <c r="C723" i="21" a="1"/>
  <c r="C723" i="21" s="1"/>
  <c r="D723" i="21" s="1"/>
  <c r="A724" i="21" a="1"/>
  <c r="A724" i="21" s="1"/>
  <c r="B724" i="21" a="1"/>
  <c r="B724" i="21" s="1"/>
  <c r="C724" i="21" a="1"/>
  <c r="C724" i="21" s="1"/>
  <c r="D724" i="21" s="1"/>
  <c r="A725" i="21" a="1"/>
  <c r="A725" i="21" s="1"/>
  <c r="B725" i="21" a="1"/>
  <c r="B725" i="21" s="1"/>
  <c r="C725" i="21" a="1"/>
  <c r="C725" i="21" s="1"/>
  <c r="D725" i="21" s="1"/>
  <c r="A726" i="21" a="1"/>
  <c r="A726" i="21" s="1"/>
  <c r="B726" i="21" a="1"/>
  <c r="B726" i="21" s="1"/>
  <c r="C726" i="21" a="1"/>
  <c r="C726" i="21" s="1"/>
  <c r="D726" i="21" s="1"/>
  <c r="A727" i="21" a="1"/>
  <c r="A727" i="21" s="1"/>
  <c r="B727" i="21" a="1"/>
  <c r="B727" i="21" s="1"/>
  <c r="C727" i="21" a="1"/>
  <c r="C727" i="21" s="1"/>
  <c r="D727" i="21" s="1"/>
  <c r="A728" i="21" a="1"/>
  <c r="A728" i="21" s="1"/>
  <c r="B728" i="21" a="1"/>
  <c r="B728" i="21" s="1"/>
  <c r="C728" i="21" a="1"/>
  <c r="C728" i="21" s="1"/>
  <c r="D728" i="21" s="1"/>
  <c r="C719" i="21" a="1"/>
  <c r="C719" i="21" s="1"/>
  <c r="D719" i="21" s="1"/>
  <c r="B719" i="21" a="1"/>
  <c r="B719" i="21" s="1"/>
  <c r="A719" i="21" a="1"/>
  <c r="A719" i="21" s="1"/>
  <c r="A703" i="21" a="1"/>
  <c r="A703" i="21" s="1"/>
  <c r="B703" i="21" a="1"/>
  <c r="B703" i="21" s="1"/>
  <c r="C703" i="21" a="1"/>
  <c r="C703" i="21" s="1"/>
  <c r="D703" i="21" s="1"/>
  <c r="A704" i="21" a="1"/>
  <c r="A704" i="21" s="1"/>
  <c r="B704" i="21" a="1"/>
  <c r="B704" i="21" s="1"/>
  <c r="C704" i="21" a="1"/>
  <c r="C704" i="21" s="1"/>
  <c r="D704" i="21" s="1"/>
  <c r="A705" i="21" a="1"/>
  <c r="A705" i="21" s="1"/>
  <c r="B705" i="21" a="1"/>
  <c r="B705" i="21" s="1"/>
  <c r="C705" i="21" a="1"/>
  <c r="C705" i="21" s="1"/>
  <c r="D705" i="21" s="1"/>
  <c r="A706" i="21" a="1"/>
  <c r="A706" i="21" s="1"/>
  <c r="B706" i="21" a="1"/>
  <c r="B706" i="21" s="1"/>
  <c r="C706" i="21" a="1"/>
  <c r="C706" i="21" s="1"/>
  <c r="D706" i="21" s="1"/>
  <c r="A707" i="21" a="1"/>
  <c r="A707" i="21" s="1"/>
  <c r="B707" i="21" a="1"/>
  <c r="B707" i="21" s="1"/>
  <c r="C707" i="21" a="1"/>
  <c r="C707" i="21" s="1"/>
  <c r="D707" i="21" s="1"/>
  <c r="A708" i="21" a="1"/>
  <c r="A708" i="21" s="1"/>
  <c r="B708" i="21" a="1"/>
  <c r="B708" i="21" s="1"/>
  <c r="C708" i="21" a="1"/>
  <c r="C708" i="21" s="1"/>
  <c r="D708" i="21" s="1"/>
  <c r="A709" i="21" a="1"/>
  <c r="A709" i="21" s="1"/>
  <c r="B709" i="21" a="1"/>
  <c r="B709" i="21" s="1"/>
  <c r="C709" i="21" a="1"/>
  <c r="C709" i="21" s="1"/>
  <c r="D709" i="21" s="1"/>
  <c r="A710" i="21" a="1"/>
  <c r="A710" i="21" s="1"/>
  <c r="B710" i="21" a="1"/>
  <c r="B710" i="21" s="1"/>
  <c r="C710" i="21" a="1"/>
  <c r="C710" i="21" s="1"/>
  <c r="D710" i="21" s="1"/>
  <c r="A711" i="21" a="1"/>
  <c r="A711" i="21" s="1"/>
  <c r="B711" i="21" a="1"/>
  <c r="B711" i="21" s="1"/>
  <c r="C711" i="21" a="1"/>
  <c r="C711" i="21" s="1"/>
  <c r="D711" i="21" s="1"/>
  <c r="C702" i="21" a="1"/>
  <c r="C702" i="21" s="1"/>
  <c r="D702" i="21" s="1"/>
  <c r="B702" i="21" a="1"/>
  <c r="B702" i="21" s="1"/>
  <c r="A702" i="21" a="1"/>
  <c r="A702" i="21" s="1"/>
  <c r="A686" i="21" a="1"/>
  <c r="A686" i="21" s="1"/>
  <c r="B686" i="21" a="1"/>
  <c r="B686" i="21" s="1"/>
  <c r="C686" i="21" a="1"/>
  <c r="C686" i="21" s="1"/>
  <c r="D686" i="21" s="1"/>
  <c r="A687" i="21" a="1"/>
  <c r="A687" i="21" s="1"/>
  <c r="B687" i="21" a="1"/>
  <c r="B687" i="21" s="1"/>
  <c r="C687" i="21" a="1"/>
  <c r="C687" i="21" s="1"/>
  <c r="D687" i="21" s="1"/>
  <c r="A688" i="21" a="1"/>
  <c r="A688" i="21" s="1"/>
  <c r="B688" i="21" a="1"/>
  <c r="B688" i="21" s="1"/>
  <c r="C688" i="21" a="1"/>
  <c r="C688" i="21" s="1"/>
  <c r="D688" i="21" s="1"/>
  <c r="A689" i="21" a="1"/>
  <c r="A689" i="21" s="1"/>
  <c r="B689" i="21" a="1"/>
  <c r="B689" i="21" s="1"/>
  <c r="C689" i="21" a="1"/>
  <c r="C689" i="21" s="1"/>
  <c r="D689" i="21" s="1"/>
  <c r="A690" i="21" a="1"/>
  <c r="A690" i="21" s="1"/>
  <c r="B690" i="21" a="1"/>
  <c r="B690" i="21" s="1"/>
  <c r="C690" i="21" a="1"/>
  <c r="C690" i="21" s="1"/>
  <c r="D690" i="21" s="1"/>
  <c r="A691" i="21" a="1"/>
  <c r="A691" i="21" s="1"/>
  <c r="B691" i="21" a="1"/>
  <c r="B691" i="21" s="1"/>
  <c r="C691" i="21" a="1"/>
  <c r="C691" i="21" s="1"/>
  <c r="D691" i="21" s="1"/>
  <c r="A692" i="21" a="1"/>
  <c r="A692" i="21" s="1"/>
  <c r="B692" i="21" a="1"/>
  <c r="B692" i="21" s="1"/>
  <c r="C692" i="21" a="1"/>
  <c r="C692" i="21" s="1"/>
  <c r="D692" i="21" s="1"/>
  <c r="A693" i="21" a="1"/>
  <c r="A693" i="21" s="1"/>
  <c r="B693" i="21" a="1"/>
  <c r="B693" i="21" s="1"/>
  <c r="C693" i="21" a="1"/>
  <c r="C693" i="21" s="1"/>
  <c r="D693" i="21" s="1"/>
  <c r="A694" i="21" a="1"/>
  <c r="A694" i="21" s="1"/>
  <c r="B694" i="21" a="1"/>
  <c r="B694" i="21" s="1"/>
  <c r="C694" i="21" a="1"/>
  <c r="C694" i="21" s="1"/>
  <c r="D694" i="21" s="1"/>
  <c r="C685" i="21" a="1"/>
  <c r="C685" i="21" s="1"/>
  <c r="D685" i="21" s="1"/>
  <c r="B685" i="21" a="1"/>
  <c r="B685" i="21" s="1"/>
  <c r="A685" i="21" a="1"/>
  <c r="A685" i="21" s="1"/>
  <c r="A669" i="21" a="1"/>
  <c r="A669" i="21" s="1"/>
  <c r="B669" i="21" a="1"/>
  <c r="B669" i="21" s="1"/>
  <c r="C669" i="21" a="1"/>
  <c r="C669" i="21" s="1"/>
  <c r="D669" i="21" s="1"/>
  <c r="A670" i="21" a="1"/>
  <c r="A670" i="21" s="1"/>
  <c r="B670" i="21" a="1"/>
  <c r="B670" i="21" s="1"/>
  <c r="C670" i="21" a="1"/>
  <c r="C670" i="21" s="1"/>
  <c r="D670" i="21" s="1"/>
  <c r="A671" i="21" a="1"/>
  <c r="A671" i="21" s="1"/>
  <c r="B671" i="21" a="1"/>
  <c r="B671" i="21" s="1"/>
  <c r="C671" i="21" a="1"/>
  <c r="C671" i="21" s="1"/>
  <c r="D671" i="21" s="1"/>
  <c r="A672" i="21" a="1"/>
  <c r="A672" i="21" s="1"/>
  <c r="B672" i="21" a="1"/>
  <c r="B672" i="21" s="1"/>
  <c r="C672" i="21" a="1"/>
  <c r="C672" i="21" s="1"/>
  <c r="D672" i="21" s="1"/>
  <c r="A673" i="21" a="1"/>
  <c r="A673" i="21" s="1"/>
  <c r="B673" i="21" a="1"/>
  <c r="B673" i="21" s="1"/>
  <c r="C673" i="21" a="1"/>
  <c r="C673" i="21" s="1"/>
  <c r="D673" i="21" s="1"/>
  <c r="A674" i="21" a="1"/>
  <c r="A674" i="21" s="1"/>
  <c r="B674" i="21" a="1"/>
  <c r="B674" i="21" s="1"/>
  <c r="C674" i="21" a="1"/>
  <c r="C674" i="21" s="1"/>
  <c r="D674" i="21" s="1"/>
  <c r="A675" i="21" a="1"/>
  <c r="A675" i="21" s="1"/>
  <c r="B675" i="21" a="1"/>
  <c r="B675" i="21" s="1"/>
  <c r="C675" i="21" a="1"/>
  <c r="C675" i="21" s="1"/>
  <c r="D675" i="21" s="1"/>
  <c r="A676" i="21" a="1"/>
  <c r="A676" i="21" s="1"/>
  <c r="B676" i="21" a="1"/>
  <c r="B676" i="21" s="1"/>
  <c r="C676" i="21" a="1"/>
  <c r="C676" i="21" s="1"/>
  <c r="D676" i="21" s="1"/>
  <c r="A677" i="21" a="1"/>
  <c r="A677" i="21" s="1"/>
  <c r="B677" i="21" a="1"/>
  <c r="B677" i="21" s="1"/>
  <c r="C677" i="21" a="1"/>
  <c r="C677" i="21" s="1"/>
  <c r="D677" i="21" s="1"/>
  <c r="C668" i="21" a="1"/>
  <c r="C668" i="21" s="1"/>
  <c r="D668" i="21" s="1"/>
  <c r="B668" i="21" a="1"/>
  <c r="B668" i="21" s="1"/>
  <c r="A668" i="21" a="1"/>
  <c r="A668" i="21" s="1"/>
  <c r="A660" i="21" a="1"/>
  <c r="A660" i="21" s="1"/>
  <c r="B660" i="21" a="1"/>
  <c r="B660" i="21" s="1"/>
  <c r="C660" i="21" a="1"/>
  <c r="C660" i="21" s="1"/>
  <c r="D660" i="21" s="1"/>
  <c r="A652" i="21" a="1"/>
  <c r="A652" i="21" s="1"/>
  <c r="B652" i="21" a="1"/>
  <c r="B652" i="21" s="1"/>
  <c r="C652" i="21" a="1"/>
  <c r="C652" i="21" s="1"/>
  <c r="D652" i="21" s="1"/>
  <c r="A653" i="21" a="1"/>
  <c r="A653" i="21" s="1"/>
  <c r="B653" i="21" a="1"/>
  <c r="B653" i="21" s="1"/>
  <c r="C653" i="21" a="1"/>
  <c r="C653" i="21" s="1"/>
  <c r="D653" i="21" s="1"/>
  <c r="A654" i="21" a="1"/>
  <c r="A654" i="21" s="1"/>
  <c r="B654" i="21" a="1"/>
  <c r="B654" i="21" s="1"/>
  <c r="C654" i="21" a="1"/>
  <c r="C654" i="21" s="1"/>
  <c r="D654" i="21" s="1"/>
  <c r="A655" i="21" a="1"/>
  <c r="A655" i="21" s="1"/>
  <c r="B655" i="21" a="1"/>
  <c r="B655" i="21" s="1"/>
  <c r="C655" i="21" a="1"/>
  <c r="C655" i="21" s="1"/>
  <c r="D655" i="21" s="1"/>
  <c r="A656" i="21" a="1"/>
  <c r="A656" i="21" s="1"/>
  <c r="B656" i="21" a="1"/>
  <c r="B656" i="21" s="1"/>
  <c r="C656" i="21" a="1"/>
  <c r="C656" i="21" s="1"/>
  <c r="D656" i="21" s="1"/>
  <c r="A657" i="21" a="1"/>
  <c r="A657" i="21" s="1"/>
  <c r="B657" i="21" a="1"/>
  <c r="B657" i="21" s="1"/>
  <c r="C657" i="21" a="1"/>
  <c r="C657" i="21" s="1"/>
  <c r="D657" i="21" s="1"/>
  <c r="A658" i="21" a="1"/>
  <c r="A658" i="21" s="1"/>
  <c r="B658" i="21" a="1"/>
  <c r="B658" i="21" s="1"/>
  <c r="C658" i="21" a="1"/>
  <c r="C658" i="21" s="1"/>
  <c r="D658" i="21" s="1"/>
  <c r="A659" i="21" a="1"/>
  <c r="A659" i="21" s="1"/>
  <c r="B659" i="21" a="1"/>
  <c r="B659" i="21" s="1"/>
  <c r="C659" i="21" a="1"/>
  <c r="C659" i="21" s="1"/>
  <c r="D659" i="21" s="1"/>
  <c r="B651" i="21" a="1"/>
  <c r="B651" i="21" s="1"/>
  <c r="A651" i="21" a="1"/>
  <c r="A651" i="21" s="1"/>
  <c r="C651" i="21" a="1"/>
  <c r="C651" i="21" s="1"/>
  <c r="D651" i="21" s="1"/>
  <c r="A635" i="21" a="1"/>
  <c r="A635" i="21" s="1"/>
  <c r="B635" i="21" a="1"/>
  <c r="B635" i="21" s="1"/>
  <c r="C635" i="21" a="1"/>
  <c r="C635" i="21" s="1"/>
  <c r="D635" i="21" s="1"/>
  <c r="A636" i="21" a="1"/>
  <c r="A636" i="21" s="1"/>
  <c r="B636" i="21" a="1"/>
  <c r="B636" i="21" s="1"/>
  <c r="C636" i="21" a="1"/>
  <c r="C636" i="21" s="1"/>
  <c r="D636" i="21" s="1"/>
  <c r="A637" i="21" a="1"/>
  <c r="A637" i="21" s="1"/>
  <c r="B637" i="21" a="1"/>
  <c r="B637" i="21" s="1"/>
  <c r="C637" i="21" a="1"/>
  <c r="C637" i="21" s="1"/>
  <c r="D637" i="21" s="1"/>
  <c r="A638" i="21" a="1"/>
  <c r="A638" i="21" s="1"/>
  <c r="B638" i="21" a="1"/>
  <c r="B638" i="21" s="1"/>
  <c r="C638" i="21" a="1"/>
  <c r="C638" i="21" s="1"/>
  <c r="D638" i="21" s="1"/>
  <c r="A639" i="21" a="1"/>
  <c r="A639" i="21" s="1"/>
  <c r="B639" i="21" a="1"/>
  <c r="B639" i="21" s="1"/>
  <c r="C639" i="21" a="1"/>
  <c r="C639" i="21" s="1"/>
  <c r="D639" i="21" s="1"/>
  <c r="A640" i="21" a="1"/>
  <c r="A640" i="21" s="1"/>
  <c r="B640" i="21" a="1"/>
  <c r="B640" i="21" s="1"/>
  <c r="C640" i="21" a="1"/>
  <c r="C640" i="21" s="1"/>
  <c r="D640" i="21" s="1"/>
  <c r="A641" i="21" a="1"/>
  <c r="A641" i="21" s="1"/>
  <c r="B641" i="21" a="1"/>
  <c r="B641" i="21" s="1"/>
  <c r="C641" i="21" a="1"/>
  <c r="C641" i="21" s="1"/>
  <c r="D641" i="21" s="1"/>
  <c r="A642" i="21" a="1"/>
  <c r="A642" i="21" s="1"/>
  <c r="B642" i="21" a="1"/>
  <c r="B642" i="21" s="1"/>
  <c r="C642" i="21" a="1"/>
  <c r="C642" i="21" s="1"/>
  <c r="D642" i="21" s="1"/>
  <c r="A643" i="21" a="1"/>
  <c r="A643" i="21" s="1"/>
  <c r="B643" i="21" a="1"/>
  <c r="B643" i="21" s="1"/>
  <c r="C643" i="21" a="1"/>
  <c r="C643" i="21" s="1"/>
  <c r="D643" i="21" s="1"/>
  <c r="C634" i="21" a="1"/>
  <c r="C634" i="21" s="1"/>
  <c r="D634" i="21" s="1"/>
  <c r="B634" i="21" a="1"/>
  <c r="B634" i="21" s="1"/>
  <c r="A634" i="21" a="1"/>
  <c r="A634" i="21" s="1"/>
  <c r="A626" i="21" a="1"/>
  <c r="A626" i="21" s="1"/>
  <c r="B626" i="21" a="1"/>
  <c r="B626" i="21" s="1"/>
  <c r="C626" i="21" a="1"/>
  <c r="C626" i="21" s="1"/>
  <c r="D626" i="21" s="1"/>
  <c r="A618" i="21" a="1"/>
  <c r="A618" i="21" s="1"/>
  <c r="B618" i="21" a="1"/>
  <c r="B618" i="21" s="1"/>
  <c r="C618" i="21" a="1"/>
  <c r="C618" i="21" s="1"/>
  <c r="D618" i="21" s="1"/>
  <c r="A619" i="21" a="1"/>
  <c r="A619" i="21" s="1"/>
  <c r="B619" i="21" a="1"/>
  <c r="B619" i="21" s="1"/>
  <c r="C619" i="21" a="1"/>
  <c r="C619" i="21" s="1"/>
  <c r="D619" i="21" s="1"/>
  <c r="A620" i="21" a="1"/>
  <c r="A620" i="21" s="1"/>
  <c r="B620" i="21" a="1"/>
  <c r="B620" i="21" s="1"/>
  <c r="C620" i="21" a="1"/>
  <c r="C620" i="21" s="1"/>
  <c r="D620" i="21" s="1"/>
  <c r="A621" i="21" a="1"/>
  <c r="A621" i="21" s="1"/>
  <c r="B621" i="21" a="1"/>
  <c r="B621" i="21" s="1"/>
  <c r="C621" i="21" a="1"/>
  <c r="C621" i="21" s="1"/>
  <c r="D621" i="21" s="1"/>
  <c r="A622" i="21" a="1"/>
  <c r="A622" i="21" s="1"/>
  <c r="B622" i="21" a="1"/>
  <c r="B622" i="21" s="1"/>
  <c r="C622" i="21" a="1"/>
  <c r="C622" i="21" s="1"/>
  <c r="D622" i="21" s="1"/>
  <c r="A623" i="21" a="1"/>
  <c r="A623" i="21" s="1"/>
  <c r="B623" i="21" a="1"/>
  <c r="B623" i="21" s="1"/>
  <c r="C623" i="21" a="1"/>
  <c r="C623" i="21" s="1"/>
  <c r="D623" i="21" s="1"/>
  <c r="A624" i="21" a="1"/>
  <c r="A624" i="21" s="1"/>
  <c r="B624" i="21" a="1"/>
  <c r="B624" i="21" s="1"/>
  <c r="C624" i="21" a="1"/>
  <c r="C624" i="21" s="1"/>
  <c r="D624" i="21" s="1"/>
  <c r="A625" i="21" a="1"/>
  <c r="A625" i="21" s="1"/>
  <c r="B625" i="21" a="1"/>
  <c r="B625" i="21" s="1"/>
  <c r="C625" i="21" a="1"/>
  <c r="C625" i="21" s="1"/>
  <c r="D625" i="21" s="1"/>
  <c r="C617" i="21" a="1"/>
  <c r="C617" i="21" s="1"/>
  <c r="D617" i="21" s="1"/>
  <c r="B617" i="21" a="1"/>
  <c r="B617" i="21" s="1"/>
  <c r="A617" i="21" a="1"/>
  <c r="A617" i="21" s="1"/>
  <c r="A609" i="21" a="1"/>
  <c r="A609" i="21" s="1"/>
  <c r="B609" i="21" a="1"/>
  <c r="B609" i="21" s="1"/>
  <c r="C609" i="21" a="1"/>
  <c r="C609" i="21" s="1"/>
  <c r="D609" i="21" s="1"/>
  <c r="A601" i="21" a="1"/>
  <c r="A601" i="21" s="1"/>
  <c r="B601" i="21" a="1"/>
  <c r="B601" i="21" s="1"/>
  <c r="C601" i="21" a="1"/>
  <c r="C601" i="21" s="1"/>
  <c r="D601" i="21" s="1"/>
  <c r="A602" i="21" a="1"/>
  <c r="A602" i="21" s="1"/>
  <c r="B602" i="21" a="1"/>
  <c r="B602" i="21" s="1"/>
  <c r="C602" i="21" a="1"/>
  <c r="C602" i="21" s="1"/>
  <c r="D602" i="21" s="1"/>
  <c r="A603" i="21" a="1"/>
  <c r="A603" i="21" s="1"/>
  <c r="B603" i="21" a="1"/>
  <c r="B603" i="21" s="1"/>
  <c r="C603" i="21" a="1"/>
  <c r="C603" i="21" s="1"/>
  <c r="D603" i="21" s="1"/>
  <c r="A604" i="21" a="1"/>
  <c r="A604" i="21" s="1"/>
  <c r="B604" i="21" a="1"/>
  <c r="B604" i="21" s="1"/>
  <c r="C604" i="21" a="1"/>
  <c r="C604" i="21" s="1"/>
  <c r="D604" i="21" s="1"/>
  <c r="A605" i="21" a="1"/>
  <c r="A605" i="21" s="1"/>
  <c r="B605" i="21" a="1"/>
  <c r="B605" i="21" s="1"/>
  <c r="C605" i="21" a="1"/>
  <c r="C605" i="21" s="1"/>
  <c r="D605" i="21" s="1"/>
  <c r="A606" i="21" a="1"/>
  <c r="A606" i="21" s="1"/>
  <c r="B606" i="21" a="1"/>
  <c r="B606" i="21" s="1"/>
  <c r="C606" i="21" a="1"/>
  <c r="C606" i="21" s="1"/>
  <c r="D606" i="21" s="1"/>
  <c r="A607" i="21" a="1"/>
  <c r="A607" i="21" s="1"/>
  <c r="B607" i="21" a="1"/>
  <c r="B607" i="21" s="1"/>
  <c r="C607" i="21" a="1"/>
  <c r="C607" i="21" s="1"/>
  <c r="D607" i="21" s="1"/>
  <c r="A608" i="21" a="1"/>
  <c r="A608" i="21" s="1"/>
  <c r="B608" i="21" a="1"/>
  <c r="B608" i="21" s="1"/>
  <c r="C608" i="21" a="1"/>
  <c r="C608" i="21" s="1"/>
  <c r="D608" i="21" s="1"/>
  <c r="C600" i="21" a="1"/>
  <c r="C600" i="21" s="1"/>
  <c r="D600" i="21" s="1"/>
  <c r="B600" i="21" a="1"/>
  <c r="B600" i="21" s="1"/>
  <c r="A600" i="21" a="1"/>
  <c r="A600" i="21" s="1"/>
  <c r="A584" i="21" a="1"/>
  <c r="A584" i="21" s="1"/>
  <c r="B584" i="21" a="1"/>
  <c r="B584" i="21" s="1"/>
  <c r="C584" i="21" a="1"/>
  <c r="C584" i="21" s="1"/>
  <c r="D584" i="21" s="1"/>
  <c r="A585" i="21" a="1"/>
  <c r="A585" i="21" s="1"/>
  <c r="B585" i="21" a="1"/>
  <c r="B585" i="21" s="1"/>
  <c r="C585" i="21" a="1"/>
  <c r="C585" i="21" s="1"/>
  <c r="D585" i="21" s="1"/>
  <c r="A586" i="21" a="1"/>
  <c r="A586" i="21" s="1"/>
  <c r="B586" i="21" a="1"/>
  <c r="B586" i="21" s="1"/>
  <c r="C586" i="21" a="1"/>
  <c r="C586" i="21" s="1"/>
  <c r="D586" i="21" s="1"/>
  <c r="A587" i="21" a="1"/>
  <c r="A587" i="21" s="1"/>
  <c r="B587" i="21" a="1"/>
  <c r="B587" i="21" s="1"/>
  <c r="C587" i="21" a="1"/>
  <c r="C587" i="21" s="1"/>
  <c r="D587" i="21" s="1"/>
  <c r="A588" i="21" a="1"/>
  <c r="A588" i="21" s="1"/>
  <c r="B588" i="21" a="1"/>
  <c r="B588" i="21" s="1"/>
  <c r="C588" i="21" a="1"/>
  <c r="C588" i="21" s="1"/>
  <c r="D588" i="21" s="1"/>
  <c r="A589" i="21" a="1"/>
  <c r="A589" i="21" s="1"/>
  <c r="B589" i="21" a="1"/>
  <c r="B589" i="21" s="1"/>
  <c r="C589" i="21" a="1"/>
  <c r="C589" i="21" s="1"/>
  <c r="D589" i="21" s="1"/>
  <c r="A590" i="21" a="1"/>
  <c r="A590" i="21" s="1"/>
  <c r="B590" i="21" a="1"/>
  <c r="B590" i="21" s="1"/>
  <c r="C590" i="21" a="1"/>
  <c r="C590" i="21" s="1"/>
  <c r="D590" i="21" s="1"/>
  <c r="A591" i="21" a="1"/>
  <c r="A591" i="21" s="1"/>
  <c r="B591" i="21" a="1"/>
  <c r="B591" i="21" s="1"/>
  <c r="C591" i="21" a="1"/>
  <c r="C591" i="21" s="1"/>
  <c r="D591" i="21" s="1"/>
  <c r="A592" i="21" a="1"/>
  <c r="A592" i="21" s="1"/>
  <c r="B592" i="21" a="1"/>
  <c r="B592" i="21" s="1"/>
  <c r="C592" i="21" a="1"/>
  <c r="C592" i="21" s="1"/>
  <c r="D592" i="21" s="1"/>
  <c r="C583" i="21" a="1"/>
  <c r="C583" i="21" s="1"/>
  <c r="D583" i="21" s="1"/>
  <c r="B583" i="21" a="1"/>
  <c r="B583" i="21" s="1"/>
  <c r="A583" i="21" a="1"/>
  <c r="A583" i="21" s="1"/>
  <c r="A567" i="21" a="1"/>
  <c r="A567" i="21" s="1"/>
  <c r="B567" i="21" a="1"/>
  <c r="B567" i="21" s="1"/>
  <c r="C567" i="21" a="1"/>
  <c r="C567" i="21" s="1"/>
  <c r="D567" i="21" s="1"/>
  <c r="A568" i="21" a="1"/>
  <c r="A568" i="21" s="1"/>
  <c r="B568" i="21" a="1"/>
  <c r="B568" i="21" s="1"/>
  <c r="C568" i="21" a="1"/>
  <c r="C568" i="21" s="1"/>
  <c r="D568" i="21" s="1"/>
  <c r="A569" i="21" a="1"/>
  <c r="A569" i="21" s="1"/>
  <c r="B569" i="21" a="1"/>
  <c r="B569" i="21" s="1"/>
  <c r="C569" i="21" a="1"/>
  <c r="C569" i="21" s="1"/>
  <c r="D569" i="21" s="1"/>
  <c r="A570" i="21" a="1"/>
  <c r="A570" i="21" s="1"/>
  <c r="B570" i="21" a="1"/>
  <c r="B570" i="21" s="1"/>
  <c r="C570" i="21" a="1"/>
  <c r="C570" i="21" s="1"/>
  <c r="D570" i="21" s="1"/>
  <c r="A571" i="21" a="1"/>
  <c r="A571" i="21" s="1"/>
  <c r="B571" i="21" a="1"/>
  <c r="B571" i="21" s="1"/>
  <c r="C571" i="21" a="1"/>
  <c r="C571" i="21" s="1"/>
  <c r="D571" i="21" s="1"/>
  <c r="A572" i="21" a="1"/>
  <c r="A572" i="21" s="1"/>
  <c r="B572" i="21" a="1"/>
  <c r="B572" i="21" s="1"/>
  <c r="C572" i="21" a="1"/>
  <c r="C572" i="21" s="1"/>
  <c r="D572" i="21" s="1"/>
  <c r="A573" i="21" a="1"/>
  <c r="A573" i="21" s="1"/>
  <c r="B573" i="21" a="1"/>
  <c r="B573" i="21" s="1"/>
  <c r="C573" i="21" a="1"/>
  <c r="C573" i="21" s="1"/>
  <c r="D573" i="21" s="1"/>
  <c r="A574" i="21" a="1"/>
  <c r="A574" i="21" s="1"/>
  <c r="B574" i="21" a="1"/>
  <c r="B574" i="21" s="1"/>
  <c r="C574" i="21" a="1"/>
  <c r="C574" i="21" s="1"/>
  <c r="D574" i="21" s="1"/>
  <c r="A575" i="21" a="1"/>
  <c r="A575" i="21" s="1"/>
  <c r="B575" i="21" a="1"/>
  <c r="B575" i="21" s="1"/>
  <c r="C575" i="21" a="1"/>
  <c r="C575" i="21" s="1"/>
  <c r="D575" i="21" s="1"/>
  <c r="C566" i="21" a="1"/>
  <c r="C566" i="21" s="1"/>
  <c r="D566" i="21" s="1"/>
  <c r="B566" i="21" a="1"/>
  <c r="B566" i="21" s="1"/>
  <c r="A566" i="21" a="1"/>
  <c r="A566" i="21" s="1"/>
  <c r="A550" i="21" a="1"/>
  <c r="A550" i="21" s="1"/>
  <c r="B550" i="21" a="1"/>
  <c r="B550" i="21" s="1"/>
  <c r="C550" i="21" a="1"/>
  <c r="C550" i="21" s="1"/>
  <c r="D550" i="21" s="1"/>
  <c r="A551" i="21" a="1"/>
  <c r="A551" i="21" s="1"/>
  <c r="B551" i="21" a="1"/>
  <c r="B551" i="21" s="1"/>
  <c r="C551" i="21" a="1"/>
  <c r="C551" i="21" s="1"/>
  <c r="D551" i="21" s="1"/>
  <c r="A552" i="21" a="1"/>
  <c r="A552" i="21" s="1"/>
  <c r="B552" i="21" a="1"/>
  <c r="B552" i="21" s="1"/>
  <c r="C552" i="21" a="1"/>
  <c r="C552" i="21" s="1"/>
  <c r="D552" i="21" s="1"/>
  <c r="A553" i="21" a="1"/>
  <c r="A553" i="21" s="1"/>
  <c r="B553" i="21" a="1"/>
  <c r="B553" i="21" s="1"/>
  <c r="C553" i="21" a="1"/>
  <c r="C553" i="21" s="1"/>
  <c r="D553" i="21" s="1"/>
  <c r="A554" i="21" a="1"/>
  <c r="A554" i="21" s="1"/>
  <c r="B554" i="21" a="1"/>
  <c r="B554" i="21" s="1"/>
  <c r="C554" i="21" a="1"/>
  <c r="C554" i="21" s="1"/>
  <c r="D554" i="21" s="1"/>
  <c r="A555" i="21" a="1"/>
  <c r="A555" i="21" s="1"/>
  <c r="B555" i="21" a="1"/>
  <c r="B555" i="21" s="1"/>
  <c r="C555" i="21" a="1"/>
  <c r="C555" i="21" s="1"/>
  <c r="D555" i="21" s="1"/>
  <c r="A556" i="21" a="1"/>
  <c r="A556" i="21" s="1"/>
  <c r="B556" i="21" a="1"/>
  <c r="B556" i="21" s="1"/>
  <c r="C556" i="21" a="1"/>
  <c r="C556" i="21" s="1"/>
  <c r="D556" i="21" s="1"/>
  <c r="A557" i="21" a="1"/>
  <c r="A557" i="21" s="1"/>
  <c r="B557" i="21" a="1"/>
  <c r="B557" i="21" s="1"/>
  <c r="C557" i="21" a="1"/>
  <c r="C557" i="21" s="1"/>
  <c r="D557" i="21" s="1"/>
  <c r="A558" i="21" a="1"/>
  <c r="A558" i="21" s="1"/>
  <c r="B558" i="21" a="1"/>
  <c r="B558" i="21" s="1"/>
  <c r="C558" i="21" a="1"/>
  <c r="C558" i="21" s="1"/>
  <c r="D558" i="21" s="1"/>
  <c r="C549" i="21" a="1"/>
  <c r="C549" i="21" s="1"/>
  <c r="D549" i="21" s="1"/>
  <c r="B549" i="21" a="1"/>
  <c r="B549" i="21" s="1"/>
  <c r="A549" i="21" a="1"/>
  <c r="A549" i="21" s="1"/>
  <c r="A533" i="21" a="1"/>
  <c r="A533" i="21" s="1"/>
  <c r="B533" i="21" a="1"/>
  <c r="B533" i="21" s="1"/>
  <c r="C533" i="21" a="1"/>
  <c r="C533" i="21" s="1"/>
  <c r="D533" i="21" s="1"/>
  <c r="A534" i="21" a="1"/>
  <c r="A534" i="21" s="1"/>
  <c r="B534" i="21" a="1"/>
  <c r="B534" i="21" s="1"/>
  <c r="C534" i="21" a="1"/>
  <c r="C534" i="21" s="1"/>
  <c r="D534" i="21" s="1"/>
  <c r="A535" i="21" a="1"/>
  <c r="A535" i="21" s="1"/>
  <c r="B535" i="21" a="1"/>
  <c r="B535" i="21" s="1"/>
  <c r="C535" i="21" a="1"/>
  <c r="C535" i="21" s="1"/>
  <c r="D535" i="21" s="1"/>
  <c r="A536" i="21" a="1"/>
  <c r="A536" i="21" s="1"/>
  <c r="B536" i="21" a="1"/>
  <c r="B536" i="21" s="1"/>
  <c r="C536" i="21" a="1"/>
  <c r="C536" i="21" s="1"/>
  <c r="D536" i="21" s="1"/>
  <c r="A537" i="21" a="1"/>
  <c r="A537" i="21" s="1"/>
  <c r="B537" i="21" a="1"/>
  <c r="B537" i="21" s="1"/>
  <c r="C537" i="21" a="1"/>
  <c r="C537" i="21" s="1"/>
  <c r="D537" i="21" s="1"/>
  <c r="A538" i="21" a="1"/>
  <c r="A538" i="21" s="1"/>
  <c r="B538" i="21" a="1"/>
  <c r="B538" i="21" s="1"/>
  <c r="C538" i="21" a="1"/>
  <c r="C538" i="21" s="1"/>
  <c r="D538" i="21" s="1"/>
  <c r="A539" i="21" a="1"/>
  <c r="A539" i="21" s="1"/>
  <c r="B539" i="21" a="1"/>
  <c r="B539" i="21" s="1"/>
  <c r="C539" i="21" a="1"/>
  <c r="C539" i="21" s="1"/>
  <c r="D539" i="21" s="1"/>
  <c r="A540" i="21" a="1"/>
  <c r="A540" i="21" s="1"/>
  <c r="B540" i="21" a="1"/>
  <c r="B540" i="21" s="1"/>
  <c r="C540" i="21" a="1"/>
  <c r="C540" i="21" s="1"/>
  <c r="D540" i="21" s="1"/>
  <c r="A541" i="21" a="1"/>
  <c r="A541" i="21" s="1"/>
  <c r="B541" i="21" a="1"/>
  <c r="B541" i="21" s="1"/>
  <c r="C541" i="21" a="1"/>
  <c r="C541" i="21" s="1"/>
  <c r="D541" i="21" s="1"/>
  <c r="C532" i="21" a="1"/>
  <c r="C532" i="21" s="1"/>
  <c r="D532" i="21" s="1"/>
  <c r="B532" i="21" a="1"/>
  <c r="B532" i="21" s="1"/>
  <c r="A532" i="21" a="1"/>
  <c r="A532" i="21" s="1"/>
  <c r="A516" i="21" a="1"/>
  <c r="A516" i="21" s="1"/>
  <c r="B516" i="21" a="1"/>
  <c r="B516" i="21" s="1"/>
  <c r="C516" i="21" a="1"/>
  <c r="C516" i="21" s="1"/>
  <c r="D516" i="21" s="1"/>
  <c r="A517" i="21" a="1"/>
  <c r="A517" i="21" s="1"/>
  <c r="B517" i="21" a="1"/>
  <c r="B517" i="21" s="1"/>
  <c r="C517" i="21" a="1"/>
  <c r="C517" i="21" s="1"/>
  <c r="D517" i="21" s="1"/>
  <c r="A518" i="21" a="1"/>
  <c r="A518" i="21" s="1"/>
  <c r="B518" i="21" a="1"/>
  <c r="B518" i="21" s="1"/>
  <c r="C518" i="21" a="1"/>
  <c r="C518" i="21" s="1"/>
  <c r="D518" i="21" s="1"/>
  <c r="A519" i="21" a="1"/>
  <c r="A519" i="21" s="1"/>
  <c r="B519" i="21" a="1"/>
  <c r="B519" i="21" s="1"/>
  <c r="C519" i="21" a="1"/>
  <c r="C519" i="21" s="1"/>
  <c r="D519" i="21" s="1"/>
  <c r="A520" i="21" a="1"/>
  <c r="A520" i="21" s="1"/>
  <c r="B520" i="21" a="1"/>
  <c r="B520" i="21" s="1"/>
  <c r="C520" i="21" a="1"/>
  <c r="C520" i="21" s="1"/>
  <c r="D520" i="21" s="1"/>
  <c r="A521" i="21" a="1"/>
  <c r="A521" i="21" s="1"/>
  <c r="B521" i="21" a="1"/>
  <c r="B521" i="21" s="1"/>
  <c r="C521" i="21" a="1"/>
  <c r="C521" i="21" s="1"/>
  <c r="D521" i="21" s="1"/>
  <c r="A522" i="21" a="1"/>
  <c r="A522" i="21" s="1"/>
  <c r="B522" i="21" a="1"/>
  <c r="B522" i="21" s="1"/>
  <c r="C522" i="21" a="1"/>
  <c r="C522" i="21" s="1"/>
  <c r="D522" i="21" s="1"/>
  <c r="A523" i="21" a="1"/>
  <c r="A523" i="21" s="1"/>
  <c r="B523" i="21" a="1"/>
  <c r="B523" i="21" s="1"/>
  <c r="C523" i="21" a="1"/>
  <c r="C523" i="21" s="1"/>
  <c r="D523" i="21" s="1"/>
  <c r="A524" i="21" a="1"/>
  <c r="A524" i="21" s="1"/>
  <c r="B524" i="21" a="1"/>
  <c r="B524" i="21" s="1"/>
  <c r="C524" i="21" a="1"/>
  <c r="C524" i="21" s="1"/>
  <c r="D524" i="21" s="1"/>
  <c r="C515" i="21" a="1"/>
  <c r="C515" i="21" s="1"/>
  <c r="D515" i="21" s="1"/>
  <c r="B515" i="21" a="1"/>
  <c r="B515" i="21" s="1"/>
  <c r="A515" i="21" a="1"/>
  <c r="A515" i="21" s="1"/>
  <c r="A499" i="21" a="1"/>
  <c r="A499" i="21" s="1"/>
  <c r="B499" i="21" a="1"/>
  <c r="B499" i="21" s="1"/>
  <c r="C499" i="21" a="1"/>
  <c r="C499" i="21" s="1"/>
  <c r="D499" i="21" s="1"/>
  <c r="A500" i="21" a="1"/>
  <c r="A500" i="21" s="1"/>
  <c r="B500" i="21" a="1"/>
  <c r="B500" i="21" s="1"/>
  <c r="C500" i="21" a="1"/>
  <c r="C500" i="21" s="1"/>
  <c r="D500" i="21" s="1"/>
  <c r="A501" i="21" a="1"/>
  <c r="A501" i="21" s="1"/>
  <c r="B501" i="21" a="1"/>
  <c r="B501" i="21" s="1"/>
  <c r="C501" i="21" a="1"/>
  <c r="C501" i="21" s="1"/>
  <c r="D501" i="21" s="1"/>
  <c r="A502" i="21" a="1"/>
  <c r="A502" i="21" s="1"/>
  <c r="B502" i="21" a="1"/>
  <c r="B502" i="21" s="1"/>
  <c r="C502" i="21" a="1"/>
  <c r="C502" i="21" s="1"/>
  <c r="D502" i="21" s="1"/>
  <c r="A503" i="21" a="1"/>
  <c r="A503" i="21" s="1"/>
  <c r="B503" i="21" a="1"/>
  <c r="B503" i="21" s="1"/>
  <c r="C503" i="21" a="1"/>
  <c r="C503" i="21" s="1"/>
  <c r="D503" i="21" s="1"/>
  <c r="A504" i="21" a="1"/>
  <c r="A504" i="21" s="1"/>
  <c r="B504" i="21" a="1"/>
  <c r="B504" i="21" s="1"/>
  <c r="C504" i="21" a="1"/>
  <c r="C504" i="21" s="1"/>
  <c r="D504" i="21" s="1"/>
  <c r="A505" i="21" a="1"/>
  <c r="A505" i="21" s="1"/>
  <c r="B505" i="21" a="1"/>
  <c r="B505" i="21" s="1"/>
  <c r="C505" i="21" a="1"/>
  <c r="C505" i="21" s="1"/>
  <c r="D505" i="21" s="1"/>
  <c r="A506" i="21" a="1"/>
  <c r="A506" i="21" s="1"/>
  <c r="B506" i="21" a="1"/>
  <c r="B506" i="21" s="1"/>
  <c r="C506" i="21" a="1"/>
  <c r="C506" i="21" s="1"/>
  <c r="D506" i="21" s="1"/>
  <c r="A507" i="21" a="1"/>
  <c r="A507" i="21" s="1"/>
  <c r="B507" i="21" a="1"/>
  <c r="B507" i="21" s="1"/>
  <c r="C507" i="21" a="1"/>
  <c r="C507" i="21" s="1"/>
  <c r="D507" i="21" s="1"/>
  <c r="C498" i="21" a="1"/>
  <c r="C498" i="21" s="1"/>
  <c r="D498" i="21" s="1"/>
  <c r="B498" i="21" a="1"/>
  <c r="B498" i="21" s="1"/>
  <c r="A498" i="21" a="1"/>
  <c r="A498" i="21" s="1"/>
  <c r="A482" i="21" a="1"/>
  <c r="A482" i="21" s="1"/>
  <c r="B482" i="21" a="1"/>
  <c r="B482" i="21" s="1"/>
  <c r="C482" i="21" a="1"/>
  <c r="C482" i="21" s="1"/>
  <c r="D482" i="21" s="1"/>
  <c r="A483" i="21" a="1"/>
  <c r="A483" i="21" s="1"/>
  <c r="B483" i="21" a="1"/>
  <c r="B483" i="21" s="1"/>
  <c r="C483" i="21" a="1"/>
  <c r="C483" i="21" s="1"/>
  <c r="D483" i="21" s="1"/>
  <c r="A484" i="21" a="1"/>
  <c r="A484" i="21" s="1"/>
  <c r="B484" i="21" a="1"/>
  <c r="B484" i="21" s="1"/>
  <c r="C484" i="21" a="1"/>
  <c r="C484" i="21" s="1"/>
  <c r="D484" i="21" s="1"/>
  <c r="A485" i="21" a="1"/>
  <c r="A485" i="21" s="1"/>
  <c r="B485" i="21" a="1"/>
  <c r="B485" i="21" s="1"/>
  <c r="C485" i="21" a="1"/>
  <c r="C485" i="21" s="1"/>
  <c r="D485" i="21" s="1"/>
  <c r="A486" i="21" a="1"/>
  <c r="A486" i="21" s="1"/>
  <c r="B486" i="21" a="1"/>
  <c r="B486" i="21" s="1"/>
  <c r="C486" i="21" a="1"/>
  <c r="C486" i="21" s="1"/>
  <c r="D486" i="21" s="1"/>
  <c r="A487" i="21" a="1"/>
  <c r="A487" i="21" s="1"/>
  <c r="B487" i="21" a="1"/>
  <c r="B487" i="21" s="1"/>
  <c r="C487" i="21" a="1"/>
  <c r="C487" i="21" s="1"/>
  <c r="D487" i="21" s="1"/>
  <c r="A488" i="21" a="1"/>
  <c r="A488" i="21" s="1"/>
  <c r="B488" i="21" a="1"/>
  <c r="B488" i="21" s="1"/>
  <c r="C488" i="21" a="1"/>
  <c r="C488" i="21" s="1"/>
  <c r="D488" i="21" s="1"/>
  <c r="A489" i="21" a="1"/>
  <c r="A489" i="21" s="1"/>
  <c r="B489" i="21" a="1"/>
  <c r="B489" i="21" s="1"/>
  <c r="C489" i="21" a="1"/>
  <c r="C489" i="21" s="1"/>
  <c r="D489" i="21" s="1"/>
  <c r="A490" i="21" a="1"/>
  <c r="A490" i="21" s="1"/>
  <c r="B490" i="21" a="1"/>
  <c r="B490" i="21" s="1"/>
  <c r="C490" i="21" a="1"/>
  <c r="C490" i="21" s="1"/>
  <c r="D490" i="21" s="1"/>
  <c r="C481" i="21" a="1"/>
  <c r="C481" i="21" s="1"/>
  <c r="D481" i="21" s="1"/>
  <c r="B481" i="21" a="1"/>
  <c r="B481" i="21" s="1"/>
  <c r="A481" i="21" a="1"/>
  <c r="A481" i="21" s="1"/>
  <c r="A465" i="21" a="1"/>
  <c r="A465" i="21" s="1"/>
  <c r="B465" i="21" a="1"/>
  <c r="B465" i="21" s="1"/>
  <c r="C465" i="21" a="1"/>
  <c r="C465" i="21" s="1"/>
  <c r="D465" i="21" s="1"/>
  <c r="A466" i="21" a="1"/>
  <c r="A466" i="21" s="1"/>
  <c r="B466" i="21" a="1"/>
  <c r="B466" i="21" s="1"/>
  <c r="C466" i="21" a="1"/>
  <c r="C466" i="21" s="1"/>
  <c r="D466" i="21" s="1"/>
  <c r="A467" i="21" a="1"/>
  <c r="A467" i="21" s="1"/>
  <c r="B467" i="21" a="1"/>
  <c r="B467" i="21" s="1"/>
  <c r="C467" i="21" a="1"/>
  <c r="C467" i="21" s="1"/>
  <c r="D467" i="21" s="1"/>
  <c r="A468" i="21" a="1"/>
  <c r="A468" i="21" s="1"/>
  <c r="B468" i="21" a="1"/>
  <c r="B468" i="21" s="1"/>
  <c r="C468" i="21" a="1"/>
  <c r="C468" i="21" s="1"/>
  <c r="D468" i="21" s="1"/>
  <c r="A469" i="21" a="1"/>
  <c r="A469" i="21" s="1"/>
  <c r="B469" i="21" a="1"/>
  <c r="B469" i="21" s="1"/>
  <c r="C469" i="21" a="1"/>
  <c r="C469" i="21" s="1"/>
  <c r="D469" i="21" s="1"/>
  <c r="A470" i="21" a="1"/>
  <c r="A470" i="21" s="1"/>
  <c r="B470" i="21" a="1"/>
  <c r="B470" i="21" s="1"/>
  <c r="C470" i="21" a="1"/>
  <c r="C470" i="21" s="1"/>
  <c r="D470" i="21" s="1"/>
  <c r="A471" i="21" a="1"/>
  <c r="A471" i="21" s="1"/>
  <c r="B471" i="21" a="1"/>
  <c r="B471" i="21" s="1"/>
  <c r="C471" i="21" a="1"/>
  <c r="C471" i="21" s="1"/>
  <c r="D471" i="21" s="1"/>
  <c r="A472" i="21" a="1"/>
  <c r="A472" i="21" s="1"/>
  <c r="B472" i="21" a="1"/>
  <c r="B472" i="21" s="1"/>
  <c r="C472" i="21" a="1"/>
  <c r="C472" i="21" s="1"/>
  <c r="D472" i="21" s="1"/>
  <c r="A473" i="21" a="1"/>
  <c r="A473" i="21" s="1"/>
  <c r="B473" i="21" a="1"/>
  <c r="B473" i="21" s="1"/>
  <c r="C473" i="21" a="1"/>
  <c r="C473" i="21" s="1"/>
  <c r="D473" i="21" s="1"/>
  <c r="C464" i="21" a="1"/>
  <c r="C464" i="21" s="1"/>
  <c r="D464" i="21" s="1"/>
  <c r="B464" i="21" a="1"/>
  <c r="B464" i="21" s="1"/>
  <c r="A464" i="21" a="1"/>
  <c r="A464" i="21" s="1"/>
  <c r="A448" i="21" a="1"/>
  <c r="A448" i="21" s="1"/>
  <c r="B448" i="21" a="1"/>
  <c r="B448" i="21" s="1"/>
  <c r="C448" i="21" a="1"/>
  <c r="C448" i="21" s="1"/>
  <c r="D448" i="21" s="1"/>
  <c r="A449" i="21" a="1"/>
  <c r="A449" i="21" s="1"/>
  <c r="B449" i="21" a="1"/>
  <c r="B449" i="21" s="1"/>
  <c r="C449" i="21" a="1"/>
  <c r="C449" i="21" s="1"/>
  <c r="D449" i="21" s="1"/>
  <c r="A450" i="21" a="1"/>
  <c r="A450" i="21" s="1"/>
  <c r="B450" i="21" a="1"/>
  <c r="B450" i="21" s="1"/>
  <c r="C450" i="21" a="1"/>
  <c r="C450" i="21" s="1"/>
  <c r="D450" i="21" s="1"/>
  <c r="A451" i="21" a="1"/>
  <c r="A451" i="21" s="1"/>
  <c r="B451" i="21" a="1"/>
  <c r="B451" i="21" s="1"/>
  <c r="C451" i="21" a="1"/>
  <c r="C451" i="21" s="1"/>
  <c r="D451" i="21" s="1"/>
  <c r="A452" i="21" a="1"/>
  <c r="A452" i="21" s="1"/>
  <c r="B452" i="21" a="1"/>
  <c r="B452" i="21" s="1"/>
  <c r="C452" i="21" a="1"/>
  <c r="C452" i="21" s="1"/>
  <c r="D452" i="21" s="1"/>
  <c r="A453" i="21" a="1"/>
  <c r="A453" i="21" s="1"/>
  <c r="B453" i="21" a="1"/>
  <c r="B453" i="21" s="1"/>
  <c r="C453" i="21" a="1"/>
  <c r="C453" i="21" s="1"/>
  <c r="D453" i="21" s="1"/>
  <c r="A454" i="21" a="1"/>
  <c r="A454" i="21" s="1"/>
  <c r="B454" i="21" a="1"/>
  <c r="B454" i="21" s="1"/>
  <c r="C454" i="21" a="1"/>
  <c r="C454" i="21" s="1"/>
  <c r="D454" i="21" s="1"/>
  <c r="A455" i="21" a="1"/>
  <c r="A455" i="21" s="1"/>
  <c r="B455" i="21" a="1"/>
  <c r="B455" i="21" s="1"/>
  <c r="C455" i="21" a="1"/>
  <c r="C455" i="21" s="1"/>
  <c r="D455" i="21" s="1"/>
  <c r="A456" i="21" a="1"/>
  <c r="A456" i="21" s="1"/>
  <c r="B456" i="21" a="1"/>
  <c r="B456" i="21" s="1"/>
  <c r="C456" i="21" a="1"/>
  <c r="C456" i="21" s="1"/>
  <c r="D456" i="21" s="1"/>
  <c r="C447" i="21" a="1"/>
  <c r="C447" i="21" s="1"/>
  <c r="D447" i="21" s="1"/>
  <c r="B447" i="21" a="1"/>
  <c r="B447" i="21" s="1"/>
  <c r="A447" i="21" a="1"/>
  <c r="A447" i="21" s="1"/>
  <c r="A431" i="21" a="1"/>
  <c r="A431" i="21" s="1"/>
  <c r="B431" i="21" a="1"/>
  <c r="B431" i="21" s="1"/>
  <c r="C431" i="21" a="1"/>
  <c r="C431" i="21" s="1"/>
  <c r="D431" i="21" s="1"/>
  <c r="A432" i="21" a="1"/>
  <c r="A432" i="21" s="1"/>
  <c r="B432" i="21" a="1"/>
  <c r="B432" i="21" s="1"/>
  <c r="C432" i="21" a="1"/>
  <c r="C432" i="21" s="1"/>
  <c r="D432" i="21" s="1"/>
  <c r="A433" i="21" a="1"/>
  <c r="A433" i="21" s="1"/>
  <c r="B433" i="21" a="1"/>
  <c r="B433" i="21" s="1"/>
  <c r="C433" i="21" a="1"/>
  <c r="C433" i="21" s="1"/>
  <c r="D433" i="21" s="1"/>
  <c r="A434" i="21" a="1"/>
  <c r="A434" i="21" s="1"/>
  <c r="B434" i="21" a="1"/>
  <c r="B434" i="21" s="1"/>
  <c r="C434" i="21" a="1"/>
  <c r="C434" i="21" s="1"/>
  <c r="D434" i="21" s="1"/>
  <c r="A435" i="21" a="1"/>
  <c r="A435" i="21" s="1"/>
  <c r="B435" i="21" a="1"/>
  <c r="B435" i="21" s="1"/>
  <c r="C435" i="21" a="1"/>
  <c r="C435" i="21" s="1"/>
  <c r="D435" i="21" s="1"/>
  <c r="A436" i="21" a="1"/>
  <c r="A436" i="21" s="1"/>
  <c r="B436" i="21" a="1"/>
  <c r="B436" i="21" s="1"/>
  <c r="C436" i="21" a="1"/>
  <c r="C436" i="21" s="1"/>
  <c r="D436" i="21" s="1"/>
  <c r="A437" i="21" a="1"/>
  <c r="A437" i="21" s="1"/>
  <c r="B437" i="21" a="1"/>
  <c r="B437" i="21" s="1"/>
  <c r="C437" i="21" a="1"/>
  <c r="C437" i="21" s="1"/>
  <c r="D437" i="21" s="1"/>
  <c r="A438" i="21" a="1"/>
  <c r="A438" i="21" s="1"/>
  <c r="B438" i="21" a="1"/>
  <c r="B438" i="21" s="1"/>
  <c r="C438" i="21" a="1"/>
  <c r="C438" i="21" s="1"/>
  <c r="D438" i="21" s="1"/>
  <c r="A439" i="21" a="1"/>
  <c r="A439" i="21" s="1"/>
  <c r="B439" i="21" a="1"/>
  <c r="B439" i="21" s="1"/>
  <c r="C439" i="21" a="1"/>
  <c r="C439" i="21" s="1"/>
  <c r="D439" i="21" s="1"/>
  <c r="C430" i="21" a="1"/>
  <c r="C430" i="21" s="1"/>
  <c r="D430" i="21" s="1"/>
  <c r="B430" i="21" a="1"/>
  <c r="B430" i="21" s="1"/>
  <c r="A430" i="21" a="1"/>
  <c r="A430" i="21" s="1"/>
  <c r="A414" i="21" a="1"/>
  <c r="A414" i="21" s="1"/>
  <c r="B414" i="21" a="1"/>
  <c r="B414" i="21" s="1"/>
  <c r="C414" i="21" a="1"/>
  <c r="C414" i="21" s="1"/>
  <c r="D414" i="21" s="1"/>
  <c r="A415" i="21" a="1"/>
  <c r="A415" i="21" s="1"/>
  <c r="B415" i="21" a="1"/>
  <c r="B415" i="21" s="1"/>
  <c r="C415" i="21" a="1"/>
  <c r="C415" i="21" s="1"/>
  <c r="D415" i="21" s="1"/>
  <c r="A416" i="21" a="1"/>
  <c r="A416" i="21" s="1"/>
  <c r="B416" i="21" a="1"/>
  <c r="B416" i="21" s="1"/>
  <c r="C416" i="21" a="1"/>
  <c r="C416" i="21" s="1"/>
  <c r="D416" i="21" s="1"/>
  <c r="A417" i="21" a="1"/>
  <c r="A417" i="21" s="1"/>
  <c r="B417" i="21" a="1"/>
  <c r="B417" i="21" s="1"/>
  <c r="C417" i="21" a="1"/>
  <c r="C417" i="21" s="1"/>
  <c r="D417" i="21" s="1"/>
  <c r="A418" i="21" a="1"/>
  <c r="A418" i="21" s="1"/>
  <c r="B418" i="21" a="1"/>
  <c r="B418" i="21" s="1"/>
  <c r="C418" i="21" a="1"/>
  <c r="C418" i="21" s="1"/>
  <c r="D418" i="21" s="1"/>
  <c r="A419" i="21" a="1"/>
  <c r="A419" i="21" s="1"/>
  <c r="B419" i="21" a="1"/>
  <c r="B419" i="21" s="1"/>
  <c r="C419" i="21" a="1"/>
  <c r="C419" i="21" s="1"/>
  <c r="D419" i="21" s="1"/>
  <c r="A420" i="21" a="1"/>
  <c r="A420" i="21" s="1"/>
  <c r="B420" i="21" a="1"/>
  <c r="B420" i="21" s="1"/>
  <c r="C420" i="21" a="1"/>
  <c r="C420" i="21" s="1"/>
  <c r="D420" i="21" s="1"/>
  <c r="A421" i="21" a="1"/>
  <c r="A421" i="21" s="1"/>
  <c r="B421" i="21" a="1"/>
  <c r="B421" i="21" s="1"/>
  <c r="C421" i="21" a="1"/>
  <c r="C421" i="21" s="1"/>
  <c r="D421" i="21" s="1"/>
  <c r="A422" i="21" a="1"/>
  <c r="A422" i="21" s="1"/>
  <c r="B422" i="21" a="1"/>
  <c r="B422" i="21" s="1"/>
  <c r="C422" i="21" a="1"/>
  <c r="C422" i="21" s="1"/>
  <c r="D422" i="21" s="1"/>
  <c r="C413" i="21" a="1"/>
  <c r="C413" i="21" s="1"/>
  <c r="D413" i="21" s="1"/>
  <c r="B413" i="21" a="1"/>
  <c r="B413" i="21" s="1"/>
  <c r="A413" i="21" a="1"/>
  <c r="A413" i="21" s="1"/>
  <c r="A397" i="21" a="1"/>
  <c r="A397" i="21" s="1"/>
  <c r="B397" i="21" a="1"/>
  <c r="B397" i="21" s="1"/>
  <c r="C397" i="21" a="1"/>
  <c r="C397" i="21" s="1"/>
  <c r="D397" i="21" s="1"/>
  <c r="A398" i="21" a="1"/>
  <c r="A398" i="21" s="1"/>
  <c r="B398" i="21" a="1"/>
  <c r="B398" i="21" s="1"/>
  <c r="C398" i="21" a="1"/>
  <c r="C398" i="21" s="1"/>
  <c r="D398" i="21" s="1"/>
  <c r="A399" i="21" a="1"/>
  <c r="A399" i="21" s="1"/>
  <c r="B399" i="21" a="1"/>
  <c r="B399" i="21" s="1"/>
  <c r="C399" i="21" a="1"/>
  <c r="C399" i="21" s="1"/>
  <c r="D399" i="21" s="1"/>
  <c r="A400" i="21" a="1"/>
  <c r="A400" i="21" s="1"/>
  <c r="B400" i="21" a="1"/>
  <c r="B400" i="21" s="1"/>
  <c r="C400" i="21" a="1"/>
  <c r="C400" i="21" s="1"/>
  <c r="D400" i="21" s="1"/>
  <c r="A401" i="21" a="1"/>
  <c r="A401" i="21" s="1"/>
  <c r="B401" i="21" a="1"/>
  <c r="B401" i="21" s="1"/>
  <c r="C401" i="21" a="1"/>
  <c r="C401" i="21" s="1"/>
  <c r="D401" i="21" s="1"/>
  <c r="A402" i="21" a="1"/>
  <c r="A402" i="21" s="1"/>
  <c r="B402" i="21" a="1"/>
  <c r="B402" i="21" s="1"/>
  <c r="C402" i="21" a="1"/>
  <c r="C402" i="21" s="1"/>
  <c r="D402" i="21" s="1"/>
  <c r="A403" i="21" a="1"/>
  <c r="A403" i="21" s="1"/>
  <c r="B403" i="21" a="1"/>
  <c r="B403" i="21" s="1"/>
  <c r="C403" i="21" a="1"/>
  <c r="C403" i="21" s="1"/>
  <c r="D403" i="21" s="1"/>
  <c r="A404" i="21" a="1"/>
  <c r="A404" i="21" s="1"/>
  <c r="B404" i="21" a="1"/>
  <c r="B404" i="21" s="1"/>
  <c r="C404" i="21" a="1"/>
  <c r="C404" i="21" s="1"/>
  <c r="D404" i="21" s="1"/>
  <c r="A405" i="21" a="1"/>
  <c r="A405" i="21" s="1"/>
  <c r="B405" i="21" a="1"/>
  <c r="B405" i="21" s="1"/>
  <c r="C405" i="21" a="1"/>
  <c r="C405" i="21" s="1"/>
  <c r="D405" i="21" s="1"/>
  <c r="C396" i="21" a="1"/>
  <c r="C396" i="21" s="1"/>
  <c r="D396" i="21" s="1"/>
  <c r="B396" i="21" a="1"/>
  <c r="B396" i="21" s="1"/>
  <c r="A396" i="21" a="1"/>
  <c r="A396" i="21" s="1"/>
  <c r="A380" i="21" a="1"/>
  <c r="A380" i="21" s="1"/>
  <c r="B380" i="21" a="1"/>
  <c r="B380" i="21" s="1"/>
  <c r="C380" i="21" a="1"/>
  <c r="C380" i="21" s="1"/>
  <c r="D380" i="21" s="1"/>
  <c r="A381" i="21" a="1"/>
  <c r="A381" i="21" s="1"/>
  <c r="B381" i="21" a="1"/>
  <c r="B381" i="21" s="1"/>
  <c r="C381" i="21" a="1"/>
  <c r="C381" i="21" s="1"/>
  <c r="D381" i="21" s="1"/>
  <c r="A382" i="21" a="1"/>
  <c r="A382" i="21" s="1"/>
  <c r="B382" i="21" a="1"/>
  <c r="B382" i="21" s="1"/>
  <c r="C382" i="21" a="1"/>
  <c r="C382" i="21" s="1"/>
  <c r="D382" i="21" s="1"/>
  <c r="A383" i="21" a="1"/>
  <c r="A383" i="21" s="1"/>
  <c r="B383" i="21" a="1"/>
  <c r="B383" i="21" s="1"/>
  <c r="C383" i="21" a="1"/>
  <c r="C383" i="21" s="1"/>
  <c r="D383" i="21" s="1"/>
  <c r="A384" i="21" a="1"/>
  <c r="A384" i="21" s="1"/>
  <c r="B384" i="21" a="1"/>
  <c r="B384" i="21" s="1"/>
  <c r="C384" i="21" a="1"/>
  <c r="C384" i="21" s="1"/>
  <c r="D384" i="21" s="1"/>
  <c r="A385" i="21" a="1"/>
  <c r="A385" i="21" s="1"/>
  <c r="B385" i="21" a="1"/>
  <c r="B385" i="21" s="1"/>
  <c r="C385" i="21" a="1"/>
  <c r="C385" i="21" s="1"/>
  <c r="D385" i="21" s="1"/>
  <c r="A386" i="21" a="1"/>
  <c r="A386" i="21" s="1"/>
  <c r="B386" i="21" a="1"/>
  <c r="B386" i="21" s="1"/>
  <c r="C386" i="21" a="1"/>
  <c r="C386" i="21" s="1"/>
  <c r="D386" i="21" s="1"/>
  <c r="A387" i="21" a="1"/>
  <c r="A387" i="21" s="1"/>
  <c r="B387" i="21" a="1"/>
  <c r="B387" i="21" s="1"/>
  <c r="C387" i="21" a="1"/>
  <c r="C387" i="21" s="1"/>
  <c r="D387" i="21" s="1"/>
  <c r="A388" i="21" a="1"/>
  <c r="A388" i="21" s="1"/>
  <c r="B388" i="21" a="1"/>
  <c r="B388" i="21" s="1"/>
  <c r="C388" i="21" a="1"/>
  <c r="C388" i="21" s="1"/>
  <c r="D388" i="21" s="1"/>
  <c r="C379" i="21" a="1"/>
  <c r="C379" i="21" s="1"/>
  <c r="D379" i="21" s="1"/>
  <c r="B379" i="21" a="1"/>
  <c r="B379" i="21" s="1"/>
  <c r="A379" i="21" a="1"/>
  <c r="A379" i="21" s="1"/>
  <c r="A363" i="21" a="1"/>
  <c r="A363" i="21" s="1"/>
  <c r="B363" i="21" a="1"/>
  <c r="B363" i="21" s="1"/>
  <c r="C363" i="21" a="1"/>
  <c r="C363" i="21" s="1"/>
  <c r="D363" i="21" s="1"/>
  <c r="A364" i="21" a="1"/>
  <c r="A364" i="21" s="1"/>
  <c r="B364" i="21" a="1"/>
  <c r="B364" i="21" s="1"/>
  <c r="C364" i="21" a="1"/>
  <c r="C364" i="21" s="1"/>
  <c r="D364" i="21" s="1"/>
  <c r="A365" i="21" a="1"/>
  <c r="A365" i="21" s="1"/>
  <c r="B365" i="21" a="1"/>
  <c r="B365" i="21" s="1"/>
  <c r="C365" i="21" a="1"/>
  <c r="C365" i="21" s="1"/>
  <c r="D365" i="21" s="1"/>
  <c r="A366" i="21" a="1"/>
  <c r="A366" i="21" s="1"/>
  <c r="B366" i="21" a="1"/>
  <c r="B366" i="21" s="1"/>
  <c r="C366" i="21" a="1"/>
  <c r="C366" i="21" s="1"/>
  <c r="D366" i="21" s="1"/>
  <c r="A367" i="21" a="1"/>
  <c r="A367" i="21" s="1"/>
  <c r="B367" i="21" a="1"/>
  <c r="B367" i="21" s="1"/>
  <c r="C367" i="21" a="1"/>
  <c r="C367" i="21" s="1"/>
  <c r="D367" i="21" s="1"/>
  <c r="A368" i="21" a="1"/>
  <c r="A368" i="21" s="1"/>
  <c r="B368" i="21" a="1"/>
  <c r="B368" i="21" s="1"/>
  <c r="C368" i="21" a="1"/>
  <c r="C368" i="21" s="1"/>
  <c r="D368" i="21" s="1"/>
  <c r="A369" i="21" a="1"/>
  <c r="A369" i="21" s="1"/>
  <c r="B369" i="21" a="1"/>
  <c r="B369" i="21" s="1"/>
  <c r="C369" i="21" a="1"/>
  <c r="C369" i="21" s="1"/>
  <c r="D369" i="21" s="1"/>
  <c r="A370" i="21" a="1"/>
  <c r="A370" i="21" s="1"/>
  <c r="B370" i="21" a="1"/>
  <c r="B370" i="21" s="1"/>
  <c r="C370" i="21" a="1"/>
  <c r="C370" i="21" s="1"/>
  <c r="D370" i="21" s="1"/>
  <c r="A371" i="21" a="1"/>
  <c r="A371" i="21" s="1"/>
  <c r="B371" i="21" a="1"/>
  <c r="B371" i="21" s="1"/>
  <c r="C371" i="21" a="1"/>
  <c r="C371" i="21" s="1"/>
  <c r="D371" i="21" s="1"/>
  <c r="C362" i="21" a="1"/>
  <c r="C362" i="21" s="1"/>
  <c r="D362" i="21" s="1"/>
  <c r="B362" i="21" a="1"/>
  <c r="B362" i="21" s="1"/>
  <c r="A362" i="21" a="1"/>
  <c r="A362" i="21" s="1"/>
  <c r="A354" i="21" a="1"/>
  <c r="A354" i="21" s="1"/>
  <c r="B354" i="21" a="1"/>
  <c r="B354" i="21" s="1"/>
  <c r="C354" i="21" a="1"/>
  <c r="C354" i="21" s="1"/>
  <c r="D354" i="21" s="1"/>
  <c r="A346" i="21" a="1"/>
  <c r="A346" i="21" s="1"/>
  <c r="B346" i="21" a="1"/>
  <c r="B346" i="21" s="1"/>
  <c r="C346" i="21" a="1"/>
  <c r="C346" i="21" s="1"/>
  <c r="D346" i="21" s="1"/>
  <c r="A347" i="21" a="1"/>
  <c r="A347" i="21" s="1"/>
  <c r="B347" i="21" a="1"/>
  <c r="B347" i="21" s="1"/>
  <c r="C347" i="21" a="1"/>
  <c r="C347" i="21" s="1"/>
  <c r="D347" i="21" s="1"/>
  <c r="A348" i="21" a="1"/>
  <c r="A348" i="21" s="1"/>
  <c r="B348" i="21" a="1"/>
  <c r="B348" i="21" s="1"/>
  <c r="C348" i="21" a="1"/>
  <c r="C348" i="21" s="1"/>
  <c r="D348" i="21" s="1"/>
  <c r="A349" i="21" a="1"/>
  <c r="A349" i="21" s="1"/>
  <c r="B349" i="21" a="1"/>
  <c r="B349" i="21" s="1"/>
  <c r="C349" i="21" a="1"/>
  <c r="C349" i="21" s="1"/>
  <c r="D349" i="21" s="1"/>
  <c r="A350" i="21" a="1"/>
  <c r="A350" i="21" s="1"/>
  <c r="B350" i="21" a="1"/>
  <c r="B350" i="21" s="1"/>
  <c r="C350" i="21" a="1"/>
  <c r="C350" i="21" s="1"/>
  <c r="D350" i="21" s="1"/>
  <c r="A351" i="21" a="1"/>
  <c r="A351" i="21" s="1"/>
  <c r="B351" i="21" a="1"/>
  <c r="B351" i="21" s="1"/>
  <c r="C351" i="21" a="1"/>
  <c r="C351" i="21" s="1"/>
  <c r="D351" i="21" s="1"/>
  <c r="A352" i="21" a="1"/>
  <c r="A352" i="21" s="1"/>
  <c r="B352" i="21" a="1"/>
  <c r="B352" i="21" s="1"/>
  <c r="C352" i="21" a="1"/>
  <c r="C352" i="21" s="1"/>
  <c r="D352" i="21" s="1"/>
  <c r="A353" i="21" a="1"/>
  <c r="A353" i="21" s="1"/>
  <c r="B353" i="21" a="1"/>
  <c r="B353" i="21" s="1"/>
  <c r="C353" i="21" a="1"/>
  <c r="C353" i="21" s="1"/>
  <c r="D353" i="21" s="1"/>
  <c r="B345" i="21" a="1"/>
  <c r="B345" i="21" s="1"/>
  <c r="A345" i="21" a="1"/>
  <c r="A345" i="21" s="1"/>
  <c r="C345" i="21" a="1"/>
  <c r="C345" i="21" s="1"/>
  <c r="D345" i="21" s="1"/>
  <c r="A337" i="21" a="1"/>
  <c r="A337" i="21" s="1"/>
  <c r="B337" i="21" a="1"/>
  <c r="B337" i="21" s="1"/>
  <c r="C337" i="21" a="1"/>
  <c r="C337" i="21" s="1"/>
  <c r="D337" i="21" s="1"/>
  <c r="A329" i="21" a="1"/>
  <c r="A329" i="21" s="1"/>
  <c r="B329" i="21" a="1"/>
  <c r="B329" i="21" s="1"/>
  <c r="C329" i="21" a="1"/>
  <c r="C329" i="21" s="1"/>
  <c r="D329" i="21" s="1"/>
  <c r="A330" i="21" a="1"/>
  <c r="A330" i="21" s="1"/>
  <c r="B330" i="21" a="1"/>
  <c r="B330" i="21" s="1"/>
  <c r="C330" i="21" a="1"/>
  <c r="C330" i="21" s="1"/>
  <c r="D330" i="21" s="1"/>
  <c r="A331" i="21" a="1"/>
  <c r="A331" i="21" s="1"/>
  <c r="B331" i="21" a="1"/>
  <c r="B331" i="21" s="1"/>
  <c r="C331" i="21" a="1"/>
  <c r="C331" i="21" s="1"/>
  <c r="D331" i="21" s="1"/>
  <c r="A332" i="21" a="1"/>
  <c r="A332" i="21" s="1"/>
  <c r="B332" i="21" a="1"/>
  <c r="B332" i="21" s="1"/>
  <c r="C332" i="21" a="1"/>
  <c r="C332" i="21" s="1"/>
  <c r="D332" i="21" s="1"/>
  <c r="A333" i="21" a="1"/>
  <c r="A333" i="21" s="1"/>
  <c r="B333" i="21" a="1"/>
  <c r="B333" i="21" s="1"/>
  <c r="C333" i="21" a="1"/>
  <c r="C333" i="21" s="1"/>
  <c r="D333" i="21" s="1"/>
  <c r="A334" i="21" a="1"/>
  <c r="A334" i="21" s="1"/>
  <c r="B334" i="21" a="1"/>
  <c r="B334" i="21" s="1"/>
  <c r="C334" i="21" a="1"/>
  <c r="C334" i="21" s="1"/>
  <c r="D334" i="21" s="1"/>
  <c r="A335" i="21" a="1"/>
  <c r="A335" i="21" s="1"/>
  <c r="B335" i="21" a="1"/>
  <c r="B335" i="21" s="1"/>
  <c r="C335" i="21" a="1"/>
  <c r="C335" i="21" s="1"/>
  <c r="D335" i="21" s="1"/>
  <c r="A336" i="21" a="1"/>
  <c r="A336" i="21" s="1"/>
  <c r="B336" i="21" a="1"/>
  <c r="B336" i="21" s="1"/>
  <c r="C336" i="21" a="1"/>
  <c r="C336" i="21" s="1"/>
  <c r="D336" i="21" s="1"/>
  <c r="C328" i="21" a="1"/>
  <c r="C328" i="21" s="1"/>
  <c r="D328" i="21" s="1"/>
  <c r="B328" i="21" a="1"/>
  <c r="B328" i="21" s="1"/>
  <c r="A328" i="21" a="1"/>
  <c r="A328" i="21" s="1"/>
  <c r="A312" i="21" a="1"/>
  <c r="A312" i="21" s="1"/>
  <c r="B312" i="21" a="1"/>
  <c r="B312" i="21" s="1"/>
  <c r="C312" i="21" a="1"/>
  <c r="C312" i="21" s="1"/>
  <c r="D312" i="21" s="1"/>
  <c r="A313" i="21" a="1"/>
  <c r="A313" i="21" s="1"/>
  <c r="B313" i="21" a="1"/>
  <c r="B313" i="21" s="1"/>
  <c r="C313" i="21" a="1"/>
  <c r="C313" i="21" s="1"/>
  <c r="D313" i="21" s="1"/>
  <c r="A314" i="21" a="1"/>
  <c r="A314" i="21" s="1"/>
  <c r="B314" i="21" a="1"/>
  <c r="B314" i="21" s="1"/>
  <c r="C314" i="21" a="1"/>
  <c r="C314" i="21" s="1"/>
  <c r="D314" i="21" s="1"/>
  <c r="A315" i="21" a="1"/>
  <c r="A315" i="21" s="1"/>
  <c r="B315" i="21" a="1"/>
  <c r="B315" i="21" s="1"/>
  <c r="C315" i="21" a="1"/>
  <c r="C315" i="21" s="1"/>
  <c r="D315" i="21" s="1"/>
  <c r="A316" i="21" a="1"/>
  <c r="A316" i="21" s="1"/>
  <c r="B316" i="21" a="1"/>
  <c r="B316" i="21" s="1"/>
  <c r="C316" i="21" a="1"/>
  <c r="C316" i="21" s="1"/>
  <c r="D316" i="21" s="1"/>
  <c r="A317" i="21" a="1"/>
  <c r="A317" i="21" s="1"/>
  <c r="B317" i="21" a="1"/>
  <c r="B317" i="21" s="1"/>
  <c r="C317" i="21" a="1"/>
  <c r="C317" i="21" s="1"/>
  <c r="D317" i="21" s="1"/>
  <c r="A318" i="21" a="1"/>
  <c r="A318" i="21" s="1"/>
  <c r="B318" i="21" a="1"/>
  <c r="B318" i="21" s="1"/>
  <c r="C318" i="21" a="1"/>
  <c r="C318" i="21" s="1"/>
  <c r="D318" i="21" s="1"/>
  <c r="A319" i="21" a="1"/>
  <c r="A319" i="21" s="1"/>
  <c r="B319" i="21" a="1"/>
  <c r="B319" i="21" s="1"/>
  <c r="C319" i="21" a="1"/>
  <c r="C319" i="21" s="1"/>
  <c r="D319" i="21" s="1"/>
  <c r="A320" i="21" a="1"/>
  <c r="A320" i="21" s="1"/>
  <c r="B320" i="21" a="1"/>
  <c r="B320" i="21" s="1"/>
  <c r="C320" i="21" a="1"/>
  <c r="C320" i="21" s="1"/>
  <c r="D320" i="21" s="1"/>
  <c r="C311" i="21" a="1"/>
  <c r="C311" i="21" s="1"/>
  <c r="D311" i="21" s="1"/>
  <c r="B311" i="21" a="1"/>
  <c r="B311" i="21" s="1"/>
  <c r="A311" i="21" a="1"/>
  <c r="A311" i="21" s="1"/>
  <c r="A295" i="21" a="1"/>
  <c r="A295" i="21" s="1"/>
  <c r="B295" i="21" a="1"/>
  <c r="B295" i="21" s="1"/>
  <c r="C295" i="21" a="1"/>
  <c r="C295" i="21" s="1"/>
  <c r="D295" i="21" s="1"/>
  <c r="A296" i="21" a="1"/>
  <c r="A296" i="21" s="1"/>
  <c r="B296" i="21" a="1"/>
  <c r="B296" i="21" s="1"/>
  <c r="C296" i="21" a="1"/>
  <c r="C296" i="21" s="1"/>
  <c r="D296" i="21" s="1"/>
  <c r="A297" i="21" a="1"/>
  <c r="A297" i="21" s="1"/>
  <c r="B297" i="21" a="1"/>
  <c r="B297" i="21" s="1"/>
  <c r="C297" i="21" a="1"/>
  <c r="C297" i="21" s="1"/>
  <c r="D297" i="21" s="1"/>
  <c r="A298" i="21" a="1"/>
  <c r="A298" i="21" s="1"/>
  <c r="B298" i="21" a="1"/>
  <c r="B298" i="21" s="1"/>
  <c r="C298" i="21" a="1"/>
  <c r="C298" i="21" s="1"/>
  <c r="D298" i="21" s="1"/>
  <c r="A299" i="21" a="1"/>
  <c r="A299" i="21" s="1"/>
  <c r="B299" i="21" a="1"/>
  <c r="B299" i="21" s="1"/>
  <c r="C299" i="21" a="1"/>
  <c r="C299" i="21" s="1"/>
  <c r="D299" i="21" s="1"/>
  <c r="A300" i="21" a="1"/>
  <c r="A300" i="21" s="1"/>
  <c r="B300" i="21" a="1"/>
  <c r="B300" i="21" s="1"/>
  <c r="C300" i="21" a="1"/>
  <c r="C300" i="21" s="1"/>
  <c r="D300" i="21" s="1"/>
  <c r="A301" i="21" a="1"/>
  <c r="A301" i="21" s="1"/>
  <c r="B301" i="21" a="1"/>
  <c r="B301" i="21" s="1"/>
  <c r="C301" i="21" a="1"/>
  <c r="C301" i="21" s="1"/>
  <c r="D301" i="21" s="1"/>
  <c r="A302" i="21" a="1"/>
  <c r="A302" i="21" s="1"/>
  <c r="B302" i="21" a="1"/>
  <c r="B302" i="21" s="1"/>
  <c r="C302" i="21" a="1"/>
  <c r="C302" i="21" s="1"/>
  <c r="D302" i="21" s="1"/>
  <c r="A303" i="21" a="1"/>
  <c r="A303" i="21" s="1"/>
  <c r="B303" i="21" a="1"/>
  <c r="B303" i="21" s="1"/>
  <c r="C303" i="21" a="1"/>
  <c r="C303" i="21" s="1"/>
  <c r="D303" i="21" s="1"/>
  <c r="C294" i="21" a="1"/>
  <c r="C294" i="21" s="1"/>
  <c r="D294" i="21" s="1"/>
  <c r="B294" i="21" a="1"/>
  <c r="B294" i="21" s="1"/>
  <c r="A294" i="21" a="1"/>
  <c r="A294" i="21" s="1"/>
  <c r="A278" i="21" a="1"/>
  <c r="A278" i="21" s="1"/>
  <c r="B278" i="21" a="1"/>
  <c r="B278" i="21" s="1"/>
  <c r="C278" i="21" a="1"/>
  <c r="C278" i="21" s="1"/>
  <c r="D278" i="21" s="1"/>
  <c r="A279" i="21" a="1"/>
  <c r="A279" i="21" s="1"/>
  <c r="B279" i="21" a="1"/>
  <c r="B279" i="21" s="1"/>
  <c r="C279" i="21" a="1"/>
  <c r="C279" i="21" s="1"/>
  <c r="D279" i="21" s="1"/>
  <c r="A280" i="21" a="1"/>
  <c r="A280" i="21" s="1"/>
  <c r="B280" i="21" a="1"/>
  <c r="B280" i="21" s="1"/>
  <c r="C280" i="21" a="1"/>
  <c r="C280" i="21" s="1"/>
  <c r="D280" i="21" s="1"/>
  <c r="A281" i="21" a="1"/>
  <c r="A281" i="21" s="1"/>
  <c r="B281" i="21" a="1"/>
  <c r="B281" i="21" s="1"/>
  <c r="C281" i="21" a="1"/>
  <c r="C281" i="21" s="1"/>
  <c r="D281" i="21" s="1"/>
  <c r="A282" i="21" a="1"/>
  <c r="A282" i="21" s="1"/>
  <c r="B282" i="21" a="1"/>
  <c r="B282" i="21" s="1"/>
  <c r="C282" i="21" a="1"/>
  <c r="C282" i="21" s="1"/>
  <c r="D282" i="21" s="1"/>
  <c r="A283" i="21" a="1"/>
  <c r="A283" i="21" s="1"/>
  <c r="B283" i="21" a="1"/>
  <c r="B283" i="21" s="1"/>
  <c r="C283" i="21" a="1"/>
  <c r="C283" i="21" s="1"/>
  <c r="D283" i="21" s="1"/>
  <c r="A284" i="21" a="1"/>
  <c r="A284" i="21" s="1"/>
  <c r="B284" i="21" a="1"/>
  <c r="B284" i="21" s="1"/>
  <c r="C284" i="21" a="1"/>
  <c r="C284" i="21" s="1"/>
  <c r="D284" i="21" s="1"/>
  <c r="A285" i="21" a="1"/>
  <c r="A285" i="21" s="1"/>
  <c r="B285" i="21" a="1"/>
  <c r="B285" i="21" s="1"/>
  <c r="C285" i="21" a="1"/>
  <c r="C285" i="21" s="1"/>
  <c r="D285" i="21" s="1"/>
  <c r="A286" i="21" a="1"/>
  <c r="A286" i="21" s="1"/>
  <c r="B286" i="21" a="1"/>
  <c r="B286" i="21" s="1"/>
  <c r="C286" i="21" a="1"/>
  <c r="C286" i="21" s="1"/>
  <c r="D286" i="21" s="1"/>
  <c r="C277" i="21" a="1"/>
  <c r="C277" i="21" s="1"/>
  <c r="D277" i="21" s="1"/>
  <c r="B277" i="21" a="1"/>
  <c r="B277" i="21" s="1"/>
  <c r="A277" i="21" a="1"/>
  <c r="A277" i="21" s="1"/>
  <c r="A261" i="21" a="1"/>
  <c r="A261" i="21" s="1"/>
  <c r="B261" i="21" a="1"/>
  <c r="B261" i="21" s="1"/>
  <c r="C261" i="21" a="1"/>
  <c r="C261" i="21" s="1"/>
  <c r="D261" i="21" s="1"/>
  <c r="A262" i="21" a="1"/>
  <c r="A262" i="21" s="1"/>
  <c r="B262" i="21" a="1"/>
  <c r="B262" i="21" s="1"/>
  <c r="C262" i="21" a="1"/>
  <c r="C262" i="21" s="1"/>
  <c r="D262" i="21" s="1"/>
  <c r="A263" i="21" a="1"/>
  <c r="A263" i="21" s="1"/>
  <c r="B263" i="21" a="1"/>
  <c r="B263" i="21" s="1"/>
  <c r="C263" i="21" a="1"/>
  <c r="C263" i="21" s="1"/>
  <c r="D263" i="21" s="1"/>
  <c r="A264" i="21" a="1"/>
  <c r="A264" i="21" s="1"/>
  <c r="B264" i="21" a="1"/>
  <c r="B264" i="21" s="1"/>
  <c r="C264" i="21" a="1"/>
  <c r="C264" i="21" s="1"/>
  <c r="D264" i="21" s="1"/>
  <c r="A265" i="21" a="1"/>
  <c r="A265" i="21" s="1"/>
  <c r="B265" i="21" a="1"/>
  <c r="B265" i="21" s="1"/>
  <c r="C265" i="21" a="1"/>
  <c r="C265" i="21" s="1"/>
  <c r="D265" i="21" s="1"/>
  <c r="A266" i="21" a="1"/>
  <c r="A266" i="21" s="1"/>
  <c r="B266" i="21" a="1"/>
  <c r="B266" i="21" s="1"/>
  <c r="C266" i="21" a="1"/>
  <c r="C266" i="21" s="1"/>
  <c r="D266" i="21" s="1"/>
  <c r="A267" i="21" a="1"/>
  <c r="A267" i="21" s="1"/>
  <c r="B267" i="21" a="1"/>
  <c r="B267" i="21" s="1"/>
  <c r="C267" i="21" a="1"/>
  <c r="C267" i="21" s="1"/>
  <c r="D267" i="21" s="1"/>
  <c r="A268" i="21" a="1"/>
  <c r="A268" i="21" s="1"/>
  <c r="B268" i="21" a="1"/>
  <c r="B268" i="21" s="1"/>
  <c r="C268" i="21" a="1"/>
  <c r="C268" i="21" s="1"/>
  <c r="D268" i="21" s="1"/>
  <c r="A269" i="21" a="1"/>
  <c r="A269" i="21" s="1"/>
  <c r="B269" i="21" a="1"/>
  <c r="B269" i="21" s="1"/>
  <c r="C269" i="21" a="1"/>
  <c r="C269" i="21" s="1"/>
  <c r="D269" i="21" s="1"/>
  <c r="C260" i="21" a="1"/>
  <c r="C260" i="21" s="1"/>
  <c r="D260" i="21" s="1"/>
  <c r="B260" i="21" a="1"/>
  <c r="B260" i="21" s="1"/>
  <c r="A260" i="21" a="1"/>
  <c r="A260" i="21" s="1"/>
  <c r="A244" i="21" a="1"/>
  <c r="A244" i="21" s="1"/>
  <c r="B244" i="21" a="1"/>
  <c r="B244" i="21" s="1"/>
  <c r="C244" i="21" a="1"/>
  <c r="C244" i="21" s="1"/>
  <c r="D244" i="21" s="1"/>
  <c r="A245" i="21" a="1"/>
  <c r="A245" i="21" s="1"/>
  <c r="B245" i="21" a="1"/>
  <c r="B245" i="21" s="1"/>
  <c r="C245" i="21" a="1"/>
  <c r="C245" i="21" s="1"/>
  <c r="D245" i="21" s="1"/>
  <c r="A246" i="21" a="1"/>
  <c r="A246" i="21" s="1"/>
  <c r="B246" i="21" a="1"/>
  <c r="B246" i="21" s="1"/>
  <c r="C246" i="21" a="1"/>
  <c r="C246" i="21" s="1"/>
  <c r="D246" i="21" s="1"/>
  <c r="A247" i="21" a="1"/>
  <c r="A247" i="21" s="1"/>
  <c r="B247" i="21" a="1"/>
  <c r="B247" i="21" s="1"/>
  <c r="C247" i="21" a="1"/>
  <c r="C247" i="21" s="1"/>
  <c r="D247" i="21" s="1"/>
  <c r="A248" i="21" a="1"/>
  <c r="A248" i="21" s="1"/>
  <c r="B248" i="21" a="1"/>
  <c r="B248" i="21" s="1"/>
  <c r="C248" i="21" a="1"/>
  <c r="C248" i="21" s="1"/>
  <c r="D248" i="21" s="1"/>
  <c r="A249" i="21" a="1"/>
  <c r="A249" i="21" s="1"/>
  <c r="B249" i="21" a="1"/>
  <c r="B249" i="21" s="1"/>
  <c r="C249" i="21" a="1"/>
  <c r="C249" i="21" s="1"/>
  <c r="D249" i="21" s="1"/>
  <c r="A250" i="21" a="1"/>
  <c r="A250" i="21" s="1"/>
  <c r="B250" i="21" a="1"/>
  <c r="B250" i="21" s="1"/>
  <c r="C250" i="21" a="1"/>
  <c r="C250" i="21" s="1"/>
  <c r="D250" i="21" s="1"/>
  <c r="A251" i="21" a="1"/>
  <c r="A251" i="21" s="1"/>
  <c r="B251" i="21" a="1"/>
  <c r="B251" i="21" s="1"/>
  <c r="C251" i="21" a="1"/>
  <c r="C251" i="21" s="1"/>
  <c r="D251" i="21" s="1"/>
  <c r="A252" i="21" a="1"/>
  <c r="A252" i="21" s="1"/>
  <c r="B252" i="21" a="1"/>
  <c r="B252" i="21" s="1"/>
  <c r="C252" i="21" a="1"/>
  <c r="C252" i="21" s="1"/>
  <c r="D252" i="21" s="1"/>
  <c r="C243" i="21" a="1"/>
  <c r="C243" i="21" s="1"/>
  <c r="D243" i="21" s="1"/>
  <c r="B243" i="21" a="1"/>
  <c r="B243" i="21" s="1"/>
  <c r="A243" i="21" a="1"/>
  <c r="A243" i="21" s="1"/>
  <c r="A227" i="21" a="1"/>
  <c r="A227" i="21" s="1"/>
  <c r="B227" i="21" a="1"/>
  <c r="B227" i="21" s="1"/>
  <c r="C227" i="21" a="1"/>
  <c r="C227" i="21" s="1"/>
  <c r="D227" i="21" s="1"/>
  <c r="A228" i="21" a="1"/>
  <c r="A228" i="21" s="1"/>
  <c r="B228" i="21" a="1"/>
  <c r="B228" i="21" s="1"/>
  <c r="C228" i="21" a="1"/>
  <c r="C228" i="21" s="1"/>
  <c r="D228" i="21" s="1"/>
  <c r="A229" i="21" a="1"/>
  <c r="A229" i="21" s="1"/>
  <c r="B229" i="21" a="1"/>
  <c r="B229" i="21" s="1"/>
  <c r="C229" i="21" a="1"/>
  <c r="C229" i="21" s="1"/>
  <c r="D229" i="21" s="1"/>
  <c r="A230" i="21" a="1"/>
  <c r="A230" i="21" s="1"/>
  <c r="B230" i="21" a="1"/>
  <c r="B230" i="21" s="1"/>
  <c r="C230" i="21" a="1"/>
  <c r="C230" i="21" s="1"/>
  <c r="D230" i="21" s="1"/>
  <c r="A231" i="21" a="1"/>
  <c r="A231" i="21" s="1"/>
  <c r="B231" i="21" a="1"/>
  <c r="B231" i="21" s="1"/>
  <c r="C231" i="21" a="1"/>
  <c r="C231" i="21" s="1"/>
  <c r="D231" i="21" s="1"/>
  <c r="A232" i="21" a="1"/>
  <c r="A232" i="21" s="1"/>
  <c r="B232" i="21" a="1"/>
  <c r="B232" i="21" s="1"/>
  <c r="C232" i="21" a="1"/>
  <c r="C232" i="21" s="1"/>
  <c r="D232" i="21" s="1"/>
  <c r="A233" i="21" a="1"/>
  <c r="A233" i="21" s="1"/>
  <c r="B233" i="21" a="1"/>
  <c r="B233" i="21" s="1"/>
  <c r="C233" i="21" a="1"/>
  <c r="C233" i="21" s="1"/>
  <c r="D233" i="21" s="1"/>
  <c r="A234" i="21" a="1"/>
  <c r="A234" i="21" s="1"/>
  <c r="B234" i="21" a="1"/>
  <c r="B234" i="21" s="1"/>
  <c r="C234" i="21" a="1"/>
  <c r="C234" i="21" s="1"/>
  <c r="D234" i="21" s="1"/>
  <c r="A235" i="21" a="1"/>
  <c r="A235" i="21" s="1"/>
  <c r="B235" i="21" a="1"/>
  <c r="B235" i="21" s="1"/>
  <c r="C235" i="21" a="1"/>
  <c r="C235" i="21" s="1"/>
  <c r="D235" i="21" s="1"/>
  <c r="C226" i="21" a="1"/>
  <c r="C226" i="21" s="1"/>
  <c r="D226" i="21" s="1"/>
  <c r="B226" i="21" a="1"/>
  <c r="B226" i="21" s="1"/>
  <c r="A226" i="21" a="1"/>
  <c r="A226" i="21" s="1"/>
  <c r="A210" i="21" a="1"/>
  <c r="A210" i="21" s="1"/>
  <c r="B210" i="21" a="1"/>
  <c r="B210" i="21" s="1"/>
  <c r="C210" i="21" a="1"/>
  <c r="C210" i="21" s="1"/>
  <c r="D210" i="21" s="1"/>
  <c r="A211" i="21" a="1"/>
  <c r="A211" i="21" s="1"/>
  <c r="B211" i="21" a="1"/>
  <c r="B211" i="21" s="1"/>
  <c r="C211" i="21" a="1"/>
  <c r="C211" i="21" s="1"/>
  <c r="D211" i="21" s="1"/>
  <c r="A212" i="21" a="1"/>
  <c r="A212" i="21" s="1"/>
  <c r="B212" i="21" a="1"/>
  <c r="B212" i="21" s="1"/>
  <c r="C212" i="21" a="1"/>
  <c r="C212" i="21" s="1"/>
  <c r="D212" i="21" s="1"/>
  <c r="A213" i="21" a="1"/>
  <c r="A213" i="21" s="1"/>
  <c r="B213" i="21" a="1"/>
  <c r="B213" i="21" s="1"/>
  <c r="C213" i="21" a="1"/>
  <c r="C213" i="21" s="1"/>
  <c r="D213" i="21" s="1"/>
  <c r="A214" i="21" a="1"/>
  <c r="A214" i="21" s="1"/>
  <c r="B214" i="21" a="1"/>
  <c r="B214" i="21" s="1"/>
  <c r="C214" i="21" a="1"/>
  <c r="C214" i="21" s="1"/>
  <c r="D214" i="21" s="1"/>
  <c r="A215" i="21" a="1"/>
  <c r="A215" i="21" s="1"/>
  <c r="B215" i="21" a="1"/>
  <c r="B215" i="21" s="1"/>
  <c r="C215" i="21" a="1"/>
  <c r="C215" i="21" s="1"/>
  <c r="D215" i="21" s="1"/>
  <c r="A216" i="21" a="1"/>
  <c r="A216" i="21" s="1"/>
  <c r="B216" i="21" a="1"/>
  <c r="B216" i="21" s="1"/>
  <c r="C216" i="21" a="1"/>
  <c r="C216" i="21" s="1"/>
  <c r="D216" i="21" s="1"/>
  <c r="A217" i="21" a="1"/>
  <c r="A217" i="21" s="1"/>
  <c r="B217" i="21" a="1"/>
  <c r="B217" i="21" s="1"/>
  <c r="C217" i="21" a="1"/>
  <c r="C217" i="21" s="1"/>
  <c r="D217" i="21" s="1"/>
  <c r="A218" i="21" a="1"/>
  <c r="A218" i="21" s="1"/>
  <c r="B218" i="21" a="1"/>
  <c r="B218" i="21" s="1"/>
  <c r="C218" i="21" a="1"/>
  <c r="C218" i="21" s="1"/>
  <c r="D218" i="21" s="1"/>
  <c r="C209" i="21" a="1"/>
  <c r="C209" i="21" s="1"/>
  <c r="D209" i="21" s="1"/>
  <c r="B209" i="21" a="1"/>
  <c r="B209" i="21" s="1"/>
  <c r="A209" i="21" a="1"/>
  <c r="A209" i="21" s="1"/>
  <c r="A193" i="21" a="1"/>
  <c r="A193" i="21" s="1"/>
  <c r="B193" i="21" a="1"/>
  <c r="B193" i="21" s="1"/>
  <c r="C193" i="21" a="1"/>
  <c r="C193" i="21" s="1"/>
  <c r="D193" i="21" s="1"/>
  <c r="A194" i="21" a="1"/>
  <c r="A194" i="21" s="1"/>
  <c r="B194" i="21" a="1"/>
  <c r="B194" i="21" s="1"/>
  <c r="C194" i="21" a="1"/>
  <c r="C194" i="21" s="1"/>
  <c r="D194" i="21" s="1"/>
  <c r="A195" i="21" a="1"/>
  <c r="A195" i="21" s="1"/>
  <c r="B195" i="21" a="1"/>
  <c r="B195" i="21" s="1"/>
  <c r="C195" i="21" a="1"/>
  <c r="C195" i="21" s="1"/>
  <c r="D195" i="21" s="1"/>
  <c r="A196" i="21" a="1"/>
  <c r="A196" i="21" s="1"/>
  <c r="B196" i="21" a="1"/>
  <c r="B196" i="21" s="1"/>
  <c r="C196" i="21" a="1"/>
  <c r="C196" i="21" s="1"/>
  <c r="D196" i="21" s="1"/>
  <c r="A197" i="21" a="1"/>
  <c r="A197" i="21" s="1"/>
  <c r="B197" i="21" a="1"/>
  <c r="B197" i="21" s="1"/>
  <c r="C197" i="21" a="1"/>
  <c r="C197" i="21" s="1"/>
  <c r="D197" i="21" s="1"/>
  <c r="A198" i="21" a="1"/>
  <c r="A198" i="21" s="1"/>
  <c r="B198" i="21" a="1"/>
  <c r="B198" i="21" s="1"/>
  <c r="C198" i="21" a="1"/>
  <c r="C198" i="21" s="1"/>
  <c r="D198" i="21" s="1"/>
  <c r="A199" i="21" a="1"/>
  <c r="A199" i="21" s="1"/>
  <c r="B199" i="21" a="1"/>
  <c r="B199" i="21" s="1"/>
  <c r="C199" i="21" a="1"/>
  <c r="C199" i="21" s="1"/>
  <c r="D199" i="21" s="1"/>
  <c r="A200" i="21" a="1"/>
  <c r="A200" i="21" s="1"/>
  <c r="B200" i="21" a="1"/>
  <c r="B200" i="21" s="1"/>
  <c r="C200" i="21" a="1"/>
  <c r="C200" i="21" s="1"/>
  <c r="D200" i="21" s="1"/>
  <c r="A201" i="21" a="1"/>
  <c r="A201" i="21" s="1"/>
  <c r="B201" i="21" a="1"/>
  <c r="B201" i="21" s="1"/>
  <c r="C201" i="21" a="1"/>
  <c r="C201" i="21" s="1"/>
  <c r="D201" i="21" s="1"/>
  <c r="C192" i="21" a="1"/>
  <c r="C192" i="21" s="1"/>
  <c r="D192" i="21" s="1"/>
  <c r="B192" i="21" a="1"/>
  <c r="B192" i="21" s="1"/>
  <c r="A192" i="21" a="1"/>
  <c r="A192" i="21" s="1"/>
  <c r="A176" i="21" a="1"/>
  <c r="A176" i="21" s="1"/>
  <c r="B176" i="21" a="1"/>
  <c r="B176" i="21" s="1"/>
  <c r="C176" i="21" a="1"/>
  <c r="C176" i="21" s="1"/>
  <c r="D176" i="21" s="1"/>
  <c r="A177" i="21" a="1"/>
  <c r="A177" i="21" s="1"/>
  <c r="B177" i="21" a="1"/>
  <c r="B177" i="21" s="1"/>
  <c r="C177" i="21" a="1"/>
  <c r="C177" i="21" s="1"/>
  <c r="D177" i="21" s="1"/>
  <c r="A178" i="21" a="1"/>
  <c r="A178" i="21" s="1"/>
  <c r="B178" i="21" a="1"/>
  <c r="B178" i="21" s="1"/>
  <c r="C178" i="21" a="1"/>
  <c r="C178" i="21" s="1"/>
  <c r="D178" i="21" s="1"/>
  <c r="A179" i="21" a="1"/>
  <c r="A179" i="21" s="1"/>
  <c r="B179" i="21" a="1"/>
  <c r="B179" i="21" s="1"/>
  <c r="C179" i="21" a="1"/>
  <c r="C179" i="21" s="1"/>
  <c r="D179" i="21" s="1"/>
  <c r="A180" i="21" a="1"/>
  <c r="A180" i="21" s="1"/>
  <c r="B180" i="21" a="1"/>
  <c r="B180" i="21" s="1"/>
  <c r="C180" i="21" a="1"/>
  <c r="C180" i="21" s="1"/>
  <c r="D180" i="21" s="1"/>
  <c r="A181" i="21" a="1"/>
  <c r="A181" i="21" s="1"/>
  <c r="B181" i="21" a="1"/>
  <c r="B181" i="21" s="1"/>
  <c r="C181" i="21" a="1"/>
  <c r="C181" i="21" s="1"/>
  <c r="D181" i="21" s="1"/>
  <c r="A182" i="21" a="1"/>
  <c r="A182" i="21" s="1"/>
  <c r="B182" i="21" a="1"/>
  <c r="B182" i="21" s="1"/>
  <c r="C182" i="21" a="1"/>
  <c r="C182" i="21" s="1"/>
  <c r="D182" i="21" s="1"/>
  <c r="A183" i="21" a="1"/>
  <c r="A183" i="21" s="1"/>
  <c r="B183" i="21" a="1"/>
  <c r="B183" i="21" s="1"/>
  <c r="C183" i="21" a="1"/>
  <c r="C183" i="21" s="1"/>
  <c r="D183" i="21" s="1"/>
  <c r="A184" i="21" a="1"/>
  <c r="A184" i="21" s="1"/>
  <c r="B184" i="21" a="1"/>
  <c r="B184" i="21" s="1"/>
  <c r="C184" i="21" a="1"/>
  <c r="C184" i="21" s="1"/>
  <c r="D184" i="21" s="1"/>
  <c r="C175" i="21" a="1"/>
  <c r="C175" i="21" s="1"/>
  <c r="D175" i="21" s="1"/>
  <c r="B175" i="21" a="1"/>
  <c r="B175" i="21" s="1"/>
  <c r="A175" i="21" a="1"/>
  <c r="A175" i="21" s="1"/>
  <c r="A159" i="21" a="1"/>
  <c r="A159" i="21" s="1"/>
  <c r="B159" i="21" a="1"/>
  <c r="B159" i="21" s="1"/>
  <c r="C159" i="21" a="1"/>
  <c r="C159" i="21" s="1"/>
  <c r="D159" i="21" s="1"/>
  <c r="A160" i="21" a="1"/>
  <c r="A160" i="21" s="1"/>
  <c r="B160" i="21" a="1"/>
  <c r="B160" i="21" s="1"/>
  <c r="C160" i="21" a="1"/>
  <c r="C160" i="21" s="1"/>
  <c r="D160" i="21" s="1"/>
  <c r="A161" i="21" a="1"/>
  <c r="A161" i="21" s="1"/>
  <c r="B161" i="21" a="1"/>
  <c r="B161" i="21" s="1"/>
  <c r="C161" i="21" a="1"/>
  <c r="C161" i="21" s="1"/>
  <c r="D161" i="21" s="1"/>
  <c r="A162" i="21" a="1"/>
  <c r="A162" i="21" s="1"/>
  <c r="B162" i="21" a="1"/>
  <c r="B162" i="21" s="1"/>
  <c r="C162" i="21" a="1"/>
  <c r="C162" i="21" s="1"/>
  <c r="D162" i="21" s="1"/>
  <c r="A163" i="21" a="1"/>
  <c r="A163" i="21" s="1"/>
  <c r="B163" i="21" a="1"/>
  <c r="B163" i="21" s="1"/>
  <c r="C163" i="21" a="1"/>
  <c r="C163" i="21" s="1"/>
  <c r="D163" i="21" s="1"/>
  <c r="A164" i="21" a="1"/>
  <c r="A164" i="21" s="1"/>
  <c r="B164" i="21" a="1"/>
  <c r="B164" i="21" s="1"/>
  <c r="C164" i="21" a="1"/>
  <c r="C164" i="21" s="1"/>
  <c r="D164" i="21" s="1"/>
  <c r="A165" i="21" a="1"/>
  <c r="A165" i="21" s="1"/>
  <c r="B165" i="21" a="1"/>
  <c r="B165" i="21" s="1"/>
  <c r="C165" i="21" a="1"/>
  <c r="C165" i="21" s="1"/>
  <c r="D165" i="21" s="1"/>
  <c r="A166" i="21" a="1"/>
  <c r="A166" i="21" s="1"/>
  <c r="B166" i="21" a="1"/>
  <c r="B166" i="21" s="1"/>
  <c r="C166" i="21" a="1"/>
  <c r="C166" i="21" s="1"/>
  <c r="D166" i="21" s="1"/>
  <c r="A167" i="21" a="1"/>
  <c r="A167" i="21" s="1"/>
  <c r="B167" i="21" a="1"/>
  <c r="B167" i="21" s="1"/>
  <c r="C167" i="21" a="1"/>
  <c r="C167" i="21" s="1"/>
  <c r="D167" i="21" s="1"/>
  <c r="C158" i="21" a="1"/>
  <c r="C158" i="21" s="1"/>
  <c r="D158" i="21" s="1"/>
  <c r="B158" i="21" a="1"/>
  <c r="B158" i="21" s="1"/>
  <c r="A158" i="21" a="1"/>
  <c r="A158" i="21" s="1"/>
  <c r="A150" i="21" a="1"/>
  <c r="A150" i="21" s="1"/>
  <c r="B150" i="21" a="1"/>
  <c r="B150" i="21" s="1"/>
  <c r="C150" i="21" a="1"/>
  <c r="C150" i="21" s="1"/>
  <c r="D150" i="21" s="1"/>
  <c r="A142" i="21" a="1"/>
  <c r="A142" i="21" s="1"/>
  <c r="B142" i="21" a="1"/>
  <c r="B142" i="21" s="1"/>
  <c r="C142" i="21" a="1"/>
  <c r="C142" i="21" s="1"/>
  <c r="D142" i="21" s="1"/>
  <c r="A143" i="21" a="1"/>
  <c r="A143" i="21" s="1"/>
  <c r="B143" i="21" a="1"/>
  <c r="B143" i="21" s="1"/>
  <c r="C143" i="21" a="1"/>
  <c r="C143" i="21" s="1"/>
  <c r="D143" i="21" s="1"/>
  <c r="A144" i="21" a="1"/>
  <c r="A144" i="21" s="1"/>
  <c r="B144" i="21" a="1"/>
  <c r="B144" i="21" s="1"/>
  <c r="C144" i="21" a="1"/>
  <c r="C144" i="21" s="1"/>
  <c r="D144" i="21" s="1"/>
  <c r="A145" i="21" a="1"/>
  <c r="A145" i="21" s="1"/>
  <c r="B145" i="21" a="1"/>
  <c r="B145" i="21" s="1"/>
  <c r="C145" i="21" a="1"/>
  <c r="C145" i="21" s="1"/>
  <c r="D145" i="21" s="1"/>
  <c r="A146" i="21" a="1"/>
  <c r="A146" i="21" s="1"/>
  <c r="B146" i="21" a="1"/>
  <c r="B146" i="21" s="1"/>
  <c r="C146" i="21" a="1"/>
  <c r="C146" i="21" s="1"/>
  <c r="D146" i="21" s="1"/>
  <c r="A147" i="21" a="1"/>
  <c r="A147" i="21" s="1"/>
  <c r="B147" i="21" a="1"/>
  <c r="B147" i="21" s="1"/>
  <c r="C147" i="21" a="1"/>
  <c r="C147" i="21" s="1"/>
  <c r="D147" i="21" s="1"/>
  <c r="A148" i="21" a="1"/>
  <c r="A148" i="21" s="1"/>
  <c r="B148" i="21" a="1"/>
  <c r="B148" i="21" s="1"/>
  <c r="C148" i="21" a="1"/>
  <c r="C148" i="21" s="1"/>
  <c r="D148" i="21" s="1"/>
  <c r="A149" i="21" a="1"/>
  <c r="A149" i="21" s="1"/>
  <c r="B149" i="21" a="1"/>
  <c r="B149" i="21" s="1"/>
  <c r="C149" i="21" a="1"/>
  <c r="C149" i="21" s="1"/>
  <c r="D149" i="21" s="1"/>
  <c r="C141" i="21" a="1"/>
  <c r="C141" i="21" s="1"/>
  <c r="D141" i="21" s="1"/>
  <c r="B141" i="21" a="1"/>
  <c r="B141" i="21" s="1"/>
  <c r="A141" i="21" a="1"/>
  <c r="A141" i="21" s="1"/>
  <c r="A133" i="21" a="1"/>
  <c r="A133" i="21" s="1"/>
  <c r="B133" i="21" a="1"/>
  <c r="B133" i="21" s="1"/>
  <c r="C133" i="21" a="1"/>
  <c r="C133" i="21" s="1"/>
  <c r="D133" i="21" s="1"/>
  <c r="A125" i="21" a="1"/>
  <c r="A125" i="21" s="1"/>
  <c r="B125" i="21" a="1"/>
  <c r="B125" i="21" s="1"/>
  <c r="C125" i="21" a="1"/>
  <c r="C125" i="21" s="1"/>
  <c r="D125" i="21" s="1"/>
  <c r="A126" i="21" a="1"/>
  <c r="A126" i="21" s="1"/>
  <c r="B126" i="21" a="1"/>
  <c r="B126" i="21" s="1"/>
  <c r="C126" i="21" a="1"/>
  <c r="C126" i="21" s="1"/>
  <c r="D126" i="21" s="1"/>
  <c r="A127" i="21" a="1"/>
  <c r="A127" i="21" s="1"/>
  <c r="B127" i="21" a="1"/>
  <c r="B127" i="21" s="1"/>
  <c r="C127" i="21" a="1"/>
  <c r="C127" i="21" s="1"/>
  <c r="D127" i="21" s="1"/>
  <c r="A128" i="21" a="1"/>
  <c r="A128" i="21" s="1"/>
  <c r="B128" i="21" a="1"/>
  <c r="B128" i="21" s="1"/>
  <c r="C128" i="21" a="1"/>
  <c r="C128" i="21" s="1"/>
  <c r="D128" i="21" s="1"/>
  <c r="A129" i="21" a="1"/>
  <c r="A129" i="21" s="1"/>
  <c r="B129" i="21" a="1"/>
  <c r="B129" i="21" s="1"/>
  <c r="C129" i="21" a="1"/>
  <c r="C129" i="21" s="1"/>
  <c r="D129" i="21" s="1"/>
  <c r="A130" i="21" a="1"/>
  <c r="A130" i="21" s="1"/>
  <c r="B130" i="21" a="1"/>
  <c r="B130" i="21" s="1"/>
  <c r="C130" i="21" a="1"/>
  <c r="C130" i="21" s="1"/>
  <c r="D130" i="21" s="1"/>
  <c r="A131" i="21" a="1"/>
  <c r="A131" i="21" s="1"/>
  <c r="B131" i="21" a="1"/>
  <c r="B131" i="21" s="1"/>
  <c r="C131" i="21" a="1"/>
  <c r="C131" i="21" s="1"/>
  <c r="D131" i="21" s="1"/>
  <c r="A132" i="21" a="1"/>
  <c r="A132" i="21" s="1"/>
  <c r="B132" i="21" a="1"/>
  <c r="B132" i="21" s="1"/>
  <c r="C132" i="21" a="1"/>
  <c r="C132" i="21" s="1"/>
  <c r="D132" i="21" s="1"/>
  <c r="C124" i="21" a="1"/>
  <c r="C124" i="21" s="1"/>
  <c r="D124" i="21" s="1"/>
  <c r="B124" i="21" a="1"/>
  <c r="B124" i="21" s="1"/>
  <c r="A124" i="21" a="1"/>
  <c r="A124" i="21" s="1"/>
  <c r="A108" i="21" a="1"/>
  <c r="A108" i="21" s="1"/>
  <c r="B108" i="21" a="1"/>
  <c r="B108" i="21" s="1"/>
  <c r="C108" i="21" a="1"/>
  <c r="C108" i="21" s="1"/>
  <c r="D108" i="21" s="1"/>
  <c r="A109" i="21" a="1"/>
  <c r="A109" i="21" s="1"/>
  <c r="B109" i="21" a="1"/>
  <c r="B109" i="21" s="1"/>
  <c r="C109" i="21" a="1"/>
  <c r="C109" i="21" s="1"/>
  <c r="D109" i="21" s="1"/>
  <c r="A110" i="21" a="1"/>
  <c r="A110" i="21" s="1"/>
  <c r="B110" i="21" a="1"/>
  <c r="B110" i="21" s="1"/>
  <c r="C110" i="21" a="1"/>
  <c r="C110" i="21" s="1"/>
  <c r="D110" i="21" s="1"/>
  <c r="A111" i="21" a="1"/>
  <c r="A111" i="21" s="1"/>
  <c r="B111" i="21" a="1"/>
  <c r="B111" i="21" s="1"/>
  <c r="C111" i="21" a="1"/>
  <c r="C111" i="21" s="1"/>
  <c r="D111" i="21" s="1"/>
  <c r="A112" i="21" a="1"/>
  <c r="A112" i="21" s="1"/>
  <c r="B112" i="21" a="1"/>
  <c r="B112" i="21" s="1"/>
  <c r="C112" i="21" a="1"/>
  <c r="C112" i="21" s="1"/>
  <c r="D112" i="21" s="1"/>
  <c r="A113" i="21" a="1"/>
  <c r="A113" i="21" s="1"/>
  <c r="B113" i="21" a="1"/>
  <c r="B113" i="21" s="1"/>
  <c r="C113" i="21" a="1"/>
  <c r="C113" i="21" s="1"/>
  <c r="D113" i="21" s="1"/>
  <c r="A114" i="21" a="1"/>
  <c r="A114" i="21" s="1"/>
  <c r="B114" i="21" a="1"/>
  <c r="B114" i="21" s="1"/>
  <c r="C114" i="21" a="1"/>
  <c r="C114" i="21" s="1"/>
  <c r="D114" i="21" s="1"/>
  <c r="A115" i="21" a="1"/>
  <c r="A115" i="21" s="1"/>
  <c r="B115" i="21" a="1"/>
  <c r="B115" i="21" s="1"/>
  <c r="C115" i="21" a="1"/>
  <c r="C115" i="21" s="1"/>
  <c r="D115" i="21" s="1"/>
  <c r="A116" i="21" a="1"/>
  <c r="A116" i="21" s="1"/>
  <c r="B116" i="21" a="1"/>
  <c r="B116" i="21" s="1"/>
  <c r="C116" i="21" a="1"/>
  <c r="C116" i="21" s="1"/>
  <c r="D116" i="21" s="1"/>
  <c r="C107" i="21" a="1"/>
  <c r="C107" i="21" s="1"/>
  <c r="D107" i="21" s="1"/>
  <c r="B107" i="21" a="1"/>
  <c r="B107" i="21" s="1"/>
  <c r="A107" i="21" a="1"/>
  <c r="A107" i="21" s="1"/>
  <c r="A91" i="21" a="1"/>
  <c r="A91" i="21" s="1"/>
  <c r="B91" i="21" a="1"/>
  <c r="B91" i="21" s="1"/>
  <c r="C91" i="21" a="1"/>
  <c r="C91" i="21" s="1"/>
  <c r="D91" i="21" s="1"/>
  <c r="A92" i="21" a="1"/>
  <c r="A92" i="21" s="1"/>
  <c r="B92" i="21" a="1"/>
  <c r="B92" i="21" s="1"/>
  <c r="C92" i="21" a="1"/>
  <c r="C92" i="21" s="1"/>
  <c r="D92" i="21" s="1"/>
  <c r="A93" i="21" a="1"/>
  <c r="A93" i="21" s="1"/>
  <c r="B93" i="21" a="1"/>
  <c r="B93" i="21" s="1"/>
  <c r="C93" i="21" a="1"/>
  <c r="C93" i="21" s="1"/>
  <c r="D93" i="21" s="1"/>
  <c r="A94" i="21" a="1"/>
  <c r="A94" i="21" s="1"/>
  <c r="B94" i="21" a="1"/>
  <c r="B94" i="21" s="1"/>
  <c r="C94" i="21" a="1"/>
  <c r="C94" i="21" s="1"/>
  <c r="D94" i="21" s="1"/>
  <c r="A95" i="21" a="1"/>
  <c r="A95" i="21" s="1"/>
  <c r="B95" i="21" a="1"/>
  <c r="B95" i="21" s="1"/>
  <c r="C95" i="21" a="1"/>
  <c r="C95" i="21" s="1"/>
  <c r="D95" i="21" s="1"/>
  <c r="A96" i="21" a="1"/>
  <c r="A96" i="21" s="1"/>
  <c r="B96" i="21" a="1"/>
  <c r="B96" i="21" s="1"/>
  <c r="C96" i="21" a="1"/>
  <c r="C96" i="21" s="1"/>
  <c r="D96" i="21" s="1"/>
  <c r="A97" i="21" a="1"/>
  <c r="A97" i="21" s="1"/>
  <c r="B97" i="21" a="1"/>
  <c r="B97" i="21" s="1"/>
  <c r="C97" i="21" a="1"/>
  <c r="C97" i="21" s="1"/>
  <c r="D97" i="21" s="1"/>
  <c r="A98" i="21" a="1"/>
  <c r="A98" i="21" s="1"/>
  <c r="B98" i="21" a="1"/>
  <c r="B98" i="21" s="1"/>
  <c r="C98" i="21" a="1"/>
  <c r="C98" i="21" s="1"/>
  <c r="D98" i="21" s="1"/>
  <c r="A99" i="21" a="1"/>
  <c r="A99" i="21" s="1"/>
  <c r="B99" i="21" a="1"/>
  <c r="B99" i="21" s="1"/>
  <c r="C99" i="21" a="1"/>
  <c r="C99" i="21" s="1"/>
  <c r="D99" i="21" s="1"/>
  <c r="C90" i="21" a="1"/>
  <c r="C90" i="21" s="1"/>
  <c r="D90" i="21" s="1"/>
  <c r="B90" i="21" a="1"/>
  <c r="B90" i="21" s="1"/>
  <c r="A90" i="21" a="1"/>
  <c r="A90" i="21" s="1"/>
  <c r="A74" i="21" a="1"/>
  <c r="A74" i="21" s="1"/>
  <c r="B74" i="21" a="1"/>
  <c r="B74" i="21" s="1"/>
  <c r="C74" i="21" a="1"/>
  <c r="C74" i="21" s="1"/>
  <c r="D74" i="21" s="1"/>
  <c r="A75" i="21" a="1"/>
  <c r="A75" i="21" s="1"/>
  <c r="B75" i="21" a="1"/>
  <c r="B75" i="21" s="1"/>
  <c r="C75" i="21" a="1"/>
  <c r="C75" i="21" s="1"/>
  <c r="D75" i="21" s="1"/>
  <c r="A76" i="21" a="1"/>
  <c r="A76" i="21" s="1"/>
  <c r="B76" i="21" a="1"/>
  <c r="B76" i="21" s="1"/>
  <c r="C76" i="21" a="1"/>
  <c r="C76" i="21" s="1"/>
  <c r="D76" i="21" s="1"/>
  <c r="A77" i="21" a="1"/>
  <c r="A77" i="21" s="1"/>
  <c r="B77" i="21" a="1"/>
  <c r="B77" i="21" s="1"/>
  <c r="C77" i="21" a="1"/>
  <c r="C77" i="21" s="1"/>
  <c r="D77" i="21" s="1"/>
  <c r="A78" i="21" a="1"/>
  <c r="A78" i="21" s="1"/>
  <c r="B78" i="21" a="1"/>
  <c r="B78" i="21" s="1"/>
  <c r="C78" i="21" a="1"/>
  <c r="C78" i="21" s="1"/>
  <c r="D78" i="21" s="1"/>
  <c r="A79" i="21" a="1"/>
  <c r="A79" i="21" s="1"/>
  <c r="B79" i="21" a="1"/>
  <c r="B79" i="21" s="1"/>
  <c r="C79" i="21" a="1"/>
  <c r="C79" i="21" s="1"/>
  <c r="D79" i="21" s="1"/>
  <c r="A80" i="21" a="1"/>
  <c r="A80" i="21" s="1"/>
  <c r="B80" i="21" a="1"/>
  <c r="B80" i="21" s="1"/>
  <c r="C80" i="21" a="1"/>
  <c r="C80" i="21" s="1"/>
  <c r="D80" i="21" s="1"/>
  <c r="A81" i="21" a="1"/>
  <c r="A81" i="21" s="1"/>
  <c r="B81" i="21" a="1"/>
  <c r="B81" i="21" s="1"/>
  <c r="C81" i="21" a="1"/>
  <c r="C81" i="21" s="1"/>
  <c r="D81" i="21" s="1"/>
  <c r="A82" i="21" a="1"/>
  <c r="A82" i="21" s="1"/>
  <c r="B82" i="21" a="1"/>
  <c r="B82" i="21" s="1"/>
  <c r="C82" i="21" a="1"/>
  <c r="C82" i="21" s="1"/>
  <c r="D82" i="21" s="1"/>
  <c r="C73" i="21" a="1"/>
  <c r="C73" i="21" s="1"/>
  <c r="D73" i="21" s="1"/>
  <c r="B73" i="21" a="1"/>
  <c r="B73" i="21" s="1"/>
  <c r="A73" i="21" a="1"/>
  <c r="A73" i="21" s="1"/>
  <c r="A57" i="21" a="1"/>
  <c r="A57" i="21" s="1"/>
  <c r="B57" i="21" a="1"/>
  <c r="B57" i="21" s="1"/>
  <c r="C57" i="21" a="1"/>
  <c r="C57" i="21" s="1"/>
  <c r="D57" i="21" s="1"/>
  <c r="A58" i="21" a="1"/>
  <c r="A58" i="21" s="1"/>
  <c r="B58" i="21" a="1"/>
  <c r="B58" i="21" s="1"/>
  <c r="C58" i="21" a="1"/>
  <c r="C58" i="21" s="1"/>
  <c r="D58" i="21" s="1"/>
  <c r="A59" i="21" a="1"/>
  <c r="A59" i="21" s="1"/>
  <c r="B59" i="21" a="1"/>
  <c r="B59" i="21" s="1"/>
  <c r="C59" i="21" a="1"/>
  <c r="C59" i="21" s="1"/>
  <c r="D59" i="21" s="1"/>
  <c r="A60" i="21" a="1"/>
  <c r="A60" i="21" s="1"/>
  <c r="B60" i="21" a="1"/>
  <c r="B60" i="21" s="1"/>
  <c r="C60" i="21" a="1"/>
  <c r="C60" i="21" s="1"/>
  <c r="D60" i="21" s="1"/>
  <c r="A61" i="21" a="1"/>
  <c r="A61" i="21" s="1"/>
  <c r="B61" i="21" a="1"/>
  <c r="B61" i="21" s="1"/>
  <c r="C61" i="21" a="1"/>
  <c r="C61" i="21" s="1"/>
  <c r="D61" i="21" s="1"/>
  <c r="A62" i="21" a="1"/>
  <c r="A62" i="21" s="1"/>
  <c r="B62" i="21" a="1"/>
  <c r="B62" i="21" s="1"/>
  <c r="C62" i="21" a="1"/>
  <c r="C62" i="21" s="1"/>
  <c r="D62" i="21" s="1"/>
  <c r="A63" i="21" a="1"/>
  <c r="A63" i="21" s="1"/>
  <c r="B63" i="21" a="1"/>
  <c r="B63" i="21" s="1"/>
  <c r="C63" i="21" a="1"/>
  <c r="C63" i="21" s="1"/>
  <c r="D63" i="21" s="1"/>
  <c r="A64" i="21" a="1"/>
  <c r="A64" i="21" s="1"/>
  <c r="B64" i="21" a="1"/>
  <c r="B64" i="21" s="1"/>
  <c r="C64" i="21" a="1"/>
  <c r="C64" i="21" s="1"/>
  <c r="D64" i="21" s="1"/>
  <c r="A65" i="21" a="1"/>
  <c r="A65" i="21" s="1"/>
  <c r="B65" i="21" a="1"/>
  <c r="B65" i="21" s="1"/>
  <c r="C65" i="21" a="1"/>
  <c r="C65" i="21" s="1"/>
  <c r="D65" i="21" s="1"/>
  <c r="C56" i="21" a="1"/>
  <c r="C56" i="21" s="1"/>
  <c r="D56" i="21" s="1"/>
  <c r="B56" i="21" a="1"/>
  <c r="B56" i="21" s="1"/>
  <c r="A56" i="21" a="1"/>
  <c r="A56" i="21" s="1"/>
  <c r="A40" i="21" a="1"/>
  <c r="A40" i="21" s="1"/>
  <c r="B40" i="21" a="1"/>
  <c r="B40" i="21" s="1"/>
  <c r="C40" i="21" a="1"/>
  <c r="C40" i="21" s="1"/>
  <c r="D40" i="21" s="1"/>
  <c r="A41" i="21" a="1"/>
  <c r="A41" i="21" s="1"/>
  <c r="B41" i="21" a="1"/>
  <c r="B41" i="21" s="1"/>
  <c r="C41" i="21" a="1"/>
  <c r="C41" i="21" s="1"/>
  <c r="D41" i="21" s="1"/>
  <c r="A42" i="21" a="1"/>
  <c r="A42" i="21" s="1"/>
  <c r="B42" i="21" a="1"/>
  <c r="B42" i="21" s="1"/>
  <c r="C42" i="21" a="1"/>
  <c r="C42" i="21" s="1"/>
  <c r="D42" i="21" s="1"/>
  <c r="A43" i="21" a="1"/>
  <c r="A43" i="21" s="1"/>
  <c r="B43" i="21" a="1"/>
  <c r="B43" i="21" s="1"/>
  <c r="C43" i="21" a="1"/>
  <c r="C43" i="21" s="1"/>
  <c r="D43" i="21" s="1"/>
  <c r="A44" i="21" a="1"/>
  <c r="A44" i="21" s="1"/>
  <c r="B44" i="21" a="1"/>
  <c r="B44" i="21" s="1"/>
  <c r="C44" i="21" a="1"/>
  <c r="C44" i="21" s="1"/>
  <c r="D44" i="21" s="1"/>
  <c r="A45" i="21" a="1"/>
  <c r="A45" i="21" s="1"/>
  <c r="B45" i="21" a="1"/>
  <c r="B45" i="21" s="1"/>
  <c r="C45" i="21" a="1"/>
  <c r="C45" i="21" s="1"/>
  <c r="D45" i="21" s="1"/>
  <c r="A46" i="21" a="1"/>
  <c r="A46" i="21" s="1"/>
  <c r="B46" i="21" a="1"/>
  <c r="B46" i="21" s="1"/>
  <c r="C46" i="21" a="1"/>
  <c r="C46" i="21" s="1"/>
  <c r="D46" i="21" s="1"/>
  <c r="A47" i="21" a="1"/>
  <c r="A47" i="21" s="1"/>
  <c r="B47" i="21" a="1"/>
  <c r="B47" i="21" s="1"/>
  <c r="C47" i="21" a="1"/>
  <c r="C47" i="21" s="1"/>
  <c r="D47" i="21" s="1"/>
  <c r="A48" i="21" a="1"/>
  <c r="A48" i="21" s="1"/>
  <c r="B48" i="21" a="1"/>
  <c r="B48" i="21" s="1"/>
  <c r="C48" i="21" a="1"/>
  <c r="C48" i="21" s="1"/>
  <c r="D48" i="21" s="1"/>
  <c r="C39" i="21" a="1"/>
  <c r="C39" i="21" s="1"/>
  <c r="D39" i="21" s="1"/>
  <c r="B39" i="21" a="1"/>
  <c r="B39" i="21" s="1"/>
  <c r="A39" i="21" a="1"/>
  <c r="A39" i="21" s="1"/>
  <c r="A24" i="21" a="1"/>
  <c r="A24" i="21" s="1"/>
  <c r="B24" i="21" a="1"/>
  <c r="B24" i="21" s="1"/>
  <c r="C24" i="21" a="1"/>
  <c r="C24" i="21" s="1"/>
  <c r="D24" i="21" s="1"/>
  <c r="A25" i="21" a="1"/>
  <c r="A25" i="21" s="1"/>
  <c r="B25" i="21" a="1"/>
  <c r="B25" i="21" s="1"/>
  <c r="C25" i="21" a="1"/>
  <c r="C25" i="21" s="1"/>
  <c r="D25" i="21" s="1"/>
  <c r="A26" i="21" a="1"/>
  <c r="A26" i="21" s="1"/>
  <c r="B26" i="21" a="1"/>
  <c r="B26" i="21" s="1"/>
  <c r="C26" i="21" a="1"/>
  <c r="C26" i="21" s="1"/>
  <c r="D26" i="21" s="1"/>
  <c r="A27" i="21" a="1"/>
  <c r="A27" i="21" s="1"/>
  <c r="B27" i="21" a="1"/>
  <c r="B27" i="21" s="1"/>
  <c r="C27" i="21" a="1"/>
  <c r="C27" i="21" s="1"/>
  <c r="D27" i="21" s="1"/>
  <c r="A28" i="21" a="1"/>
  <c r="A28" i="21" s="1"/>
  <c r="B28" i="21" a="1"/>
  <c r="B28" i="21" s="1"/>
  <c r="C28" i="21" a="1"/>
  <c r="C28" i="21" s="1"/>
  <c r="D28" i="21" s="1"/>
  <c r="A29" i="21" a="1"/>
  <c r="A29" i="21" s="1"/>
  <c r="B29" i="21" a="1"/>
  <c r="B29" i="21" s="1"/>
  <c r="C29" i="21" a="1"/>
  <c r="C29" i="21" s="1"/>
  <c r="D29" i="21" s="1"/>
  <c r="A30" i="21" a="1"/>
  <c r="A30" i="21" s="1"/>
  <c r="B30" i="21" a="1"/>
  <c r="B30" i="21" s="1"/>
  <c r="C30" i="21" a="1"/>
  <c r="C30" i="21" s="1"/>
  <c r="D30" i="21" s="1"/>
  <c r="A31" i="21" a="1"/>
  <c r="A31" i="21" s="1"/>
  <c r="B31" i="21" a="1"/>
  <c r="B31" i="21" s="1"/>
  <c r="C31" i="21" a="1"/>
  <c r="C31" i="21" s="1"/>
  <c r="D31" i="21" s="1"/>
  <c r="A23" i="21" a="1"/>
  <c r="A23" i="21" s="1"/>
  <c r="B23" i="21" a="1"/>
  <c r="B23" i="21" s="1"/>
  <c r="C23" i="21" a="1"/>
  <c r="C23" i="21" s="1"/>
  <c r="D23" i="21" s="1"/>
  <c r="C22" i="21" a="1"/>
  <c r="C22" i="21" s="1"/>
  <c r="D22" i="21" s="1"/>
  <c r="B22" i="21" a="1"/>
  <c r="B22" i="21" s="1"/>
  <c r="A22" i="21" a="1"/>
  <c r="A22" i="21" s="1"/>
  <c r="A856" i="22" a="1"/>
  <c r="A856" i="22" s="1"/>
  <c r="B856" i="22" a="1"/>
  <c r="B856" i="22" s="1"/>
  <c r="C856" i="22" a="1"/>
  <c r="C856" i="22" s="1"/>
  <c r="D856" i="22" s="1"/>
  <c r="A857" i="22" a="1"/>
  <c r="A857" i="22" s="1"/>
  <c r="B857" i="22" a="1"/>
  <c r="B857" i="22" s="1"/>
  <c r="C857" i="22" a="1"/>
  <c r="C857" i="22" s="1"/>
  <c r="D857" i="22" s="1"/>
  <c r="A858" i="22" a="1"/>
  <c r="A858" i="22" s="1"/>
  <c r="B858" i="22" a="1"/>
  <c r="B858" i="22" s="1"/>
  <c r="C858" i="22" a="1"/>
  <c r="C858" i="22" s="1"/>
  <c r="D858" i="22" s="1"/>
  <c r="A859" i="22" a="1"/>
  <c r="A859" i="22" s="1"/>
  <c r="B859" i="22" a="1"/>
  <c r="B859" i="22" s="1"/>
  <c r="C859" i="22" a="1"/>
  <c r="C859" i="22" s="1"/>
  <c r="D859" i="22" s="1"/>
  <c r="A860" i="22" a="1"/>
  <c r="A860" i="22" s="1"/>
  <c r="B860" i="22" a="1"/>
  <c r="B860" i="22" s="1"/>
  <c r="C860" i="22" a="1"/>
  <c r="C860" i="22" s="1"/>
  <c r="D860" i="22" s="1"/>
  <c r="A861" i="22" a="1"/>
  <c r="A861" i="22" s="1"/>
  <c r="B861" i="22" a="1"/>
  <c r="B861" i="22" s="1"/>
  <c r="C861" i="22" a="1"/>
  <c r="C861" i="22" s="1"/>
  <c r="D861" i="22" s="1"/>
  <c r="A862" i="22" a="1"/>
  <c r="A862" i="22" s="1"/>
  <c r="B862" i="22" a="1"/>
  <c r="B862" i="22" s="1"/>
  <c r="C862" i="22" a="1"/>
  <c r="C862" i="22" s="1"/>
  <c r="D862" i="22" s="1"/>
  <c r="A863" i="22" a="1"/>
  <c r="A863" i="22" s="1"/>
  <c r="B863" i="22" a="1"/>
  <c r="B863" i="22" s="1"/>
  <c r="C863" i="22" a="1"/>
  <c r="C863" i="22" s="1"/>
  <c r="D863" i="22" s="1"/>
  <c r="A864" i="22" a="1"/>
  <c r="A864" i="22" s="1"/>
  <c r="B864" i="22" a="1"/>
  <c r="B864" i="22" s="1"/>
  <c r="C864" i="22" a="1"/>
  <c r="C864" i="22" s="1"/>
  <c r="D864" i="22" s="1"/>
  <c r="C855" i="22" a="1"/>
  <c r="C855" i="22" s="1"/>
  <c r="D855" i="22" s="1"/>
  <c r="B855" i="22" a="1"/>
  <c r="B855" i="22" s="1"/>
  <c r="A855" i="22" a="1"/>
  <c r="A855" i="22" s="1"/>
  <c r="A839" i="22" a="1"/>
  <c r="A839" i="22" s="1"/>
  <c r="B839" i="22" a="1"/>
  <c r="B839" i="22" s="1"/>
  <c r="C839" i="22" a="1"/>
  <c r="C839" i="22" s="1"/>
  <c r="D839" i="22" s="1"/>
  <c r="A840" i="22" a="1"/>
  <c r="A840" i="22" s="1"/>
  <c r="B840" i="22" a="1"/>
  <c r="B840" i="22" s="1"/>
  <c r="C840" i="22" a="1"/>
  <c r="C840" i="22" s="1"/>
  <c r="D840" i="22" s="1"/>
  <c r="A841" i="22" a="1"/>
  <c r="A841" i="22" s="1"/>
  <c r="B841" i="22" a="1"/>
  <c r="B841" i="22" s="1"/>
  <c r="C841" i="22" a="1"/>
  <c r="C841" i="22" s="1"/>
  <c r="D841" i="22" s="1"/>
  <c r="A842" i="22" a="1"/>
  <c r="A842" i="22" s="1"/>
  <c r="B842" i="22" a="1"/>
  <c r="B842" i="22" s="1"/>
  <c r="C842" i="22" a="1"/>
  <c r="C842" i="22" s="1"/>
  <c r="D842" i="22" s="1"/>
  <c r="A843" i="22" a="1"/>
  <c r="A843" i="22" s="1"/>
  <c r="B843" i="22" a="1"/>
  <c r="B843" i="22" s="1"/>
  <c r="C843" i="22" a="1"/>
  <c r="C843" i="22" s="1"/>
  <c r="D843" i="22" s="1"/>
  <c r="A844" i="22" a="1"/>
  <c r="A844" i="22" s="1"/>
  <c r="B844" i="22" a="1"/>
  <c r="B844" i="22" s="1"/>
  <c r="C844" i="22" a="1"/>
  <c r="C844" i="22" s="1"/>
  <c r="D844" i="22" s="1"/>
  <c r="A845" i="22" a="1"/>
  <c r="A845" i="22" s="1"/>
  <c r="B845" i="22" a="1"/>
  <c r="B845" i="22" s="1"/>
  <c r="C845" i="22" a="1"/>
  <c r="C845" i="22" s="1"/>
  <c r="D845" i="22" s="1"/>
  <c r="A846" i="22" a="1"/>
  <c r="A846" i="22" s="1"/>
  <c r="B846" i="22" a="1"/>
  <c r="B846" i="22" s="1"/>
  <c r="C846" i="22" a="1"/>
  <c r="C846" i="22" s="1"/>
  <c r="D846" i="22" s="1"/>
  <c r="A847" i="22" a="1"/>
  <c r="A847" i="22" s="1"/>
  <c r="B847" i="22" a="1"/>
  <c r="B847" i="22" s="1"/>
  <c r="C847" i="22" a="1"/>
  <c r="C847" i="22" s="1"/>
  <c r="D847" i="22" s="1"/>
  <c r="C838" i="22" a="1"/>
  <c r="C838" i="22" s="1"/>
  <c r="D838" i="22" s="1"/>
  <c r="B838" i="22" a="1"/>
  <c r="B838" i="22" s="1"/>
  <c r="A838" i="22" a="1"/>
  <c r="A838" i="22" s="1"/>
  <c r="A822" i="22" a="1"/>
  <c r="A822" i="22" s="1"/>
  <c r="B822" i="22" a="1"/>
  <c r="B822" i="22" s="1"/>
  <c r="C822" i="22" a="1"/>
  <c r="C822" i="22" s="1"/>
  <c r="D822" i="22" s="1"/>
  <c r="A823" i="22" a="1"/>
  <c r="A823" i="22" s="1"/>
  <c r="B823" i="22" a="1"/>
  <c r="B823" i="22" s="1"/>
  <c r="C823" i="22" a="1"/>
  <c r="C823" i="22" s="1"/>
  <c r="D823" i="22" s="1"/>
  <c r="A824" i="22" a="1"/>
  <c r="A824" i="22" s="1"/>
  <c r="B824" i="22" a="1"/>
  <c r="B824" i="22" s="1"/>
  <c r="C824" i="22" a="1"/>
  <c r="C824" i="22" s="1"/>
  <c r="D824" i="22" s="1"/>
  <c r="A825" i="22" a="1"/>
  <c r="A825" i="22" s="1"/>
  <c r="B825" i="22" a="1"/>
  <c r="B825" i="22" s="1"/>
  <c r="C825" i="22" a="1"/>
  <c r="C825" i="22" s="1"/>
  <c r="D825" i="22" s="1"/>
  <c r="A826" i="22" a="1"/>
  <c r="A826" i="22" s="1"/>
  <c r="B826" i="22" a="1"/>
  <c r="B826" i="22" s="1"/>
  <c r="C826" i="22" a="1"/>
  <c r="C826" i="22" s="1"/>
  <c r="D826" i="22" s="1"/>
  <c r="A827" i="22" a="1"/>
  <c r="A827" i="22" s="1"/>
  <c r="B827" i="22" a="1"/>
  <c r="B827" i="22" s="1"/>
  <c r="C827" i="22" a="1"/>
  <c r="C827" i="22" s="1"/>
  <c r="D827" i="22" s="1"/>
  <c r="A828" i="22" a="1"/>
  <c r="A828" i="22" s="1"/>
  <c r="B828" i="22" a="1"/>
  <c r="B828" i="22" s="1"/>
  <c r="C828" i="22" a="1"/>
  <c r="C828" i="22" s="1"/>
  <c r="D828" i="22" s="1"/>
  <c r="A829" i="22" a="1"/>
  <c r="A829" i="22" s="1"/>
  <c r="B829" i="22" a="1"/>
  <c r="B829" i="22" s="1"/>
  <c r="C829" i="22" a="1"/>
  <c r="C829" i="22" s="1"/>
  <c r="D829" i="22" s="1"/>
  <c r="A830" i="22" a="1"/>
  <c r="A830" i="22" s="1"/>
  <c r="B830" i="22" a="1"/>
  <c r="B830" i="22" s="1"/>
  <c r="C830" i="22" a="1"/>
  <c r="C830" i="22" s="1"/>
  <c r="D830" i="22" s="1"/>
  <c r="C821" i="22" a="1"/>
  <c r="C821" i="22" s="1"/>
  <c r="D821" i="22" s="1"/>
  <c r="B821" i="22" a="1"/>
  <c r="B821" i="22" s="1"/>
  <c r="A821" i="22" a="1"/>
  <c r="A821" i="22" s="1"/>
  <c r="A805" i="22" a="1"/>
  <c r="A805" i="22" s="1"/>
  <c r="B805" i="22" a="1"/>
  <c r="B805" i="22" s="1"/>
  <c r="C805" i="22" a="1"/>
  <c r="C805" i="22" s="1"/>
  <c r="D805" i="22" s="1"/>
  <c r="A806" i="22" a="1"/>
  <c r="A806" i="22" s="1"/>
  <c r="B806" i="22" a="1"/>
  <c r="B806" i="22" s="1"/>
  <c r="C806" i="22" a="1"/>
  <c r="C806" i="22" s="1"/>
  <c r="D806" i="22" s="1"/>
  <c r="A807" i="22" a="1"/>
  <c r="A807" i="22" s="1"/>
  <c r="B807" i="22" a="1"/>
  <c r="B807" i="22" s="1"/>
  <c r="C807" i="22" a="1"/>
  <c r="C807" i="22" s="1"/>
  <c r="D807" i="22" s="1"/>
  <c r="A808" i="22" a="1"/>
  <c r="A808" i="22" s="1"/>
  <c r="B808" i="22" a="1"/>
  <c r="B808" i="22" s="1"/>
  <c r="C808" i="22" a="1"/>
  <c r="C808" i="22" s="1"/>
  <c r="D808" i="22" s="1"/>
  <c r="A809" i="22" a="1"/>
  <c r="A809" i="22" s="1"/>
  <c r="B809" i="22" a="1"/>
  <c r="B809" i="22" s="1"/>
  <c r="C809" i="22" a="1"/>
  <c r="C809" i="22" s="1"/>
  <c r="D809" i="22" s="1"/>
  <c r="A810" i="22" a="1"/>
  <c r="A810" i="22" s="1"/>
  <c r="B810" i="22" a="1"/>
  <c r="B810" i="22" s="1"/>
  <c r="C810" i="22" a="1"/>
  <c r="C810" i="22" s="1"/>
  <c r="D810" i="22" s="1"/>
  <c r="A811" i="22" a="1"/>
  <c r="A811" i="22" s="1"/>
  <c r="B811" i="22" a="1"/>
  <c r="B811" i="22" s="1"/>
  <c r="C811" i="22" a="1"/>
  <c r="C811" i="22" s="1"/>
  <c r="D811" i="22" s="1"/>
  <c r="A812" i="22" a="1"/>
  <c r="A812" i="22" s="1"/>
  <c r="B812" i="22" a="1"/>
  <c r="B812" i="22" s="1"/>
  <c r="C812" i="22" a="1"/>
  <c r="C812" i="22" s="1"/>
  <c r="D812" i="22" s="1"/>
  <c r="A813" i="22" a="1"/>
  <c r="A813" i="22" s="1"/>
  <c r="B813" i="22" a="1"/>
  <c r="B813" i="22" s="1"/>
  <c r="C813" i="22" a="1"/>
  <c r="C813" i="22" s="1"/>
  <c r="D813" i="22" s="1"/>
  <c r="C804" i="22" a="1"/>
  <c r="C804" i="22" s="1"/>
  <c r="D804" i="22" s="1"/>
  <c r="B804" i="22" a="1"/>
  <c r="B804" i="22" s="1"/>
  <c r="A804" i="22" a="1"/>
  <c r="A804" i="22" s="1"/>
  <c r="A788" i="22" a="1"/>
  <c r="A788" i="22" s="1"/>
  <c r="B788" i="22" a="1"/>
  <c r="B788" i="22" s="1"/>
  <c r="C788" i="22" a="1"/>
  <c r="C788" i="22" s="1"/>
  <c r="D788" i="22" s="1"/>
  <c r="A789" i="22" a="1"/>
  <c r="A789" i="22" s="1"/>
  <c r="B789" i="22" a="1"/>
  <c r="B789" i="22" s="1"/>
  <c r="C789" i="22" a="1"/>
  <c r="C789" i="22" s="1"/>
  <c r="D789" i="22" s="1"/>
  <c r="A790" i="22" a="1"/>
  <c r="A790" i="22" s="1"/>
  <c r="B790" i="22" a="1"/>
  <c r="B790" i="22" s="1"/>
  <c r="C790" i="22" a="1"/>
  <c r="C790" i="22" s="1"/>
  <c r="D790" i="22" s="1"/>
  <c r="A791" i="22" a="1"/>
  <c r="A791" i="22" s="1"/>
  <c r="B791" i="22" a="1"/>
  <c r="B791" i="22" s="1"/>
  <c r="C791" i="22" a="1"/>
  <c r="C791" i="22" s="1"/>
  <c r="D791" i="22" s="1"/>
  <c r="A792" i="22" a="1"/>
  <c r="A792" i="22" s="1"/>
  <c r="B792" i="22" a="1"/>
  <c r="B792" i="22" s="1"/>
  <c r="C792" i="22" a="1"/>
  <c r="C792" i="22" s="1"/>
  <c r="D792" i="22" s="1"/>
  <c r="A793" i="22" a="1"/>
  <c r="A793" i="22" s="1"/>
  <c r="B793" i="22" a="1"/>
  <c r="B793" i="22" s="1"/>
  <c r="C793" i="22" a="1"/>
  <c r="C793" i="22" s="1"/>
  <c r="D793" i="22" s="1"/>
  <c r="A794" i="22" a="1"/>
  <c r="A794" i="22" s="1"/>
  <c r="B794" i="22" a="1"/>
  <c r="B794" i="22" s="1"/>
  <c r="C794" i="22" a="1"/>
  <c r="C794" i="22" s="1"/>
  <c r="D794" i="22" s="1"/>
  <c r="A795" i="22" a="1"/>
  <c r="A795" i="22" s="1"/>
  <c r="B795" i="22" a="1"/>
  <c r="B795" i="22" s="1"/>
  <c r="C795" i="22" a="1"/>
  <c r="C795" i="22" s="1"/>
  <c r="D795" i="22" s="1"/>
  <c r="A796" i="22" a="1"/>
  <c r="A796" i="22" s="1"/>
  <c r="B796" i="22" a="1"/>
  <c r="B796" i="22" s="1"/>
  <c r="C796" i="22" a="1"/>
  <c r="C796" i="22" s="1"/>
  <c r="D796" i="22" s="1"/>
  <c r="C787" i="22" a="1"/>
  <c r="C787" i="22" s="1"/>
  <c r="D787" i="22" s="1"/>
  <c r="B787" i="22" a="1"/>
  <c r="B787" i="22" s="1"/>
  <c r="A787" i="22" a="1"/>
  <c r="A787" i="22" s="1"/>
  <c r="A771" i="22" a="1"/>
  <c r="A771" i="22" s="1"/>
  <c r="B771" i="22" a="1"/>
  <c r="B771" i="22" s="1"/>
  <c r="C771" i="22" a="1"/>
  <c r="C771" i="22" s="1"/>
  <c r="D771" i="22" s="1"/>
  <c r="A772" i="22" a="1"/>
  <c r="A772" i="22" s="1"/>
  <c r="B772" i="22" a="1"/>
  <c r="B772" i="22" s="1"/>
  <c r="C772" i="22" a="1"/>
  <c r="C772" i="22" s="1"/>
  <c r="D772" i="22" s="1"/>
  <c r="A773" i="22" a="1"/>
  <c r="A773" i="22" s="1"/>
  <c r="B773" i="22" a="1"/>
  <c r="B773" i="22" s="1"/>
  <c r="C773" i="22" a="1"/>
  <c r="C773" i="22" s="1"/>
  <c r="D773" i="22" s="1"/>
  <c r="A774" i="22" a="1"/>
  <c r="A774" i="22" s="1"/>
  <c r="B774" i="22" a="1"/>
  <c r="B774" i="22" s="1"/>
  <c r="C774" i="22" a="1"/>
  <c r="C774" i="22" s="1"/>
  <c r="D774" i="22" s="1"/>
  <c r="A775" i="22" a="1"/>
  <c r="A775" i="22" s="1"/>
  <c r="B775" i="22" a="1"/>
  <c r="B775" i="22" s="1"/>
  <c r="C775" i="22" a="1"/>
  <c r="C775" i="22" s="1"/>
  <c r="D775" i="22" s="1"/>
  <c r="A776" i="22" a="1"/>
  <c r="A776" i="22" s="1"/>
  <c r="B776" i="22" a="1"/>
  <c r="B776" i="22" s="1"/>
  <c r="C776" i="22" a="1"/>
  <c r="C776" i="22" s="1"/>
  <c r="D776" i="22" s="1"/>
  <c r="A777" i="22" a="1"/>
  <c r="A777" i="22" s="1"/>
  <c r="B777" i="22" a="1"/>
  <c r="B777" i="22" s="1"/>
  <c r="C777" i="22" a="1"/>
  <c r="C777" i="22" s="1"/>
  <c r="D777" i="22" s="1"/>
  <c r="A778" i="22" a="1"/>
  <c r="A778" i="22" s="1"/>
  <c r="B778" i="22" a="1"/>
  <c r="B778" i="22" s="1"/>
  <c r="C778" i="22" a="1"/>
  <c r="C778" i="22" s="1"/>
  <c r="D778" i="22" s="1"/>
  <c r="A779" i="22" a="1"/>
  <c r="A779" i="22" s="1"/>
  <c r="B779" i="22" a="1"/>
  <c r="B779" i="22" s="1"/>
  <c r="C779" i="22" a="1"/>
  <c r="C779" i="22" s="1"/>
  <c r="D779" i="22" s="1"/>
  <c r="C770" i="22" a="1"/>
  <c r="C770" i="22" s="1"/>
  <c r="D770" i="22" s="1"/>
  <c r="B770" i="22" a="1"/>
  <c r="B770" i="22" s="1"/>
  <c r="A770" i="22" a="1"/>
  <c r="A770" i="22" s="1"/>
  <c r="A754" i="22" a="1"/>
  <c r="A754" i="22" s="1"/>
  <c r="B754" i="22" a="1"/>
  <c r="B754" i="22" s="1"/>
  <c r="C754" i="22" a="1"/>
  <c r="C754" i="22" s="1"/>
  <c r="A755" i="22" a="1"/>
  <c r="A755" i="22" s="1"/>
  <c r="B755" i="22" a="1"/>
  <c r="B755" i="22" s="1"/>
  <c r="C755" i="22" a="1"/>
  <c r="C755" i="22" s="1"/>
  <c r="A756" i="22" a="1"/>
  <c r="A756" i="22" s="1"/>
  <c r="B756" i="22" a="1"/>
  <c r="B756" i="22" s="1"/>
  <c r="C756" i="22" a="1"/>
  <c r="C756" i="22" s="1"/>
  <c r="D756" i="22" s="1"/>
  <c r="A757" i="22" a="1"/>
  <c r="A757" i="22" s="1"/>
  <c r="B757" i="22" a="1"/>
  <c r="B757" i="22" s="1"/>
  <c r="C757" i="22" a="1"/>
  <c r="C757" i="22" s="1"/>
  <c r="D757" i="22" s="1"/>
  <c r="A758" i="22" a="1"/>
  <c r="A758" i="22" s="1"/>
  <c r="B758" i="22" a="1"/>
  <c r="B758" i="22" s="1"/>
  <c r="C758" i="22" a="1"/>
  <c r="C758" i="22" s="1"/>
  <c r="D758" i="22" s="1"/>
  <c r="A759" i="22" a="1"/>
  <c r="A759" i="22" s="1"/>
  <c r="B759" i="22" a="1"/>
  <c r="B759" i="22" s="1"/>
  <c r="C759" i="22" a="1"/>
  <c r="C759" i="22" s="1"/>
  <c r="D759" i="22" s="1"/>
  <c r="A760" i="22" a="1"/>
  <c r="A760" i="22" s="1"/>
  <c r="B760" i="22" a="1"/>
  <c r="B760" i="22" s="1"/>
  <c r="C760" i="22" a="1"/>
  <c r="C760" i="22" s="1"/>
  <c r="D760" i="22" s="1"/>
  <c r="A761" i="22" a="1"/>
  <c r="A761" i="22" s="1"/>
  <c r="B761" i="22" a="1"/>
  <c r="B761" i="22" s="1"/>
  <c r="C761" i="22" a="1"/>
  <c r="C761" i="22" s="1"/>
  <c r="D761" i="22" s="1"/>
  <c r="A762" i="22" a="1"/>
  <c r="A762" i="22" s="1"/>
  <c r="B762" i="22" a="1"/>
  <c r="B762" i="22" s="1"/>
  <c r="C762" i="22" a="1"/>
  <c r="C762" i="22" s="1"/>
  <c r="D762" i="22" s="1"/>
  <c r="C753" i="22" a="1"/>
  <c r="C753" i="22" s="1"/>
  <c r="B753" i="22" a="1"/>
  <c r="B753" i="22" s="1"/>
  <c r="A753" i="22" a="1"/>
  <c r="A753" i="22" s="1"/>
  <c r="A737" i="22" a="1"/>
  <c r="A737" i="22" s="1"/>
  <c r="B737" i="22" a="1"/>
  <c r="B737" i="22" s="1"/>
  <c r="C737" i="22" a="1"/>
  <c r="C737" i="22" s="1"/>
  <c r="A738" i="22" a="1"/>
  <c r="A738" i="22" s="1"/>
  <c r="B738" i="22" a="1"/>
  <c r="B738" i="22" s="1"/>
  <c r="C738" i="22" a="1"/>
  <c r="C738" i="22" s="1"/>
  <c r="A739" i="22" a="1"/>
  <c r="A739" i="22" s="1"/>
  <c r="B739" i="22" a="1"/>
  <c r="B739" i="22" s="1"/>
  <c r="C739" i="22" a="1"/>
  <c r="C739" i="22" s="1"/>
  <c r="D739" i="22" s="1"/>
  <c r="A740" i="22" a="1"/>
  <c r="A740" i="22" s="1"/>
  <c r="B740" i="22" a="1"/>
  <c r="B740" i="22" s="1"/>
  <c r="C740" i="22" a="1"/>
  <c r="C740" i="22" s="1"/>
  <c r="D740" i="22" s="1"/>
  <c r="A741" i="22" a="1"/>
  <c r="A741" i="22" s="1"/>
  <c r="B741" i="22" a="1"/>
  <c r="B741" i="22" s="1"/>
  <c r="C741" i="22" a="1"/>
  <c r="C741" i="22" s="1"/>
  <c r="D741" i="22" s="1"/>
  <c r="A742" i="22" a="1"/>
  <c r="A742" i="22" s="1"/>
  <c r="B742" i="22" a="1"/>
  <c r="B742" i="22" s="1"/>
  <c r="C742" i="22" a="1"/>
  <c r="C742" i="22" s="1"/>
  <c r="D742" i="22" s="1"/>
  <c r="A743" i="22" a="1"/>
  <c r="A743" i="22" s="1"/>
  <c r="B743" i="22" a="1"/>
  <c r="B743" i="22" s="1"/>
  <c r="C743" i="22" a="1"/>
  <c r="C743" i="22" s="1"/>
  <c r="D743" i="22" s="1"/>
  <c r="A744" i="22" a="1"/>
  <c r="A744" i="22" s="1"/>
  <c r="B744" i="22" a="1"/>
  <c r="B744" i="22" s="1"/>
  <c r="C744" i="22" a="1"/>
  <c r="C744" i="22" s="1"/>
  <c r="D744" i="22" s="1"/>
  <c r="A745" i="22" a="1"/>
  <c r="A745" i="22" s="1"/>
  <c r="B745" i="22" a="1"/>
  <c r="B745" i="22" s="1"/>
  <c r="C745" i="22" a="1"/>
  <c r="C745" i="22" s="1"/>
  <c r="D745" i="22" s="1"/>
  <c r="C736" i="22" a="1"/>
  <c r="C736" i="22" s="1"/>
  <c r="B736" i="22" a="1"/>
  <c r="B736" i="22" s="1"/>
  <c r="A736" i="22" a="1"/>
  <c r="A736" i="22" s="1"/>
  <c r="A720" i="22" a="1"/>
  <c r="A720" i="22" s="1"/>
  <c r="B720" i="22" a="1"/>
  <c r="B720" i="22" s="1"/>
  <c r="C720" i="22" a="1"/>
  <c r="C720" i="22" s="1"/>
  <c r="A721" i="22" a="1"/>
  <c r="A721" i="22" s="1"/>
  <c r="B721" i="22" a="1"/>
  <c r="B721" i="22" s="1"/>
  <c r="C721" i="22" a="1"/>
  <c r="C721" i="22" s="1"/>
  <c r="A722" i="22" a="1"/>
  <c r="A722" i="22" s="1"/>
  <c r="B722" i="22" a="1"/>
  <c r="B722" i="22" s="1"/>
  <c r="C722" i="22" a="1"/>
  <c r="C722" i="22" s="1"/>
  <c r="D722" i="22" s="1"/>
  <c r="A723" i="22" a="1"/>
  <c r="A723" i="22" s="1"/>
  <c r="B723" i="22" a="1"/>
  <c r="B723" i="22" s="1"/>
  <c r="C723" i="22" a="1"/>
  <c r="C723" i="22" s="1"/>
  <c r="D723" i="22" s="1"/>
  <c r="A724" i="22" a="1"/>
  <c r="A724" i="22" s="1"/>
  <c r="B724" i="22" a="1"/>
  <c r="B724" i="22" s="1"/>
  <c r="C724" i="22" a="1"/>
  <c r="C724" i="22" s="1"/>
  <c r="D724" i="22" s="1"/>
  <c r="A725" i="22" a="1"/>
  <c r="A725" i="22" s="1"/>
  <c r="B725" i="22" a="1"/>
  <c r="B725" i="22" s="1"/>
  <c r="C725" i="22" a="1"/>
  <c r="C725" i="22" s="1"/>
  <c r="D725" i="22" s="1"/>
  <c r="A726" i="22" a="1"/>
  <c r="A726" i="22" s="1"/>
  <c r="B726" i="22" a="1"/>
  <c r="B726" i="22" s="1"/>
  <c r="C726" i="22" a="1"/>
  <c r="C726" i="22" s="1"/>
  <c r="D726" i="22" s="1"/>
  <c r="A727" i="22" a="1"/>
  <c r="A727" i="22" s="1"/>
  <c r="B727" i="22" a="1"/>
  <c r="B727" i="22" s="1"/>
  <c r="C727" i="22" a="1"/>
  <c r="C727" i="22" s="1"/>
  <c r="D727" i="22" s="1"/>
  <c r="A728" i="22" a="1"/>
  <c r="A728" i="22" s="1"/>
  <c r="B728" i="22" a="1"/>
  <c r="B728" i="22" s="1"/>
  <c r="C728" i="22" a="1"/>
  <c r="C728" i="22" s="1"/>
  <c r="D728" i="22" s="1"/>
  <c r="C719" i="22" a="1"/>
  <c r="C719" i="22" s="1"/>
  <c r="B719" i="22" a="1"/>
  <c r="B719" i="22" s="1"/>
  <c r="A719" i="22" a="1"/>
  <c r="A719" i="22" s="1"/>
  <c r="A703" i="22" a="1"/>
  <c r="A703" i="22" s="1"/>
  <c r="B703" i="22" a="1"/>
  <c r="B703" i="22" s="1"/>
  <c r="C703" i="22" a="1"/>
  <c r="C703" i="22" s="1"/>
  <c r="A704" i="22" a="1"/>
  <c r="A704" i="22" s="1"/>
  <c r="B704" i="22" a="1"/>
  <c r="B704" i="22" s="1"/>
  <c r="C704" i="22" a="1"/>
  <c r="C704" i="22" s="1"/>
  <c r="A705" i="22" a="1"/>
  <c r="A705" i="22" s="1"/>
  <c r="B705" i="22" a="1"/>
  <c r="B705" i="22" s="1"/>
  <c r="C705" i="22" a="1"/>
  <c r="C705" i="22" s="1"/>
  <c r="D705" i="22" s="1"/>
  <c r="A706" i="22" a="1"/>
  <c r="A706" i="22" s="1"/>
  <c r="B706" i="22" a="1"/>
  <c r="B706" i="22" s="1"/>
  <c r="C706" i="22" a="1"/>
  <c r="C706" i="22" s="1"/>
  <c r="D706" i="22" s="1"/>
  <c r="A707" i="22" a="1"/>
  <c r="A707" i="22" s="1"/>
  <c r="B707" i="22" a="1"/>
  <c r="B707" i="22" s="1"/>
  <c r="C707" i="22" a="1"/>
  <c r="C707" i="22" s="1"/>
  <c r="D707" i="22" s="1"/>
  <c r="A708" i="22" a="1"/>
  <c r="A708" i="22" s="1"/>
  <c r="B708" i="22" a="1"/>
  <c r="B708" i="22" s="1"/>
  <c r="C708" i="22" a="1"/>
  <c r="C708" i="22" s="1"/>
  <c r="D708" i="22" s="1"/>
  <c r="A709" i="22" a="1"/>
  <c r="A709" i="22" s="1"/>
  <c r="B709" i="22" a="1"/>
  <c r="B709" i="22" s="1"/>
  <c r="C709" i="22" a="1"/>
  <c r="C709" i="22" s="1"/>
  <c r="D709" i="22" s="1"/>
  <c r="A710" i="22" a="1"/>
  <c r="A710" i="22" s="1"/>
  <c r="B710" i="22" a="1"/>
  <c r="B710" i="22" s="1"/>
  <c r="C710" i="22" a="1"/>
  <c r="C710" i="22" s="1"/>
  <c r="D710" i="22" s="1"/>
  <c r="A711" i="22" a="1"/>
  <c r="A711" i="22" s="1"/>
  <c r="B711" i="22" a="1"/>
  <c r="B711" i="22" s="1"/>
  <c r="C711" i="22" a="1"/>
  <c r="C711" i="22" s="1"/>
  <c r="D711" i="22" s="1"/>
  <c r="C702" i="22" a="1"/>
  <c r="C702" i="22" s="1"/>
  <c r="B702" i="22" a="1"/>
  <c r="B702" i="22" s="1"/>
  <c r="A702" i="22" a="1"/>
  <c r="A702" i="22" s="1"/>
  <c r="A686" i="22" a="1"/>
  <c r="A686" i="22" s="1"/>
  <c r="B686" i="22" a="1"/>
  <c r="B686" i="22" s="1"/>
  <c r="C686" i="22" a="1"/>
  <c r="C686" i="22" s="1"/>
  <c r="D686" i="22" s="1"/>
  <c r="A687" i="22" a="1"/>
  <c r="A687" i="22" s="1"/>
  <c r="B687" i="22" a="1"/>
  <c r="B687" i="22" s="1"/>
  <c r="C687" i="22" a="1"/>
  <c r="C687" i="22" s="1"/>
  <c r="D687" i="22" s="1"/>
  <c r="A688" i="22" a="1"/>
  <c r="A688" i="22" s="1"/>
  <c r="B688" i="22" a="1"/>
  <c r="B688" i="22" s="1"/>
  <c r="C688" i="22" a="1"/>
  <c r="C688" i="22" s="1"/>
  <c r="D688" i="22" s="1"/>
  <c r="A689" i="22" a="1"/>
  <c r="A689" i="22" s="1"/>
  <c r="B689" i="22" a="1"/>
  <c r="B689" i="22" s="1"/>
  <c r="C689" i="22" a="1"/>
  <c r="C689" i="22" s="1"/>
  <c r="D689" i="22" s="1"/>
  <c r="A690" i="22" a="1"/>
  <c r="A690" i="22" s="1"/>
  <c r="B690" i="22" a="1"/>
  <c r="B690" i="22" s="1"/>
  <c r="C690" i="22" a="1"/>
  <c r="C690" i="22" s="1"/>
  <c r="D690" i="22" s="1"/>
  <c r="A691" i="22" a="1"/>
  <c r="A691" i="22" s="1"/>
  <c r="B691" i="22" a="1"/>
  <c r="B691" i="22" s="1"/>
  <c r="C691" i="22" a="1"/>
  <c r="C691" i="22" s="1"/>
  <c r="D691" i="22" s="1"/>
  <c r="A692" i="22" a="1"/>
  <c r="A692" i="22" s="1"/>
  <c r="B692" i="22" a="1"/>
  <c r="B692" i="22" s="1"/>
  <c r="C692" i="22" a="1"/>
  <c r="C692" i="22" s="1"/>
  <c r="D692" i="22" s="1"/>
  <c r="A693" i="22" a="1"/>
  <c r="A693" i="22" s="1"/>
  <c r="B693" i="22" a="1"/>
  <c r="B693" i="22" s="1"/>
  <c r="C693" i="22" a="1"/>
  <c r="C693" i="22" s="1"/>
  <c r="D693" i="22" s="1"/>
  <c r="A694" i="22" a="1"/>
  <c r="A694" i="22" s="1"/>
  <c r="B694" i="22" a="1"/>
  <c r="B694" i="22" s="1"/>
  <c r="C694" i="22" a="1"/>
  <c r="C694" i="22" s="1"/>
  <c r="D694" i="22" s="1"/>
  <c r="C685" i="22" a="1"/>
  <c r="C685" i="22" s="1"/>
  <c r="D685" i="22" s="1"/>
  <c r="B685" i="22" a="1"/>
  <c r="B685" i="22" s="1"/>
  <c r="A685" i="22" a="1"/>
  <c r="A685" i="22" s="1"/>
  <c r="A669" i="22" a="1"/>
  <c r="A669" i="22" s="1"/>
  <c r="B669" i="22" a="1"/>
  <c r="B669" i="22" s="1"/>
  <c r="C669" i="22" a="1"/>
  <c r="C669" i="22" s="1"/>
  <c r="D669" i="22" s="1"/>
  <c r="A670" i="22" a="1"/>
  <c r="A670" i="22" s="1"/>
  <c r="B670" i="22" a="1"/>
  <c r="B670" i="22" s="1"/>
  <c r="C670" i="22" a="1"/>
  <c r="C670" i="22" s="1"/>
  <c r="D670" i="22" s="1"/>
  <c r="A671" i="22" a="1"/>
  <c r="A671" i="22" s="1"/>
  <c r="B671" i="22" a="1"/>
  <c r="B671" i="22" s="1"/>
  <c r="C671" i="22" a="1"/>
  <c r="C671" i="22" s="1"/>
  <c r="D671" i="22" s="1"/>
  <c r="A672" i="22" a="1"/>
  <c r="A672" i="22" s="1"/>
  <c r="B672" i="22" a="1"/>
  <c r="B672" i="22" s="1"/>
  <c r="C672" i="22" a="1"/>
  <c r="C672" i="22" s="1"/>
  <c r="D672" i="22" s="1"/>
  <c r="A673" i="22" a="1"/>
  <c r="A673" i="22" s="1"/>
  <c r="B673" i="22" a="1"/>
  <c r="B673" i="22" s="1"/>
  <c r="C673" i="22" a="1"/>
  <c r="C673" i="22" s="1"/>
  <c r="D673" i="22" s="1"/>
  <c r="A674" i="22" a="1"/>
  <c r="A674" i="22" s="1"/>
  <c r="B674" i="22" a="1"/>
  <c r="B674" i="22" s="1"/>
  <c r="C674" i="22" a="1"/>
  <c r="C674" i="22" s="1"/>
  <c r="D674" i="22" s="1"/>
  <c r="A675" i="22" a="1"/>
  <c r="A675" i="22" s="1"/>
  <c r="B675" i="22" a="1"/>
  <c r="B675" i="22" s="1"/>
  <c r="C675" i="22" a="1"/>
  <c r="C675" i="22" s="1"/>
  <c r="D675" i="22" s="1"/>
  <c r="A676" i="22" a="1"/>
  <c r="A676" i="22" s="1"/>
  <c r="B676" i="22" a="1"/>
  <c r="B676" i="22" s="1"/>
  <c r="C676" i="22" a="1"/>
  <c r="C676" i="22" s="1"/>
  <c r="D676" i="22" s="1"/>
  <c r="A677" i="22" a="1"/>
  <c r="A677" i="22" s="1"/>
  <c r="B677" i="22" a="1"/>
  <c r="B677" i="22" s="1"/>
  <c r="C677" i="22" a="1"/>
  <c r="C677" i="22" s="1"/>
  <c r="D677" i="22" s="1"/>
  <c r="C668" i="22" a="1"/>
  <c r="C668" i="22" s="1"/>
  <c r="D668" i="22" s="1"/>
  <c r="B668" i="22" a="1"/>
  <c r="B668" i="22" s="1"/>
  <c r="A668" i="22" a="1"/>
  <c r="A668" i="22" s="1"/>
  <c r="A652" i="22" a="1"/>
  <c r="A652" i="22" s="1"/>
  <c r="B652" i="22" a="1"/>
  <c r="B652" i="22" s="1"/>
  <c r="C652" i="22" a="1"/>
  <c r="C652" i="22" s="1"/>
  <c r="D652" i="22" s="1"/>
  <c r="A653" i="22" a="1"/>
  <c r="A653" i="22" s="1"/>
  <c r="B653" i="22" a="1"/>
  <c r="B653" i="22" s="1"/>
  <c r="C653" i="22" a="1"/>
  <c r="C653" i="22" s="1"/>
  <c r="D653" i="22" s="1"/>
  <c r="A654" i="22" a="1"/>
  <c r="A654" i="22" s="1"/>
  <c r="B654" i="22" a="1"/>
  <c r="B654" i="22" s="1"/>
  <c r="C654" i="22" a="1"/>
  <c r="C654" i="22" s="1"/>
  <c r="D654" i="22" s="1"/>
  <c r="A655" i="22" a="1"/>
  <c r="A655" i="22" s="1"/>
  <c r="B655" i="22" a="1"/>
  <c r="B655" i="22" s="1"/>
  <c r="C655" i="22" a="1"/>
  <c r="C655" i="22" s="1"/>
  <c r="D655" i="22" s="1"/>
  <c r="A656" i="22" a="1"/>
  <c r="A656" i="22" s="1"/>
  <c r="B656" i="22" a="1"/>
  <c r="B656" i="22" s="1"/>
  <c r="C656" i="22" a="1"/>
  <c r="C656" i="22" s="1"/>
  <c r="D656" i="22" s="1"/>
  <c r="A657" i="22" a="1"/>
  <c r="A657" i="22" s="1"/>
  <c r="B657" i="22" a="1"/>
  <c r="B657" i="22" s="1"/>
  <c r="C657" i="22" a="1"/>
  <c r="C657" i="22" s="1"/>
  <c r="D657" i="22" s="1"/>
  <c r="A658" i="22" a="1"/>
  <c r="A658" i="22" s="1"/>
  <c r="B658" i="22" a="1"/>
  <c r="B658" i="22" s="1"/>
  <c r="C658" i="22" a="1"/>
  <c r="C658" i="22" s="1"/>
  <c r="D658" i="22" s="1"/>
  <c r="A659" i="22" a="1"/>
  <c r="A659" i="22" s="1"/>
  <c r="B659" i="22" a="1"/>
  <c r="B659" i="22" s="1"/>
  <c r="C659" i="22" a="1"/>
  <c r="C659" i="22" s="1"/>
  <c r="D659" i="22" s="1"/>
  <c r="A660" i="22" a="1"/>
  <c r="A660" i="22" s="1"/>
  <c r="B660" i="22" a="1"/>
  <c r="B660" i="22" s="1"/>
  <c r="C660" i="22" a="1"/>
  <c r="C660" i="22" s="1"/>
  <c r="D660" i="22" s="1"/>
  <c r="C651" i="22" a="1"/>
  <c r="C651" i="22" s="1"/>
  <c r="D651" i="22" s="1"/>
  <c r="B651" i="22" a="1"/>
  <c r="B651" i="22" s="1"/>
  <c r="A651" i="22" a="1"/>
  <c r="A651" i="22" s="1"/>
  <c r="A635" i="22" a="1"/>
  <c r="A635" i="22" s="1"/>
  <c r="B635" i="22" a="1"/>
  <c r="B635" i="22" s="1"/>
  <c r="C635" i="22" a="1"/>
  <c r="C635" i="22" s="1"/>
  <c r="D635" i="22" s="1"/>
  <c r="A636" i="22" a="1"/>
  <c r="A636" i="22" s="1"/>
  <c r="B636" i="22" a="1"/>
  <c r="B636" i="22" s="1"/>
  <c r="C636" i="22" a="1"/>
  <c r="C636" i="22" s="1"/>
  <c r="D636" i="22" s="1"/>
  <c r="A637" i="22" a="1"/>
  <c r="A637" i="22" s="1"/>
  <c r="B637" i="22" a="1"/>
  <c r="B637" i="22" s="1"/>
  <c r="C637" i="22" a="1"/>
  <c r="C637" i="22" s="1"/>
  <c r="D637" i="22" s="1"/>
  <c r="A638" i="22" a="1"/>
  <c r="A638" i="22" s="1"/>
  <c r="B638" i="22" a="1"/>
  <c r="B638" i="22" s="1"/>
  <c r="C638" i="22" a="1"/>
  <c r="C638" i="22" s="1"/>
  <c r="D638" i="22" s="1"/>
  <c r="A639" i="22" a="1"/>
  <c r="A639" i="22" s="1"/>
  <c r="B639" i="22" a="1"/>
  <c r="B639" i="22" s="1"/>
  <c r="C639" i="22" a="1"/>
  <c r="C639" i="22" s="1"/>
  <c r="D639" i="22" s="1"/>
  <c r="A640" i="22" a="1"/>
  <c r="A640" i="22" s="1"/>
  <c r="B640" i="22" a="1"/>
  <c r="B640" i="22" s="1"/>
  <c r="C640" i="22" a="1"/>
  <c r="C640" i="22" s="1"/>
  <c r="D640" i="22" s="1"/>
  <c r="A641" i="22" a="1"/>
  <c r="A641" i="22" s="1"/>
  <c r="B641" i="22" a="1"/>
  <c r="B641" i="22" s="1"/>
  <c r="C641" i="22" a="1"/>
  <c r="C641" i="22" s="1"/>
  <c r="D641" i="22" s="1"/>
  <c r="A642" i="22" a="1"/>
  <c r="A642" i="22" s="1"/>
  <c r="B642" i="22" a="1"/>
  <c r="B642" i="22" s="1"/>
  <c r="C642" i="22" a="1"/>
  <c r="C642" i="22" s="1"/>
  <c r="D642" i="22" s="1"/>
  <c r="A643" i="22" a="1"/>
  <c r="A643" i="22" s="1"/>
  <c r="B643" i="22" a="1"/>
  <c r="B643" i="22" s="1"/>
  <c r="C643" i="22" a="1"/>
  <c r="C643" i="22" s="1"/>
  <c r="D643" i="22" s="1"/>
  <c r="C634" i="22" a="1"/>
  <c r="C634" i="22" s="1"/>
  <c r="D634" i="22" s="1"/>
  <c r="B634" i="22" a="1"/>
  <c r="B634" i="22" s="1"/>
  <c r="A634" i="22" a="1"/>
  <c r="A634" i="22" s="1"/>
  <c r="A618" i="22" a="1"/>
  <c r="A618" i="22" s="1"/>
  <c r="B618" i="22" a="1"/>
  <c r="B618" i="22" s="1"/>
  <c r="C618" i="22" a="1"/>
  <c r="C618" i="22" s="1"/>
  <c r="D618" i="22" s="1"/>
  <c r="A619" i="22" a="1"/>
  <c r="A619" i="22" s="1"/>
  <c r="B619" i="22" a="1"/>
  <c r="B619" i="22" s="1"/>
  <c r="C619" i="22" a="1"/>
  <c r="C619" i="22" s="1"/>
  <c r="D619" i="22" s="1"/>
  <c r="A620" i="22" a="1"/>
  <c r="A620" i="22" s="1"/>
  <c r="B620" i="22" a="1"/>
  <c r="B620" i="22" s="1"/>
  <c r="C620" i="22" a="1"/>
  <c r="C620" i="22" s="1"/>
  <c r="D620" i="22" s="1"/>
  <c r="A621" i="22" a="1"/>
  <c r="A621" i="22" s="1"/>
  <c r="B621" i="22" a="1"/>
  <c r="B621" i="22" s="1"/>
  <c r="C621" i="22" a="1"/>
  <c r="C621" i="22" s="1"/>
  <c r="D621" i="22" s="1"/>
  <c r="A622" i="22" a="1"/>
  <c r="A622" i="22" s="1"/>
  <c r="B622" i="22" a="1"/>
  <c r="B622" i="22" s="1"/>
  <c r="C622" i="22" a="1"/>
  <c r="C622" i="22" s="1"/>
  <c r="D622" i="22" s="1"/>
  <c r="A623" i="22" a="1"/>
  <c r="A623" i="22" s="1"/>
  <c r="B623" i="22" a="1"/>
  <c r="B623" i="22" s="1"/>
  <c r="C623" i="22" a="1"/>
  <c r="C623" i="22" s="1"/>
  <c r="D623" i="22" s="1"/>
  <c r="A624" i="22" a="1"/>
  <c r="A624" i="22" s="1"/>
  <c r="B624" i="22" a="1"/>
  <c r="B624" i="22" s="1"/>
  <c r="C624" i="22" a="1"/>
  <c r="C624" i="22" s="1"/>
  <c r="D624" i="22" s="1"/>
  <c r="A625" i="22" a="1"/>
  <c r="A625" i="22" s="1"/>
  <c r="B625" i="22" a="1"/>
  <c r="B625" i="22" s="1"/>
  <c r="C625" i="22" a="1"/>
  <c r="C625" i="22" s="1"/>
  <c r="D625" i="22" s="1"/>
  <c r="A626" i="22" a="1"/>
  <c r="A626" i="22" s="1"/>
  <c r="B626" i="22" a="1"/>
  <c r="B626" i="22" s="1"/>
  <c r="C626" i="22" a="1"/>
  <c r="C626" i="22" s="1"/>
  <c r="D626" i="22" s="1"/>
  <c r="C617" i="22" a="1"/>
  <c r="C617" i="22" s="1"/>
  <c r="D617" i="22" s="1"/>
  <c r="B617" i="22" a="1"/>
  <c r="B617" i="22" s="1"/>
  <c r="A617" i="22" a="1"/>
  <c r="A617" i="22" s="1"/>
  <c r="A601" i="22" a="1"/>
  <c r="A601" i="22" s="1"/>
  <c r="B601" i="22" a="1"/>
  <c r="B601" i="22" s="1"/>
  <c r="C601" i="22" a="1"/>
  <c r="C601" i="22" s="1"/>
  <c r="D601" i="22" s="1"/>
  <c r="A602" i="22" a="1"/>
  <c r="A602" i="22" s="1"/>
  <c r="B602" i="22" a="1"/>
  <c r="B602" i="22" s="1"/>
  <c r="C602" i="22" a="1"/>
  <c r="C602" i="22" s="1"/>
  <c r="D602" i="22" s="1"/>
  <c r="A603" i="22" a="1"/>
  <c r="A603" i="22" s="1"/>
  <c r="B603" i="22" a="1"/>
  <c r="B603" i="22" s="1"/>
  <c r="C603" i="22" a="1"/>
  <c r="C603" i="22" s="1"/>
  <c r="D603" i="22" s="1"/>
  <c r="A604" i="22" a="1"/>
  <c r="A604" i="22" s="1"/>
  <c r="B604" i="22" a="1"/>
  <c r="B604" i="22" s="1"/>
  <c r="C604" i="22" a="1"/>
  <c r="C604" i="22" s="1"/>
  <c r="D604" i="22" s="1"/>
  <c r="A605" i="22" a="1"/>
  <c r="A605" i="22" s="1"/>
  <c r="B605" i="22" a="1"/>
  <c r="B605" i="22" s="1"/>
  <c r="C605" i="22" a="1"/>
  <c r="C605" i="22" s="1"/>
  <c r="D605" i="22" s="1"/>
  <c r="A606" i="22" a="1"/>
  <c r="A606" i="22" s="1"/>
  <c r="B606" i="22" a="1"/>
  <c r="B606" i="22" s="1"/>
  <c r="C606" i="22" a="1"/>
  <c r="C606" i="22" s="1"/>
  <c r="D606" i="22" s="1"/>
  <c r="A607" i="22" a="1"/>
  <c r="A607" i="22" s="1"/>
  <c r="B607" i="22" a="1"/>
  <c r="B607" i="22" s="1"/>
  <c r="C607" i="22" a="1"/>
  <c r="C607" i="22" s="1"/>
  <c r="D607" i="22" s="1"/>
  <c r="A608" i="22" a="1"/>
  <c r="A608" i="22" s="1"/>
  <c r="B608" i="22" a="1"/>
  <c r="B608" i="22" s="1"/>
  <c r="C608" i="22" a="1"/>
  <c r="C608" i="22" s="1"/>
  <c r="D608" i="22" s="1"/>
  <c r="A609" i="22" a="1"/>
  <c r="A609" i="22" s="1"/>
  <c r="B609" i="22" a="1"/>
  <c r="B609" i="22" s="1"/>
  <c r="C609" i="22" a="1"/>
  <c r="C609" i="22" s="1"/>
  <c r="D609" i="22" s="1"/>
  <c r="C600" i="22" a="1"/>
  <c r="C600" i="22" s="1"/>
  <c r="D600" i="22" s="1"/>
  <c r="B600" i="22" a="1"/>
  <c r="B600" i="22" s="1"/>
  <c r="A600" i="22" a="1"/>
  <c r="A600" i="22" s="1"/>
  <c r="A584" i="22" a="1"/>
  <c r="A584" i="22" s="1"/>
  <c r="B584" i="22" a="1"/>
  <c r="B584" i="22" s="1"/>
  <c r="C584" i="22" a="1"/>
  <c r="C584" i="22" s="1"/>
  <c r="D584" i="22" s="1"/>
  <c r="A585" i="22" a="1"/>
  <c r="A585" i="22" s="1"/>
  <c r="B585" i="22" a="1"/>
  <c r="B585" i="22" s="1"/>
  <c r="C585" i="22" a="1"/>
  <c r="C585" i="22" s="1"/>
  <c r="D585" i="22" s="1"/>
  <c r="A586" i="22" a="1"/>
  <c r="A586" i="22" s="1"/>
  <c r="B586" i="22" a="1"/>
  <c r="B586" i="22" s="1"/>
  <c r="C586" i="22" a="1"/>
  <c r="C586" i="22" s="1"/>
  <c r="D586" i="22" s="1"/>
  <c r="A587" i="22" a="1"/>
  <c r="A587" i="22" s="1"/>
  <c r="B587" i="22" a="1"/>
  <c r="B587" i="22" s="1"/>
  <c r="C587" i="22" a="1"/>
  <c r="C587" i="22" s="1"/>
  <c r="D587" i="22" s="1"/>
  <c r="A588" i="22" a="1"/>
  <c r="A588" i="22" s="1"/>
  <c r="B588" i="22" a="1"/>
  <c r="B588" i="22" s="1"/>
  <c r="C588" i="22" a="1"/>
  <c r="C588" i="22" s="1"/>
  <c r="D588" i="22" s="1"/>
  <c r="A589" i="22" a="1"/>
  <c r="A589" i="22" s="1"/>
  <c r="B589" i="22" a="1"/>
  <c r="B589" i="22" s="1"/>
  <c r="C589" i="22" a="1"/>
  <c r="C589" i="22" s="1"/>
  <c r="D589" i="22" s="1"/>
  <c r="A590" i="22" a="1"/>
  <c r="A590" i="22" s="1"/>
  <c r="B590" i="22" a="1"/>
  <c r="B590" i="22" s="1"/>
  <c r="C590" i="22" a="1"/>
  <c r="C590" i="22" s="1"/>
  <c r="D590" i="22" s="1"/>
  <c r="A591" i="22" a="1"/>
  <c r="A591" i="22" s="1"/>
  <c r="B591" i="22" a="1"/>
  <c r="B591" i="22" s="1"/>
  <c r="C591" i="22" a="1"/>
  <c r="C591" i="22" s="1"/>
  <c r="D591" i="22" s="1"/>
  <c r="A592" i="22" a="1"/>
  <c r="A592" i="22" s="1"/>
  <c r="B592" i="22" a="1"/>
  <c r="B592" i="22" s="1"/>
  <c r="C592" i="22" a="1"/>
  <c r="C592" i="22" s="1"/>
  <c r="D592" i="22" s="1"/>
  <c r="C583" i="22" a="1"/>
  <c r="C583" i="22" s="1"/>
  <c r="D583" i="22" s="1"/>
  <c r="B583" i="22" a="1"/>
  <c r="B583" i="22" s="1"/>
  <c r="A583" i="22" a="1"/>
  <c r="A583" i="22" s="1"/>
  <c r="A567" i="22" a="1"/>
  <c r="A567" i="22" s="1"/>
  <c r="B567" i="22" a="1"/>
  <c r="B567" i="22" s="1"/>
  <c r="C567" i="22" a="1"/>
  <c r="C567" i="22" s="1"/>
  <c r="D567" i="22" s="1"/>
  <c r="A568" i="22" a="1"/>
  <c r="A568" i="22" s="1"/>
  <c r="B568" i="22" a="1"/>
  <c r="B568" i="22" s="1"/>
  <c r="C568" i="22" a="1"/>
  <c r="C568" i="22" s="1"/>
  <c r="D568" i="22" s="1"/>
  <c r="A569" i="22" a="1"/>
  <c r="A569" i="22" s="1"/>
  <c r="B569" i="22" a="1"/>
  <c r="B569" i="22" s="1"/>
  <c r="C569" i="22" a="1"/>
  <c r="C569" i="22" s="1"/>
  <c r="D569" i="22" s="1"/>
  <c r="A570" i="22" a="1"/>
  <c r="A570" i="22" s="1"/>
  <c r="B570" i="22" a="1"/>
  <c r="B570" i="22" s="1"/>
  <c r="C570" i="22" a="1"/>
  <c r="C570" i="22" s="1"/>
  <c r="D570" i="22" s="1"/>
  <c r="A571" i="22" a="1"/>
  <c r="A571" i="22" s="1"/>
  <c r="B571" i="22" a="1"/>
  <c r="B571" i="22" s="1"/>
  <c r="C571" i="22" a="1"/>
  <c r="C571" i="22" s="1"/>
  <c r="D571" i="22" s="1"/>
  <c r="A572" i="22" a="1"/>
  <c r="A572" i="22" s="1"/>
  <c r="B572" i="22" a="1"/>
  <c r="B572" i="22" s="1"/>
  <c r="C572" i="22" a="1"/>
  <c r="C572" i="22" s="1"/>
  <c r="D572" i="22" s="1"/>
  <c r="A573" i="22" a="1"/>
  <c r="A573" i="22" s="1"/>
  <c r="B573" i="22" a="1"/>
  <c r="B573" i="22" s="1"/>
  <c r="C573" i="22" a="1"/>
  <c r="C573" i="22" s="1"/>
  <c r="D573" i="22" s="1"/>
  <c r="A574" i="22" a="1"/>
  <c r="A574" i="22" s="1"/>
  <c r="B574" i="22" a="1"/>
  <c r="B574" i="22" s="1"/>
  <c r="C574" i="22" a="1"/>
  <c r="C574" i="22" s="1"/>
  <c r="D574" i="22" s="1"/>
  <c r="A575" i="22" a="1"/>
  <c r="A575" i="22" s="1"/>
  <c r="B575" i="22" a="1"/>
  <c r="B575" i="22" s="1"/>
  <c r="C575" i="22" a="1"/>
  <c r="C575" i="22" s="1"/>
  <c r="D575" i="22" s="1"/>
  <c r="C566" i="22" a="1"/>
  <c r="C566" i="22" s="1"/>
  <c r="D566" i="22" s="1"/>
  <c r="B566" i="22" a="1"/>
  <c r="B566" i="22" s="1"/>
  <c r="A566" i="22" a="1"/>
  <c r="A566" i="22" s="1"/>
  <c r="A550" i="22" a="1"/>
  <c r="A550" i="22" s="1"/>
  <c r="B550" i="22" a="1"/>
  <c r="B550" i="22" s="1"/>
  <c r="C550" i="22" a="1"/>
  <c r="C550" i="22" s="1"/>
  <c r="D550" i="22" s="1"/>
  <c r="A551" i="22" a="1"/>
  <c r="A551" i="22" s="1"/>
  <c r="B551" i="22" a="1"/>
  <c r="B551" i="22" s="1"/>
  <c r="C551" i="22" a="1"/>
  <c r="C551" i="22" s="1"/>
  <c r="D551" i="22" s="1"/>
  <c r="A552" i="22" a="1"/>
  <c r="A552" i="22" s="1"/>
  <c r="B552" i="22" a="1"/>
  <c r="B552" i="22" s="1"/>
  <c r="C552" i="22" a="1"/>
  <c r="C552" i="22" s="1"/>
  <c r="D552" i="22" s="1"/>
  <c r="A553" i="22" a="1"/>
  <c r="A553" i="22" s="1"/>
  <c r="B553" i="22" a="1"/>
  <c r="B553" i="22" s="1"/>
  <c r="C553" i="22" a="1"/>
  <c r="C553" i="22" s="1"/>
  <c r="D553" i="22" s="1"/>
  <c r="A554" i="22" a="1"/>
  <c r="A554" i="22" s="1"/>
  <c r="B554" i="22" a="1"/>
  <c r="B554" i="22" s="1"/>
  <c r="C554" i="22" a="1"/>
  <c r="C554" i="22" s="1"/>
  <c r="D554" i="22" s="1"/>
  <c r="A555" i="22" a="1"/>
  <c r="A555" i="22" s="1"/>
  <c r="B555" i="22" a="1"/>
  <c r="B555" i="22" s="1"/>
  <c r="C555" i="22" a="1"/>
  <c r="C555" i="22" s="1"/>
  <c r="D555" i="22" s="1"/>
  <c r="A556" i="22" a="1"/>
  <c r="A556" i="22" s="1"/>
  <c r="B556" i="22" a="1"/>
  <c r="B556" i="22" s="1"/>
  <c r="C556" i="22" a="1"/>
  <c r="C556" i="22" s="1"/>
  <c r="D556" i="22" s="1"/>
  <c r="A557" i="22" a="1"/>
  <c r="A557" i="22" s="1"/>
  <c r="B557" i="22" a="1"/>
  <c r="B557" i="22" s="1"/>
  <c r="C557" i="22" a="1"/>
  <c r="C557" i="22" s="1"/>
  <c r="D557" i="22" s="1"/>
  <c r="A558" i="22" a="1"/>
  <c r="A558" i="22" s="1"/>
  <c r="B558" i="22" a="1"/>
  <c r="B558" i="22" s="1"/>
  <c r="C558" i="22" a="1"/>
  <c r="C558" i="22" s="1"/>
  <c r="D558" i="22" s="1"/>
  <c r="C549" i="22" a="1"/>
  <c r="C549" i="22" s="1"/>
  <c r="D549" i="22" s="1"/>
  <c r="B549" i="22" a="1"/>
  <c r="B549" i="22" s="1"/>
  <c r="A549" i="22" a="1"/>
  <c r="A549" i="22" s="1"/>
  <c r="A533" i="22" a="1"/>
  <c r="A533" i="22" s="1"/>
  <c r="B533" i="22" a="1"/>
  <c r="B533" i="22" s="1"/>
  <c r="C533" i="22" a="1"/>
  <c r="C533" i="22" s="1"/>
  <c r="A534" i="22" a="1"/>
  <c r="A534" i="22" s="1"/>
  <c r="B534" i="22" a="1"/>
  <c r="B534" i="22" s="1"/>
  <c r="C534" i="22" a="1"/>
  <c r="C534" i="22" s="1"/>
  <c r="A535" i="22" a="1"/>
  <c r="A535" i="22" s="1"/>
  <c r="B535" i="22" a="1"/>
  <c r="B535" i="22" s="1"/>
  <c r="C535" i="22" a="1"/>
  <c r="C535" i="22" s="1"/>
  <c r="D535" i="22" s="1"/>
  <c r="A536" i="22" a="1"/>
  <c r="A536" i="22" s="1"/>
  <c r="B536" i="22" a="1"/>
  <c r="B536" i="22" s="1"/>
  <c r="C536" i="22" a="1"/>
  <c r="C536" i="22" s="1"/>
  <c r="D536" i="22" s="1"/>
  <c r="A537" i="22" a="1"/>
  <c r="A537" i="22" s="1"/>
  <c r="B537" i="22" a="1"/>
  <c r="B537" i="22" s="1"/>
  <c r="C537" i="22" a="1"/>
  <c r="C537" i="22" s="1"/>
  <c r="D537" i="22" s="1"/>
  <c r="A538" i="22" a="1"/>
  <c r="A538" i="22" s="1"/>
  <c r="B538" i="22" a="1"/>
  <c r="B538" i="22" s="1"/>
  <c r="C538" i="22" a="1"/>
  <c r="C538" i="22" s="1"/>
  <c r="D538" i="22" s="1"/>
  <c r="A539" i="22" a="1"/>
  <c r="A539" i="22" s="1"/>
  <c r="B539" i="22" a="1"/>
  <c r="B539" i="22" s="1"/>
  <c r="C539" i="22" a="1"/>
  <c r="C539" i="22" s="1"/>
  <c r="D539" i="22" s="1"/>
  <c r="A540" i="22" a="1"/>
  <c r="A540" i="22" s="1"/>
  <c r="B540" i="22" a="1"/>
  <c r="B540" i="22" s="1"/>
  <c r="C540" i="22" a="1"/>
  <c r="C540" i="22" s="1"/>
  <c r="D540" i="22" s="1"/>
  <c r="A541" i="22" a="1"/>
  <c r="A541" i="22" s="1"/>
  <c r="B541" i="22" a="1"/>
  <c r="B541" i="22" s="1"/>
  <c r="C541" i="22" a="1"/>
  <c r="C541" i="22" s="1"/>
  <c r="D541" i="22" s="1"/>
  <c r="C532" i="22" a="1"/>
  <c r="C532" i="22" s="1"/>
  <c r="B532" i="22" a="1"/>
  <c r="B532" i="22" s="1"/>
  <c r="A532" i="22" a="1"/>
  <c r="A532" i="22" s="1"/>
  <c r="A516" i="22" a="1"/>
  <c r="A516" i="22" s="1"/>
  <c r="B516" i="22" a="1"/>
  <c r="B516" i="22" s="1"/>
  <c r="C516" i="22" a="1"/>
  <c r="C516" i="22" s="1"/>
  <c r="A517" i="22" a="1"/>
  <c r="A517" i="22" s="1"/>
  <c r="B517" i="22" a="1"/>
  <c r="B517" i="22" s="1"/>
  <c r="C517" i="22" a="1"/>
  <c r="C517" i="22" s="1"/>
  <c r="A518" i="22" a="1"/>
  <c r="A518" i="22" s="1"/>
  <c r="B518" i="22" a="1"/>
  <c r="B518" i="22" s="1"/>
  <c r="C518" i="22" a="1"/>
  <c r="C518" i="22" s="1"/>
  <c r="A519" i="22" a="1"/>
  <c r="A519" i="22" s="1"/>
  <c r="B519" i="22" a="1"/>
  <c r="B519" i="22" s="1"/>
  <c r="C519" i="22" a="1"/>
  <c r="C519" i="22" s="1"/>
  <c r="D519" i="22" s="1"/>
  <c r="A520" i="22" a="1"/>
  <c r="A520" i="22" s="1"/>
  <c r="B520" i="22" a="1"/>
  <c r="B520" i="22" s="1"/>
  <c r="C520" i="22" a="1"/>
  <c r="C520" i="22" s="1"/>
  <c r="D520" i="22" s="1"/>
  <c r="A521" i="22" a="1"/>
  <c r="A521" i="22" s="1"/>
  <c r="B521" i="22" a="1"/>
  <c r="B521" i="22" s="1"/>
  <c r="C521" i="22" a="1"/>
  <c r="C521" i="22" s="1"/>
  <c r="D521" i="22" s="1"/>
  <c r="A522" i="22" a="1"/>
  <c r="A522" i="22" s="1"/>
  <c r="B522" i="22" a="1"/>
  <c r="B522" i="22" s="1"/>
  <c r="C522" i="22" a="1"/>
  <c r="C522" i="22" s="1"/>
  <c r="D522" i="22" s="1"/>
  <c r="A523" i="22" a="1"/>
  <c r="A523" i="22" s="1"/>
  <c r="B523" i="22" a="1"/>
  <c r="B523" i="22" s="1"/>
  <c r="C523" i="22" a="1"/>
  <c r="C523" i="22" s="1"/>
  <c r="D523" i="22" s="1"/>
  <c r="A524" i="22" a="1"/>
  <c r="A524" i="22" s="1"/>
  <c r="B524" i="22" a="1"/>
  <c r="B524" i="22" s="1"/>
  <c r="C524" i="22" a="1"/>
  <c r="C524" i="22" s="1"/>
  <c r="D524" i="22" s="1"/>
  <c r="C515" i="22" a="1"/>
  <c r="C515" i="22" s="1"/>
  <c r="B515" i="22" a="1"/>
  <c r="B515" i="22" s="1"/>
  <c r="A515" i="22" a="1"/>
  <c r="A515" i="22" s="1"/>
  <c r="A499" i="22" a="1"/>
  <c r="A499" i="22" s="1"/>
  <c r="B499" i="22" a="1"/>
  <c r="B499" i="22" s="1"/>
  <c r="C499" i="22" a="1"/>
  <c r="C499" i="22" s="1"/>
  <c r="A500" i="22" a="1"/>
  <c r="A500" i="22" s="1"/>
  <c r="B500" i="22" a="1"/>
  <c r="B500" i="22" s="1"/>
  <c r="C500" i="22" a="1"/>
  <c r="C500" i="22" s="1"/>
  <c r="A501" i="22" a="1"/>
  <c r="A501" i="22" s="1"/>
  <c r="B501" i="22" a="1"/>
  <c r="B501" i="22" s="1"/>
  <c r="C501" i="22" a="1"/>
  <c r="C501" i="22" s="1"/>
  <c r="D501" i="22" s="1"/>
  <c r="A502" i="22" a="1"/>
  <c r="A502" i="22" s="1"/>
  <c r="B502" i="22" a="1"/>
  <c r="B502" i="22" s="1"/>
  <c r="C502" i="22" a="1"/>
  <c r="C502" i="22" s="1"/>
  <c r="D502" i="22" s="1"/>
  <c r="A503" i="22" a="1"/>
  <c r="A503" i="22" s="1"/>
  <c r="B503" i="22" a="1"/>
  <c r="B503" i="22" s="1"/>
  <c r="C503" i="22" a="1"/>
  <c r="C503" i="22" s="1"/>
  <c r="D503" i="22" s="1"/>
  <c r="A504" i="22" a="1"/>
  <c r="A504" i="22" s="1"/>
  <c r="B504" i="22" a="1"/>
  <c r="B504" i="22" s="1"/>
  <c r="C504" i="22" a="1"/>
  <c r="C504" i="22" s="1"/>
  <c r="D504" i="22" s="1"/>
  <c r="A505" i="22" a="1"/>
  <c r="A505" i="22" s="1"/>
  <c r="B505" i="22" a="1"/>
  <c r="B505" i="22" s="1"/>
  <c r="C505" i="22" a="1"/>
  <c r="C505" i="22" s="1"/>
  <c r="D505" i="22" s="1"/>
  <c r="A506" i="22" a="1"/>
  <c r="A506" i="22" s="1"/>
  <c r="B506" i="22" a="1"/>
  <c r="B506" i="22" s="1"/>
  <c r="C506" i="22" a="1"/>
  <c r="C506" i="22" s="1"/>
  <c r="D506" i="22" s="1"/>
  <c r="A507" i="22" a="1"/>
  <c r="A507" i="22" s="1"/>
  <c r="B507" i="22" a="1"/>
  <c r="B507" i="22" s="1"/>
  <c r="C507" i="22" a="1"/>
  <c r="C507" i="22" s="1"/>
  <c r="D507" i="22" s="1"/>
  <c r="C498" i="22" a="1"/>
  <c r="C498" i="22" s="1"/>
  <c r="B498" i="22" a="1"/>
  <c r="B498" i="22" s="1"/>
  <c r="A498" i="22" a="1"/>
  <c r="A498" i="22" s="1"/>
  <c r="A482" i="22" a="1"/>
  <c r="A482" i="22" s="1"/>
  <c r="B482" i="22" a="1"/>
  <c r="B482" i="22" s="1"/>
  <c r="C482" i="22" a="1"/>
  <c r="C482" i="22" s="1"/>
  <c r="A483" i="22" a="1"/>
  <c r="A483" i="22" s="1"/>
  <c r="B483" i="22" a="1"/>
  <c r="B483" i="22" s="1"/>
  <c r="C483" i="22" a="1"/>
  <c r="C483" i="22" s="1"/>
  <c r="A484" i="22" a="1"/>
  <c r="A484" i="22" s="1"/>
  <c r="B484" i="22" a="1"/>
  <c r="B484" i="22" s="1"/>
  <c r="C484" i="22" a="1"/>
  <c r="C484" i="22" s="1"/>
  <c r="D484" i="22" s="1"/>
  <c r="A485" i="22" a="1"/>
  <c r="A485" i="22" s="1"/>
  <c r="B485" i="22" a="1"/>
  <c r="B485" i="22" s="1"/>
  <c r="C485" i="22" a="1"/>
  <c r="C485" i="22" s="1"/>
  <c r="D485" i="22" s="1"/>
  <c r="A486" i="22" a="1"/>
  <c r="A486" i="22" s="1"/>
  <c r="B486" i="22" a="1"/>
  <c r="B486" i="22" s="1"/>
  <c r="C486" i="22" a="1"/>
  <c r="C486" i="22" s="1"/>
  <c r="D486" i="22" s="1"/>
  <c r="A487" i="22" a="1"/>
  <c r="A487" i="22" s="1"/>
  <c r="B487" i="22" a="1"/>
  <c r="B487" i="22" s="1"/>
  <c r="C487" i="22" a="1"/>
  <c r="C487" i="22" s="1"/>
  <c r="D487" i="22" s="1"/>
  <c r="A488" i="22" a="1"/>
  <c r="A488" i="22" s="1"/>
  <c r="B488" i="22" a="1"/>
  <c r="B488" i="22" s="1"/>
  <c r="C488" i="22" a="1"/>
  <c r="C488" i="22" s="1"/>
  <c r="D488" i="22" s="1"/>
  <c r="A489" i="22" a="1"/>
  <c r="A489" i="22" s="1"/>
  <c r="B489" i="22" a="1"/>
  <c r="B489" i="22" s="1"/>
  <c r="C489" i="22" a="1"/>
  <c r="C489" i="22" s="1"/>
  <c r="D489" i="22" s="1"/>
  <c r="A490" i="22" a="1"/>
  <c r="A490" i="22" s="1"/>
  <c r="B490" i="22" a="1"/>
  <c r="B490" i="22" s="1"/>
  <c r="C490" i="22" a="1"/>
  <c r="C490" i="22" s="1"/>
  <c r="D490" i="22" s="1"/>
  <c r="C481" i="22" a="1"/>
  <c r="C481" i="22" s="1"/>
  <c r="B481" i="22" a="1"/>
  <c r="B481" i="22" s="1"/>
  <c r="A481" i="22" a="1"/>
  <c r="A481" i="22" s="1"/>
  <c r="A465" i="22" a="1"/>
  <c r="A465" i="22" s="1"/>
  <c r="B465" i="22" a="1"/>
  <c r="B465" i="22" s="1"/>
  <c r="C465" i="22" a="1"/>
  <c r="C465" i="22" s="1"/>
  <c r="A466" i="22" a="1"/>
  <c r="A466" i="22" s="1"/>
  <c r="B466" i="22" a="1"/>
  <c r="B466" i="22" s="1"/>
  <c r="C466" i="22" a="1"/>
  <c r="C466" i="22" s="1"/>
  <c r="A467" i="22" a="1"/>
  <c r="A467" i="22" s="1"/>
  <c r="B467" i="22" a="1"/>
  <c r="B467" i="22" s="1"/>
  <c r="C467" i="22" a="1"/>
  <c r="C467" i="22" s="1"/>
  <c r="D467" i="22" s="1"/>
  <c r="A468" i="22" a="1"/>
  <c r="A468" i="22" s="1"/>
  <c r="B468" i="22" a="1"/>
  <c r="B468" i="22" s="1"/>
  <c r="C468" i="22" a="1"/>
  <c r="C468" i="22" s="1"/>
  <c r="D468" i="22" s="1"/>
  <c r="A469" i="22" a="1"/>
  <c r="A469" i="22" s="1"/>
  <c r="B469" i="22" a="1"/>
  <c r="B469" i="22" s="1"/>
  <c r="C469" i="22" a="1"/>
  <c r="C469" i="22" s="1"/>
  <c r="D469" i="22" s="1"/>
  <c r="A470" i="22" a="1"/>
  <c r="A470" i="22" s="1"/>
  <c r="B470" i="22" a="1"/>
  <c r="B470" i="22" s="1"/>
  <c r="C470" i="22" a="1"/>
  <c r="C470" i="22" s="1"/>
  <c r="D470" i="22" s="1"/>
  <c r="A471" i="22" a="1"/>
  <c r="A471" i="22" s="1"/>
  <c r="B471" i="22" a="1"/>
  <c r="B471" i="22" s="1"/>
  <c r="C471" i="22" a="1"/>
  <c r="C471" i="22" s="1"/>
  <c r="D471" i="22" s="1"/>
  <c r="A472" i="22" a="1"/>
  <c r="A472" i="22" s="1"/>
  <c r="B472" i="22" a="1"/>
  <c r="B472" i="22" s="1"/>
  <c r="C472" i="22" a="1"/>
  <c r="C472" i="22" s="1"/>
  <c r="D472" i="22" s="1"/>
  <c r="A473" i="22" a="1"/>
  <c r="A473" i="22" s="1"/>
  <c r="B473" i="22" a="1"/>
  <c r="B473" i="22" s="1"/>
  <c r="C473" i="22" a="1"/>
  <c r="C473" i="22" s="1"/>
  <c r="D473" i="22" s="1"/>
  <c r="C464" i="22" a="1"/>
  <c r="C464" i="22" s="1"/>
  <c r="B464" i="22" a="1"/>
  <c r="B464" i="22" s="1"/>
  <c r="A464" i="22" a="1"/>
  <c r="A464" i="22" s="1"/>
  <c r="A448" i="22" a="1"/>
  <c r="A448" i="22" s="1"/>
  <c r="B448" i="22" a="1"/>
  <c r="B448" i="22" s="1"/>
  <c r="C448" i="22" a="1"/>
  <c r="C448" i="22" s="1"/>
  <c r="D448" i="22" s="1"/>
  <c r="A449" i="22" a="1"/>
  <c r="A449" i="22" s="1"/>
  <c r="B449" i="22" a="1"/>
  <c r="B449" i="22" s="1"/>
  <c r="C449" i="22" a="1"/>
  <c r="C449" i="22" s="1"/>
  <c r="D449" i="22" s="1"/>
  <c r="A450" i="22" a="1"/>
  <c r="A450" i="22" s="1"/>
  <c r="B450" i="22" a="1"/>
  <c r="B450" i="22" s="1"/>
  <c r="C450" i="22" a="1"/>
  <c r="C450" i="22" s="1"/>
  <c r="D450" i="22" s="1"/>
  <c r="A451" i="22" a="1"/>
  <c r="A451" i="22" s="1"/>
  <c r="B451" i="22" a="1"/>
  <c r="B451" i="22" s="1"/>
  <c r="C451" i="22" a="1"/>
  <c r="C451" i="22" s="1"/>
  <c r="D451" i="22" s="1"/>
  <c r="A452" i="22" a="1"/>
  <c r="A452" i="22" s="1"/>
  <c r="B452" i="22" a="1"/>
  <c r="B452" i="22" s="1"/>
  <c r="C452" i="22" a="1"/>
  <c r="C452" i="22" s="1"/>
  <c r="D452" i="22" s="1"/>
  <c r="A453" i="22" a="1"/>
  <c r="A453" i="22" s="1"/>
  <c r="B453" i="22" a="1"/>
  <c r="B453" i="22" s="1"/>
  <c r="C453" i="22" a="1"/>
  <c r="C453" i="22" s="1"/>
  <c r="D453" i="22" s="1"/>
  <c r="A454" i="22" a="1"/>
  <c r="A454" i="22" s="1"/>
  <c r="B454" i="22" a="1"/>
  <c r="B454" i="22" s="1"/>
  <c r="C454" i="22" a="1"/>
  <c r="C454" i="22" s="1"/>
  <c r="D454" i="22" s="1"/>
  <c r="A455" i="22" a="1"/>
  <c r="A455" i="22" s="1"/>
  <c r="B455" i="22" a="1"/>
  <c r="B455" i="22" s="1"/>
  <c r="C455" i="22" a="1"/>
  <c r="C455" i="22" s="1"/>
  <c r="D455" i="22" s="1"/>
  <c r="A456" i="22" a="1"/>
  <c r="A456" i="22" s="1"/>
  <c r="B456" i="22" a="1"/>
  <c r="B456" i="22" s="1"/>
  <c r="C456" i="22" a="1"/>
  <c r="C456" i="22" s="1"/>
  <c r="D456" i="22" s="1"/>
  <c r="C447" i="22" a="1"/>
  <c r="C447" i="22" s="1"/>
  <c r="D447" i="22" s="1"/>
  <c r="B447" i="22" a="1"/>
  <c r="B447" i="22" s="1"/>
  <c r="A447" i="22" a="1"/>
  <c r="A447" i="22" s="1"/>
  <c r="A431" i="22" a="1"/>
  <c r="A431" i="22" s="1"/>
  <c r="B431" i="22" a="1"/>
  <c r="B431" i="22" s="1"/>
  <c r="C431" i="22" a="1"/>
  <c r="C431" i="22" s="1"/>
  <c r="A432" i="22" a="1"/>
  <c r="A432" i="22" s="1"/>
  <c r="B432" i="22" a="1"/>
  <c r="B432" i="22" s="1"/>
  <c r="C432" i="22" a="1"/>
  <c r="C432" i="22" s="1"/>
  <c r="A433" i="22" a="1"/>
  <c r="A433" i="22" s="1"/>
  <c r="B433" i="22" a="1"/>
  <c r="B433" i="22" s="1"/>
  <c r="C433" i="22" a="1"/>
  <c r="C433" i="22" s="1"/>
  <c r="D433" i="22" s="1"/>
  <c r="A434" i="22" a="1"/>
  <c r="A434" i="22" s="1"/>
  <c r="B434" i="22" a="1"/>
  <c r="B434" i="22" s="1"/>
  <c r="C434" i="22" a="1"/>
  <c r="C434" i="22" s="1"/>
  <c r="D434" i="22" s="1"/>
  <c r="A435" i="22" a="1"/>
  <c r="A435" i="22" s="1"/>
  <c r="B435" i="22" a="1"/>
  <c r="B435" i="22" s="1"/>
  <c r="C435" i="22" a="1"/>
  <c r="C435" i="22" s="1"/>
  <c r="D435" i="22" s="1"/>
  <c r="A436" i="22" a="1"/>
  <c r="A436" i="22" s="1"/>
  <c r="B436" i="22" a="1"/>
  <c r="B436" i="22" s="1"/>
  <c r="C436" i="22" a="1"/>
  <c r="C436" i="22" s="1"/>
  <c r="D436" i="22" s="1"/>
  <c r="A437" i="22" a="1"/>
  <c r="A437" i="22" s="1"/>
  <c r="B437" i="22" a="1"/>
  <c r="B437" i="22" s="1"/>
  <c r="C437" i="22" a="1"/>
  <c r="C437" i="22" s="1"/>
  <c r="D437" i="22" s="1"/>
  <c r="A438" i="22" a="1"/>
  <c r="A438" i="22" s="1"/>
  <c r="B438" i="22" a="1"/>
  <c r="B438" i="22" s="1"/>
  <c r="C438" i="22" a="1"/>
  <c r="C438" i="22" s="1"/>
  <c r="D438" i="22" s="1"/>
  <c r="A439" i="22" a="1"/>
  <c r="A439" i="22" s="1"/>
  <c r="B439" i="22" a="1"/>
  <c r="B439" i="22" s="1"/>
  <c r="C439" i="22" a="1"/>
  <c r="C439" i="22" s="1"/>
  <c r="D439" i="22" s="1"/>
  <c r="C430" i="22" a="1"/>
  <c r="C430" i="22" s="1"/>
  <c r="B430" i="22" a="1"/>
  <c r="B430" i="22" s="1"/>
  <c r="A430" i="22" a="1"/>
  <c r="A430" i="22" s="1"/>
  <c r="A414" i="22" a="1"/>
  <c r="A414" i="22" s="1"/>
  <c r="B414" i="22" a="1"/>
  <c r="B414" i="22" s="1"/>
  <c r="C414" i="22" a="1"/>
  <c r="C414" i="22" s="1"/>
  <c r="A415" i="22" a="1"/>
  <c r="A415" i="22" s="1"/>
  <c r="B415" i="22" a="1"/>
  <c r="B415" i="22" s="1"/>
  <c r="C415" i="22" a="1"/>
  <c r="C415" i="22" s="1"/>
  <c r="A416" i="22" a="1"/>
  <c r="A416" i="22" s="1"/>
  <c r="B416" i="22" a="1"/>
  <c r="B416" i="22" s="1"/>
  <c r="C416" i="22" a="1"/>
  <c r="C416" i="22" s="1"/>
  <c r="D416" i="22" s="1"/>
  <c r="A417" i="22" a="1"/>
  <c r="A417" i="22" s="1"/>
  <c r="B417" i="22" a="1"/>
  <c r="B417" i="22" s="1"/>
  <c r="C417" i="22" a="1"/>
  <c r="C417" i="22" s="1"/>
  <c r="D417" i="22" s="1"/>
  <c r="A418" i="22" a="1"/>
  <c r="A418" i="22" s="1"/>
  <c r="B418" i="22" a="1"/>
  <c r="B418" i="22" s="1"/>
  <c r="C418" i="22" a="1"/>
  <c r="C418" i="22" s="1"/>
  <c r="D418" i="22" s="1"/>
  <c r="A419" i="22" a="1"/>
  <c r="A419" i="22" s="1"/>
  <c r="B419" i="22" a="1"/>
  <c r="B419" i="22" s="1"/>
  <c r="C419" i="22" a="1"/>
  <c r="C419" i="22" s="1"/>
  <c r="D419" i="22" s="1"/>
  <c r="A420" i="22" a="1"/>
  <c r="A420" i="22" s="1"/>
  <c r="B420" i="22" a="1"/>
  <c r="B420" i="22" s="1"/>
  <c r="C420" i="22" a="1"/>
  <c r="C420" i="22" s="1"/>
  <c r="D420" i="22" s="1"/>
  <c r="A421" i="22" a="1"/>
  <c r="A421" i="22" s="1"/>
  <c r="B421" i="22" a="1"/>
  <c r="B421" i="22" s="1"/>
  <c r="C421" i="22" a="1"/>
  <c r="C421" i="22" s="1"/>
  <c r="D421" i="22" s="1"/>
  <c r="A422" i="22" a="1"/>
  <c r="A422" i="22" s="1"/>
  <c r="B422" i="22" a="1"/>
  <c r="B422" i="22" s="1"/>
  <c r="C422" i="22" a="1"/>
  <c r="C422" i="22" s="1"/>
  <c r="D422" i="22" s="1"/>
  <c r="C413" i="22" a="1"/>
  <c r="C413" i="22" s="1"/>
  <c r="B413" i="22" a="1"/>
  <c r="B413" i="22" s="1"/>
  <c r="A413" i="22" a="1"/>
  <c r="A413" i="22" s="1"/>
  <c r="A397" i="22" a="1"/>
  <c r="A397" i="22" s="1"/>
  <c r="B397" i="22" a="1"/>
  <c r="B397" i="22" s="1"/>
  <c r="C397" i="22" a="1"/>
  <c r="C397" i="22" s="1"/>
  <c r="D397" i="22" s="1"/>
  <c r="A398" i="22" a="1"/>
  <c r="A398" i="22" s="1"/>
  <c r="B398" i="22" a="1"/>
  <c r="B398" i="22" s="1"/>
  <c r="C398" i="22" a="1"/>
  <c r="C398" i="22" s="1"/>
  <c r="D398" i="22" s="1"/>
  <c r="A399" i="22" a="1"/>
  <c r="A399" i="22" s="1"/>
  <c r="B399" i="22" a="1"/>
  <c r="B399" i="22" s="1"/>
  <c r="C399" i="22" a="1"/>
  <c r="C399" i="22" s="1"/>
  <c r="D399" i="22" s="1"/>
  <c r="A400" i="22" a="1"/>
  <c r="A400" i="22" s="1"/>
  <c r="B400" i="22" a="1"/>
  <c r="B400" i="22" s="1"/>
  <c r="C400" i="22" a="1"/>
  <c r="C400" i="22" s="1"/>
  <c r="D400" i="22" s="1"/>
  <c r="A401" i="22" a="1"/>
  <c r="A401" i="22" s="1"/>
  <c r="B401" i="22" a="1"/>
  <c r="B401" i="22" s="1"/>
  <c r="C401" i="22" a="1"/>
  <c r="C401" i="22" s="1"/>
  <c r="D401" i="22" s="1"/>
  <c r="A402" i="22" a="1"/>
  <c r="A402" i="22" s="1"/>
  <c r="B402" i="22" a="1"/>
  <c r="B402" i="22" s="1"/>
  <c r="C402" i="22" a="1"/>
  <c r="C402" i="22" s="1"/>
  <c r="D402" i="22" s="1"/>
  <c r="A403" i="22" a="1"/>
  <c r="A403" i="22" s="1"/>
  <c r="B403" i="22" a="1"/>
  <c r="B403" i="22" s="1"/>
  <c r="C403" i="22" a="1"/>
  <c r="C403" i="22" s="1"/>
  <c r="D403" i="22" s="1"/>
  <c r="A404" i="22" a="1"/>
  <c r="A404" i="22" s="1"/>
  <c r="B404" i="22" a="1"/>
  <c r="B404" i="22" s="1"/>
  <c r="C404" i="22" a="1"/>
  <c r="C404" i="22" s="1"/>
  <c r="D404" i="22" s="1"/>
  <c r="A405" i="22" a="1"/>
  <c r="A405" i="22" s="1"/>
  <c r="B405" i="22" a="1"/>
  <c r="B405" i="22" s="1"/>
  <c r="C405" i="22" a="1"/>
  <c r="C405" i="22" s="1"/>
  <c r="D405" i="22" s="1"/>
  <c r="C396" i="22" a="1"/>
  <c r="C396" i="22" s="1"/>
  <c r="D396" i="22" s="1"/>
  <c r="B396" i="22" a="1"/>
  <c r="B396" i="22" s="1"/>
  <c r="A396" i="22" a="1"/>
  <c r="A396" i="22" s="1"/>
  <c r="A380" i="22" a="1"/>
  <c r="A380" i="22" s="1"/>
  <c r="B380" i="22" a="1"/>
  <c r="B380" i="22" s="1"/>
  <c r="C380" i="22" a="1"/>
  <c r="C380" i="22" s="1"/>
  <c r="D380" i="22" s="1"/>
  <c r="A381" i="22" a="1"/>
  <c r="A381" i="22" s="1"/>
  <c r="B381" i="22" a="1"/>
  <c r="B381" i="22" s="1"/>
  <c r="C381" i="22" a="1"/>
  <c r="C381" i="22" s="1"/>
  <c r="D381" i="22" s="1"/>
  <c r="A382" i="22" a="1"/>
  <c r="A382" i="22" s="1"/>
  <c r="B382" i="22" a="1"/>
  <c r="B382" i="22" s="1"/>
  <c r="C382" i="22" a="1"/>
  <c r="C382" i="22" s="1"/>
  <c r="D382" i="22" s="1"/>
  <c r="A383" i="22" a="1"/>
  <c r="A383" i="22" s="1"/>
  <c r="B383" i="22" a="1"/>
  <c r="B383" i="22" s="1"/>
  <c r="C383" i="22" a="1"/>
  <c r="C383" i="22" s="1"/>
  <c r="D383" i="22" s="1"/>
  <c r="A384" i="22" a="1"/>
  <c r="A384" i="22" s="1"/>
  <c r="B384" i="22" a="1"/>
  <c r="B384" i="22" s="1"/>
  <c r="C384" i="22" a="1"/>
  <c r="C384" i="22" s="1"/>
  <c r="D384" i="22" s="1"/>
  <c r="A385" i="22" a="1"/>
  <c r="A385" i="22" s="1"/>
  <c r="B385" i="22" a="1"/>
  <c r="B385" i="22" s="1"/>
  <c r="C385" i="22" a="1"/>
  <c r="C385" i="22" s="1"/>
  <c r="D385" i="22" s="1"/>
  <c r="A386" i="22" a="1"/>
  <c r="A386" i="22" s="1"/>
  <c r="B386" i="22" a="1"/>
  <c r="B386" i="22" s="1"/>
  <c r="C386" i="22" a="1"/>
  <c r="C386" i="22" s="1"/>
  <c r="D386" i="22" s="1"/>
  <c r="A387" i="22" a="1"/>
  <c r="A387" i="22" s="1"/>
  <c r="B387" i="22" a="1"/>
  <c r="B387" i="22" s="1"/>
  <c r="C387" i="22" a="1"/>
  <c r="C387" i="22" s="1"/>
  <c r="D387" i="22" s="1"/>
  <c r="A388" i="22" a="1"/>
  <c r="A388" i="22" s="1"/>
  <c r="B388" i="22" a="1"/>
  <c r="B388" i="22" s="1"/>
  <c r="C388" i="22" a="1"/>
  <c r="C388" i="22" s="1"/>
  <c r="D388" i="22" s="1"/>
  <c r="C379" i="22" a="1"/>
  <c r="C379" i="22" s="1"/>
  <c r="D379" i="22" s="1"/>
  <c r="B379" i="22" a="1"/>
  <c r="B379" i="22" s="1"/>
  <c r="A379" i="22" a="1"/>
  <c r="A379" i="22" s="1"/>
  <c r="A363" i="22" a="1"/>
  <c r="A363" i="22" s="1"/>
  <c r="B363" i="22" a="1"/>
  <c r="B363" i="22" s="1"/>
  <c r="C363" i="22" a="1"/>
  <c r="C363" i="22" s="1"/>
  <c r="D363" i="22" s="1"/>
  <c r="A364" i="22" a="1"/>
  <c r="A364" i="22" s="1"/>
  <c r="B364" i="22" a="1"/>
  <c r="B364" i="22" s="1"/>
  <c r="C364" i="22" a="1"/>
  <c r="C364" i="22" s="1"/>
  <c r="D364" i="22" s="1"/>
  <c r="A365" i="22" a="1"/>
  <c r="A365" i="22" s="1"/>
  <c r="B365" i="22" a="1"/>
  <c r="B365" i="22" s="1"/>
  <c r="C365" i="22" a="1"/>
  <c r="C365" i="22" s="1"/>
  <c r="D365" i="22" s="1"/>
  <c r="A366" i="22" a="1"/>
  <c r="A366" i="22" s="1"/>
  <c r="B366" i="22" a="1"/>
  <c r="B366" i="22" s="1"/>
  <c r="C366" i="22" a="1"/>
  <c r="C366" i="22" s="1"/>
  <c r="D366" i="22" s="1"/>
  <c r="A367" i="22" a="1"/>
  <c r="A367" i="22" s="1"/>
  <c r="B367" i="22" a="1"/>
  <c r="B367" i="22" s="1"/>
  <c r="C367" i="22" a="1"/>
  <c r="C367" i="22" s="1"/>
  <c r="D367" i="22" s="1"/>
  <c r="A368" i="22" a="1"/>
  <c r="A368" i="22" s="1"/>
  <c r="B368" i="22" a="1"/>
  <c r="B368" i="22" s="1"/>
  <c r="C368" i="22" a="1"/>
  <c r="C368" i="22" s="1"/>
  <c r="D368" i="22" s="1"/>
  <c r="A369" i="22" a="1"/>
  <c r="A369" i="22" s="1"/>
  <c r="B369" i="22" a="1"/>
  <c r="B369" i="22" s="1"/>
  <c r="C369" i="22" a="1"/>
  <c r="C369" i="22" s="1"/>
  <c r="D369" i="22" s="1"/>
  <c r="A370" i="22" a="1"/>
  <c r="A370" i="22" s="1"/>
  <c r="B370" i="22" a="1"/>
  <c r="B370" i="22" s="1"/>
  <c r="C370" i="22" a="1"/>
  <c r="C370" i="22" s="1"/>
  <c r="D370" i="22" s="1"/>
  <c r="A371" i="22" a="1"/>
  <c r="A371" i="22" s="1"/>
  <c r="B371" i="22" a="1"/>
  <c r="B371" i="22" s="1"/>
  <c r="C371" i="22" a="1"/>
  <c r="C371" i="22" s="1"/>
  <c r="D371" i="22" s="1"/>
  <c r="C362" i="22" a="1"/>
  <c r="C362" i="22" s="1"/>
  <c r="D362" i="22" s="1"/>
  <c r="B362" i="22" a="1"/>
  <c r="B362" i="22" s="1"/>
  <c r="A362" i="22" a="1"/>
  <c r="A362" i="22" s="1"/>
  <c r="A346" i="22" a="1"/>
  <c r="A346" i="22" s="1"/>
  <c r="B346" i="22" a="1"/>
  <c r="B346" i="22" s="1"/>
  <c r="C346" i="22" a="1"/>
  <c r="C346" i="22" s="1"/>
  <c r="D346" i="22" s="1"/>
  <c r="A347" i="22" a="1"/>
  <c r="A347" i="22" s="1"/>
  <c r="B347" i="22" a="1"/>
  <c r="B347" i="22" s="1"/>
  <c r="C347" i="22" a="1"/>
  <c r="C347" i="22" s="1"/>
  <c r="D347" i="22" s="1"/>
  <c r="A348" i="22" a="1"/>
  <c r="A348" i="22" s="1"/>
  <c r="B348" i="22" a="1"/>
  <c r="B348" i="22" s="1"/>
  <c r="C348" i="22" a="1"/>
  <c r="C348" i="22" s="1"/>
  <c r="D348" i="22" s="1"/>
  <c r="A349" i="22" a="1"/>
  <c r="A349" i="22" s="1"/>
  <c r="B349" i="22" a="1"/>
  <c r="B349" i="22" s="1"/>
  <c r="C349" i="22" a="1"/>
  <c r="C349" i="22" s="1"/>
  <c r="D349" i="22" s="1"/>
  <c r="A350" i="22" a="1"/>
  <c r="A350" i="22" s="1"/>
  <c r="B350" i="22" a="1"/>
  <c r="B350" i="22" s="1"/>
  <c r="C350" i="22" a="1"/>
  <c r="C350" i="22" s="1"/>
  <c r="D350" i="22" s="1"/>
  <c r="A351" i="22" a="1"/>
  <c r="A351" i="22" s="1"/>
  <c r="B351" i="22" a="1"/>
  <c r="B351" i="22" s="1"/>
  <c r="C351" i="22" a="1"/>
  <c r="C351" i="22" s="1"/>
  <c r="D351" i="22" s="1"/>
  <c r="A352" i="22" a="1"/>
  <c r="A352" i="22" s="1"/>
  <c r="B352" i="22" a="1"/>
  <c r="B352" i="22" s="1"/>
  <c r="C352" i="22" a="1"/>
  <c r="C352" i="22" s="1"/>
  <c r="D352" i="22" s="1"/>
  <c r="A353" i="22" a="1"/>
  <c r="A353" i="22" s="1"/>
  <c r="B353" i="22" a="1"/>
  <c r="B353" i="22" s="1"/>
  <c r="C353" i="22" a="1"/>
  <c r="C353" i="22" s="1"/>
  <c r="D353" i="22" s="1"/>
  <c r="A354" i="22" a="1"/>
  <c r="A354" i="22" s="1"/>
  <c r="B354" i="22" a="1"/>
  <c r="B354" i="22" s="1"/>
  <c r="C354" i="22" a="1"/>
  <c r="C354" i="22" s="1"/>
  <c r="D354" i="22" s="1"/>
  <c r="C345" i="22" a="1"/>
  <c r="C345" i="22" s="1"/>
  <c r="D345" i="22" s="1"/>
  <c r="B345" i="22" a="1"/>
  <c r="B345" i="22" s="1"/>
  <c r="A345" i="22" a="1"/>
  <c r="A345" i="22" s="1"/>
  <c r="A337" i="22" a="1"/>
  <c r="A337" i="22" s="1"/>
  <c r="B337" i="22" a="1"/>
  <c r="B337" i="22" s="1"/>
  <c r="C337" i="22" a="1"/>
  <c r="C337" i="22" s="1"/>
  <c r="D337" i="22" s="1"/>
  <c r="A329" i="22" a="1"/>
  <c r="A329" i="22" s="1"/>
  <c r="B329" i="22" a="1"/>
  <c r="B329" i="22" s="1"/>
  <c r="C329" i="22" a="1"/>
  <c r="C329" i="22" s="1"/>
  <c r="D329" i="22" s="1"/>
  <c r="A330" i="22" a="1"/>
  <c r="A330" i="22" s="1"/>
  <c r="B330" i="22" a="1"/>
  <c r="B330" i="22" s="1"/>
  <c r="C330" i="22" a="1"/>
  <c r="C330" i="22" s="1"/>
  <c r="D330" i="22" s="1"/>
  <c r="A331" i="22" a="1"/>
  <c r="A331" i="22" s="1"/>
  <c r="B331" i="22" a="1"/>
  <c r="B331" i="22" s="1"/>
  <c r="C331" i="22" a="1"/>
  <c r="C331" i="22" s="1"/>
  <c r="D331" i="22" s="1"/>
  <c r="A332" i="22" a="1"/>
  <c r="A332" i="22" s="1"/>
  <c r="B332" i="22" a="1"/>
  <c r="B332" i="22" s="1"/>
  <c r="C332" i="22" a="1"/>
  <c r="C332" i="22" s="1"/>
  <c r="D332" i="22" s="1"/>
  <c r="A333" i="22" a="1"/>
  <c r="A333" i="22" s="1"/>
  <c r="B333" i="22" a="1"/>
  <c r="B333" i="22" s="1"/>
  <c r="C333" i="22" a="1"/>
  <c r="C333" i="22" s="1"/>
  <c r="D333" i="22" s="1"/>
  <c r="A334" i="22" a="1"/>
  <c r="A334" i="22" s="1"/>
  <c r="B334" i="22" a="1"/>
  <c r="B334" i="22" s="1"/>
  <c r="C334" i="22" a="1"/>
  <c r="C334" i="22" s="1"/>
  <c r="D334" i="22" s="1"/>
  <c r="A335" i="22" a="1"/>
  <c r="A335" i="22" s="1"/>
  <c r="B335" i="22" a="1"/>
  <c r="B335" i="22" s="1"/>
  <c r="C335" i="22" a="1"/>
  <c r="C335" i="22" s="1"/>
  <c r="D335" i="22" s="1"/>
  <c r="A336" i="22" a="1"/>
  <c r="A336" i="22" s="1"/>
  <c r="B336" i="22" a="1"/>
  <c r="B336" i="22" s="1"/>
  <c r="C336" i="22" a="1"/>
  <c r="C336" i="22" s="1"/>
  <c r="D336" i="22" s="1"/>
  <c r="C328" i="22" a="1"/>
  <c r="C328" i="22" s="1"/>
  <c r="D328" i="22" s="1"/>
  <c r="B328" i="22" a="1"/>
  <c r="B328" i="22" s="1"/>
  <c r="A328" i="22" a="1"/>
  <c r="A328" i="22" s="1"/>
  <c r="A312" i="22" a="1"/>
  <c r="A312" i="22" s="1"/>
  <c r="B312" i="22" a="1"/>
  <c r="B312" i="22" s="1"/>
  <c r="C312" i="22" a="1"/>
  <c r="C312" i="22" s="1"/>
  <c r="D312" i="22" s="1"/>
  <c r="A313" i="22" a="1"/>
  <c r="A313" i="22" s="1"/>
  <c r="B313" i="22" a="1"/>
  <c r="B313" i="22" s="1"/>
  <c r="C313" i="22" a="1"/>
  <c r="C313" i="22" s="1"/>
  <c r="D313" i="22" s="1"/>
  <c r="A314" i="22" a="1"/>
  <c r="A314" i="22" s="1"/>
  <c r="B314" i="22" a="1"/>
  <c r="B314" i="22" s="1"/>
  <c r="C314" i="22" a="1"/>
  <c r="C314" i="22" s="1"/>
  <c r="D314" i="22" s="1"/>
  <c r="A315" i="22" a="1"/>
  <c r="A315" i="22" s="1"/>
  <c r="B315" i="22" a="1"/>
  <c r="B315" i="22" s="1"/>
  <c r="C315" i="22" a="1"/>
  <c r="C315" i="22" s="1"/>
  <c r="D315" i="22" s="1"/>
  <c r="A316" i="22" a="1"/>
  <c r="A316" i="22" s="1"/>
  <c r="B316" i="22" a="1"/>
  <c r="B316" i="22" s="1"/>
  <c r="C316" i="22" a="1"/>
  <c r="C316" i="22" s="1"/>
  <c r="D316" i="22" s="1"/>
  <c r="A317" i="22" a="1"/>
  <c r="A317" i="22" s="1"/>
  <c r="B317" i="22" a="1"/>
  <c r="B317" i="22" s="1"/>
  <c r="C317" i="22" a="1"/>
  <c r="C317" i="22" s="1"/>
  <c r="D317" i="22" s="1"/>
  <c r="A318" i="22" a="1"/>
  <c r="A318" i="22" s="1"/>
  <c r="B318" i="22" a="1"/>
  <c r="B318" i="22" s="1"/>
  <c r="C318" i="22" a="1"/>
  <c r="C318" i="22" s="1"/>
  <c r="D318" i="22" s="1"/>
  <c r="A319" i="22" a="1"/>
  <c r="A319" i="22" s="1"/>
  <c r="B319" i="22" a="1"/>
  <c r="B319" i="22" s="1"/>
  <c r="C319" i="22" a="1"/>
  <c r="C319" i="22" s="1"/>
  <c r="D319" i="22" s="1"/>
  <c r="A320" i="22" a="1"/>
  <c r="A320" i="22" s="1"/>
  <c r="B320" i="22" a="1"/>
  <c r="B320" i="22" s="1"/>
  <c r="C320" i="22" a="1"/>
  <c r="C320" i="22" s="1"/>
  <c r="D320" i="22" s="1"/>
  <c r="C311" i="22" a="1"/>
  <c r="C311" i="22" s="1"/>
  <c r="D311" i="22" s="1"/>
  <c r="B311" i="22" a="1"/>
  <c r="B311" i="22" s="1"/>
  <c r="A311" i="22" a="1"/>
  <c r="A311" i="22" s="1"/>
  <c r="A295" i="22" a="1"/>
  <c r="A295" i="22" s="1"/>
  <c r="B295" i="22" a="1"/>
  <c r="B295" i="22" s="1"/>
  <c r="C295" i="22" a="1"/>
  <c r="C295" i="22" s="1"/>
  <c r="D295" i="22" s="1"/>
  <c r="A296" i="22" a="1"/>
  <c r="A296" i="22" s="1"/>
  <c r="B296" i="22" a="1"/>
  <c r="B296" i="22" s="1"/>
  <c r="C296" i="22" a="1"/>
  <c r="C296" i="22" s="1"/>
  <c r="D296" i="22" s="1"/>
  <c r="A297" i="22" a="1"/>
  <c r="A297" i="22" s="1"/>
  <c r="B297" i="22" a="1"/>
  <c r="B297" i="22" s="1"/>
  <c r="C297" i="22" a="1"/>
  <c r="C297" i="22" s="1"/>
  <c r="D297" i="22" s="1"/>
  <c r="A298" i="22" a="1"/>
  <c r="A298" i="22" s="1"/>
  <c r="B298" i="22" a="1"/>
  <c r="B298" i="22" s="1"/>
  <c r="C298" i="22" a="1"/>
  <c r="C298" i="22" s="1"/>
  <c r="D298" i="22" s="1"/>
  <c r="A299" i="22" a="1"/>
  <c r="A299" i="22" s="1"/>
  <c r="B299" i="22" a="1"/>
  <c r="B299" i="22" s="1"/>
  <c r="C299" i="22" a="1"/>
  <c r="C299" i="22" s="1"/>
  <c r="D299" i="22" s="1"/>
  <c r="A300" i="22" a="1"/>
  <c r="A300" i="22" s="1"/>
  <c r="B300" i="22" a="1"/>
  <c r="B300" i="22" s="1"/>
  <c r="C300" i="22" a="1"/>
  <c r="C300" i="22" s="1"/>
  <c r="D300" i="22" s="1"/>
  <c r="A301" i="22" a="1"/>
  <c r="A301" i="22" s="1"/>
  <c r="B301" i="22" a="1"/>
  <c r="B301" i="22" s="1"/>
  <c r="C301" i="22" a="1"/>
  <c r="C301" i="22" s="1"/>
  <c r="D301" i="22" s="1"/>
  <c r="A302" i="22" a="1"/>
  <c r="A302" i="22" s="1"/>
  <c r="B302" i="22" a="1"/>
  <c r="B302" i="22" s="1"/>
  <c r="C302" i="22" a="1"/>
  <c r="C302" i="22" s="1"/>
  <c r="D302" i="22" s="1"/>
  <c r="A303" i="22" a="1"/>
  <c r="A303" i="22" s="1"/>
  <c r="B303" i="22" a="1"/>
  <c r="B303" i="22" s="1"/>
  <c r="C303" i="22" a="1"/>
  <c r="C303" i="22" s="1"/>
  <c r="D303" i="22" s="1"/>
  <c r="C294" i="22" a="1"/>
  <c r="C294" i="22" s="1"/>
  <c r="D294" i="22" s="1"/>
  <c r="B294" i="22" a="1"/>
  <c r="B294" i="22" s="1"/>
  <c r="A294" i="22" a="1"/>
  <c r="A294" i="22" s="1"/>
  <c r="A278" i="22" a="1"/>
  <c r="A278" i="22" s="1"/>
  <c r="B278" i="22" a="1"/>
  <c r="B278" i="22" s="1"/>
  <c r="C278" i="22" a="1"/>
  <c r="C278" i="22" s="1"/>
  <c r="A279" i="22" a="1"/>
  <c r="A279" i="22" s="1"/>
  <c r="B279" i="22" a="1"/>
  <c r="B279" i="22" s="1"/>
  <c r="C279" i="22" a="1"/>
  <c r="C279" i="22" s="1"/>
  <c r="A280" i="22" a="1"/>
  <c r="A280" i="22" s="1"/>
  <c r="B280" i="22" a="1"/>
  <c r="B280" i="22" s="1"/>
  <c r="C280" i="22" a="1"/>
  <c r="C280" i="22" s="1"/>
  <c r="D280" i="22" s="1"/>
  <c r="A281" i="22" a="1"/>
  <c r="A281" i="22" s="1"/>
  <c r="B281" i="22" a="1"/>
  <c r="B281" i="22" s="1"/>
  <c r="C281" i="22" a="1"/>
  <c r="C281" i="22" s="1"/>
  <c r="D281" i="22" s="1"/>
  <c r="A282" i="22" a="1"/>
  <c r="A282" i="22" s="1"/>
  <c r="B282" i="22" a="1"/>
  <c r="B282" i="22" s="1"/>
  <c r="C282" i="22" a="1"/>
  <c r="C282" i="22" s="1"/>
  <c r="D282" i="22" s="1"/>
  <c r="A283" i="22" a="1"/>
  <c r="A283" i="22" s="1"/>
  <c r="B283" i="22" a="1"/>
  <c r="B283" i="22" s="1"/>
  <c r="C283" i="22" a="1"/>
  <c r="C283" i="22" s="1"/>
  <c r="D283" i="22" s="1"/>
  <c r="A284" i="22" a="1"/>
  <c r="A284" i="22" s="1"/>
  <c r="B284" i="22" a="1"/>
  <c r="B284" i="22" s="1"/>
  <c r="C284" i="22" a="1"/>
  <c r="C284" i="22" s="1"/>
  <c r="D284" i="22" s="1"/>
  <c r="A285" i="22" a="1"/>
  <c r="A285" i="22" s="1"/>
  <c r="B285" i="22" a="1"/>
  <c r="B285" i="22" s="1"/>
  <c r="C285" i="22" a="1"/>
  <c r="C285" i="22" s="1"/>
  <c r="D285" i="22" s="1"/>
  <c r="A286" i="22" a="1"/>
  <c r="A286" i="22" s="1"/>
  <c r="B286" i="22" a="1"/>
  <c r="B286" i="22" s="1"/>
  <c r="C286" i="22" a="1"/>
  <c r="C286" i="22" s="1"/>
  <c r="D286" i="22" s="1"/>
  <c r="C277" i="22" a="1"/>
  <c r="C277" i="22" s="1"/>
  <c r="B277" i="22" a="1"/>
  <c r="B277" i="22" s="1"/>
  <c r="A277" i="22" a="1"/>
  <c r="A277" i="22" s="1"/>
  <c r="A269" i="22" a="1"/>
  <c r="A269" i="22" s="1"/>
  <c r="B269" i="22" a="1"/>
  <c r="B269" i="22" s="1"/>
  <c r="C269" i="22" a="1"/>
  <c r="C269" i="22" s="1"/>
  <c r="D269" i="22" s="1"/>
  <c r="A261" i="22" a="1"/>
  <c r="A261" i="22" s="1"/>
  <c r="B261" i="22" a="1"/>
  <c r="B261" i="22" s="1"/>
  <c r="C261" i="22" a="1"/>
  <c r="C261" i="22" s="1"/>
  <c r="A262" i="22" a="1"/>
  <c r="A262" i="22" s="1"/>
  <c r="B262" i="22" a="1"/>
  <c r="B262" i="22" s="1"/>
  <c r="C262" i="22" a="1"/>
  <c r="C262" i="22" s="1"/>
  <c r="A263" i="22" a="1"/>
  <c r="A263" i="22" s="1"/>
  <c r="B263" i="22" a="1"/>
  <c r="B263" i="22" s="1"/>
  <c r="C263" i="22" a="1"/>
  <c r="C263" i="22" s="1"/>
  <c r="D263" i="22" s="1"/>
  <c r="A264" i="22" a="1"/>
  <c r="A264" i="22" s="1"/>
  <c r="B264" i="22" a="1"/>
  <c r="B264" i="22" s="1"/>
  <c r="C264" i="22" a="1"/>
  <c r="C264" i="22" s="1"/>
  <c r="D264" i="22" s="1"/>
  <c r="A265" i="22" a="1"/>
  <c r="A265" i="22" s="1"/>
  <c r="B265" i="22" a="1"/>
  <c r="B265" i="22" s="1"/>
  <c r="C265" i="22" a="1"/>
  <c r="C265" i="22" s="1"/>
  <c r="D265" i="22" s="1"/>
  <c r="A266" i="22" a="1"/>
  <c r="A266" i="22" s="1"/>
  <c r="B266" i="22" a="1"/>
  <c r="B266" i="22" s="1"/>
  <c r="C266" i="22" a="1"/>
  <c r="C266" i="22" s="1"/>
  <c r="D266" i="22" s="1"/>
  <c r="A267" i="22" a="1"/>
  <c r="A267" i="22" s="1"/>
  <c r="B267" i="22" a="1"/>
  <c r="B267" i="22" s="1"/>
  <c r="C267" i="22" a="1"/>
  <c r="C267" i="22" s="1"/>
  <c r="D267" i="22" s="1"/>
  <c r="A268" i="22" a="1"/>
  <c r="A268" i="22" s="1"/>
  <c r="B268" i="22" a="1"/>
  <c r="B268" i="22" s="1"/>
  <c r="C268" i="22" a="1"/>
  <c r="C268" i="22" s="1"/>
  <c r="D268" i="22" s="1"/>
  <c r="C260" i="22" a="1"/>
  <c r="C260" i="22" s="1"/>
  <c r="B260" i="22" a="1"/>
  <c r="B260" i="22" s="1"/>
  <c r="A260" i="22" a="1"/>
  <c r="A260" i="22" s="1"/>
  <c r="A244" i="22" a="1"/>
  <c r="A244" i="22" s="1"/>
  <c r="B244" i="22" a="1"/>
  <c r="B244" i="22" s="1"/>
  <c r="C244" i="22" a="1"/>
  <c r="C244" i="22" s="1"/>
  <c r="A245" i="22" a="1"/>
  <c r="A245" i="22" s="1"/>
  <c r="B245" i="22" a="1"/>
  <c r="B245" i="22" s="1"/>
  <c r="C245" i="22" a="1"/>
  <c r="C245" i="22" s="1"/>
  <c r="A246" i="22" a="1"/>
  <c r="A246" i="22" s="1"/>
  <c r="B246" i="22" a="1"/>
  <c r="B246" i="22" s="1"/>
  <c r="C246" i="22" a="1"/>
  <c r="C246" i="22" s="1"/>
  <c r="D246" i="22" s="1"/>
  <c r="A247" i="22" a="1"/>
  <c r="A247" i="22" s="1"/>
  <c r="B247" i="22" a="1"/>
  <c r="B247" i="22" s="1"/>
  <c r="C247" i="22" a="1"/>
  <c r="C247" i="22" s="1"/>
  <c r="D247" i="22" s="1"/>
  <c r="A248" i="22" a="1"/>
  <c r="A248" i="22" s="1"/>
  <c r="B248" i="22" a="1"/>
  <c r="B248" i="22" s="1"/>
  <c r="C248" i="22" a="1"/>
  <c r="C248" i="22" s="1"/>
  <c r="D248" i="22" s="1"/>
  <c r="A249" i="22" a="1"/>
  <c r="A249" i="22" s="1"/>
  <c r="B249" i="22" a="1"/>
  <c r="B249" i="22" s="1"/>
  <c r="C249" i="22" a="1"/>
  <c r="C249" i="22" s="1"/>
  <c r="D249" i="22" s="1"/>
  <c r="A250" i="22" a="1"/>
  <c r="A250" i="22" s="1"/>
  <c r="B250" i="22" a="1"/>
  <c r="B250" i="22" s="1"/>
  <c r="C250" i="22" a="1"/>
  <c r="C250" i="22" s="1"/>
  <c r="D250" i="22" s="1"/>
  <c r="A251" i="22" a="1"/>
  <c r="A251" i="22" s="1"/>
  <c r="B251" i="22" a="1"/>
  <c r="B251" i="22" s="1"/>
  <c r="C251" i="22" a="1"/>
  <c r="C251" i="22" s="1"/>
  <c r="D251" i="22" s="1"/>
  <c r="A252" i="22" a="1"/>
  <c r="A252" i="22" s="1"/>
  <c r="B252" i="22" a="1"/>
  <c r="B252" i="22" s="1"/>
  <c r="C252" i="22" a="1"/>
  <c r="C252" i="22" s="1"/>
  <c r="D252" i="22" s="1"/>
  <c r="C243" i="22" a="1"/>
  <c r="C243" i="22" s="1"/>
  <c r="B243" i="22" a="1"/>
  <c r="B243" i="22" s="1"/>
  <c r="A243" i="22" a="1"/>
  <c r="A243" i="22" s="1"/>
  <c r="A227" i="22" a="1"/>
  <c r="A227" i="22" s="1"/>
  <c r="B227" i="22" a="1"/>
  <c r="B227" i="22" s="1"/>
  <c r="C227" i="22" a="1"/>
  <c r="C227" i="22" s="1"/>
  <c r="D227" i="22" s="1"/>
  <c r="A228" i="22" a="1"/>
  <c r="A228" i="22" s="1"/>
  <c r="B228" i="22" a="1"/>
  <c r="B228" i="22" s="1"/>
  <c r="C228" i="22" a="1"/>
  <c r="C228" i="22" s="1"/>
  <c r="D228" i="22" s="1"/>
  <c r="A229" i="22" a="1"/>
  <c r="A229" i="22" s="1"/>
  <c r="B229" i="22" a="1"/>
  <c r="B229" i="22" s="1"/>
  <c r="C229" i="22" a="1"/>
  <c r="C229" i="22" s="1"/>
  <c r="D229" i="22" s="1"/>
  <c r="A230" i="22" a="1"/>
  <c r="A230" i="22" s="1"/>
  <c r="B230" i="22" a="1"/>
  <c r="B230" i="22" s="1"/>
  <c r="C230" i="22" a="1"/>
  <c r="C230" i="22" s="1"/>
  <c r="D230" i="22" s="1"/>
  <c r="A231" i="22" a="1"/>
  <c r="A231" i="22" s="1"/>
  <c r="B231" i="22" a="1"/>
  <c r="B231" i="22" s="1"/>
  <c r="C231" i="22" a="1"/>
  <c r="C231" i="22" s="1"/>
  <c r="D231" i="22" s="1"/>
  <c r="A232" i="22" a="1"/>
  <c r="A232" i="22" s="1"/>
  <c r="B232" i="22" a="1"/>
  <c r="B232" i="22" s="1"/>
  <c r="C232" i="22" a="1"/>
  <c r="C232" i="22" s="1"/>
  <c r="D232" i="22" s="1"/>
  <c r="A233" i="22" a="1"/>
  <c r="A233" i="22" s="1"/>
  <c r="B233" i="22" a="1"/>
  <c r="B233" i="22" s="1"/>
  <c r="C233" i="22" a="1"/>
  <c r="C233" i="22" s="1"/>
  <c r="D233" i="22" s="1"/>
  <c r="A234" i="22" a="1"/>
  <c r="A234" i="22" s="1"/>
  <c r="B234" i="22" a="1"/>
  <c r="B234" i="22" s="1"/>
  <c r="C234" i="22" a="1"/>
  <c r="C234" i="22" s="1"/>
  <c r="D234" i="22" s="1"/>
  <c r="A235" i="22" a="1"/>
  <c r="A235" i="22" s="1"/>
  <c r="B235" i="22" a="1"/>
  <c r="B235" i="22" s="1"/>
  <c r="C235" i="22" a="1"/>
  <c r="C235" i="22" s="1"/>
  <c r="D235" i="22" s="1"/>
  <c r="C226" i="22" a="1"/>
  <c r="C226" i="22" s="1"/>
  <c r="D226" i="22" s="1"/>
  <c r="B226" i="22" a="1"/>
  <c r="B226" i="22" s="1"/>
  <c r="A226" i="22" a="1"/>
  <c r="A226" i="22" s="1"/>
  <c r="A210" i="22" a="1"/>
  <c r="A210" i="22" s="1"/>
  <c r="B210" i="22" a="1"/>
  <c r="B210" i="22" s="1"/>
  <c r="C210" i="22" a="1"/>
  <c r="C210" i="22" s="1"/>
  <c r="A211" i="22" a="1"/>
  <c r="A211" i="22" s="1"/>
  <c r="B211" i="22" a="1"/>
  <c r="B211" i="22" s="1"/>
  <c r="C211" i="22" a="1"/>
  <c r="C211" i="22" s="1"/>
  <c r="A212" i="22" a="1"/>
  <c r="A212" i="22" s="1"/>
  <c r="B212" i="22" a="1"/>
  <c r="B212" i="22" s="1"/>
  <c r="C212" i="22" a="1"/>
  <c r="C212" i="22" s="1"/>
  <c r="D212" i="22" s="1"/>
  <c r="A213" i="22" a="1"/>
  <c r="A213" i="22" s="1"/>
  <c r="B213" i="22" a="1"/>
  <c r="B213" i="22" s="1"/>
  <c r="C213" i="22" a="1"/>
  <c r="C213" i="22" s="1"/>
  <c r="D213" i="22" s="1"/>
  <c r="A214" i="22" a="1"/>
  <c r="A214" i="22" s="1"/>
  <c r="B214" i="22" a="1"/>
  <c r="B214" i="22" s="1"/>
  <c r="C214" i="22" a="1"/>
  <c r="C214" i="22" s="1"/>
  <c r="D214" i="22" s="1"/>
  <c r="A215" i="22" a="1"/>
  <c r="A215" i="22" s="1"/>
  <c r="B215" i="22" a="1"/>
  <c r="B215" i="22" s="1"/>
  <c r="C215" i="22" a="1"/>
  <c r="C215" i="22" s="1"/>
  <c r="D215" i="22" s="1"/>
  <c r="A216" i="22" a="1"/>
  <c r="A216" i="22" s="1"/>
  <c r="B216" i="22" a="1"/>
  <c r="B216" i="22" s="1"/>
  <c r="C216" i="22" a="1"/>
  <c r="C216" i="22" s="1"/>
  <c r="D216" i="22" s="1"/>
  <c r="A217" i="22" a="1"/>
  <c r="A217" i="22" s="1"/>
  <c r="B217" i="22" a="1"/>
  <c r="B217" i="22" s="1"/>
  <c r="C217" i="22" a="1"/>
  <c r="C217" i="22" s="1"/>
  <c r="D217" i="22" s="1"/>
  <c r="A218" i="22" a="1"/>
  <c r="A218" i="22" s="1"/>
  <c r="B218" i="22" a="1"/>
  <c r="B218" i="22" s="1"/>
  <c r="C218" i="22" a="1"/>
  <c r="C218" i="22" s="1"/>
  <c r="D218" i="22" s="1"/>
  <c r="C209" i="22" a="1"/>
  <c r="C209" i="22" s="1"/>
  <c r="B209" i="22" a="1"/>
  <c r="B209" i="22" s="1"/>
  <c r="A209" i="22" a="1"/>
  <c r="A209" i="22" s="1"/>
  <c r="A193" i="22" a="1"/>
  <c r="A193" i="22" s="1"/>
  <c r="B193" i="22" a="1"/>
  <c r="B193" i="22" s="1"/>
  <c r="C193" i="22" a="1"/>
  <c r="C193" i="22" s="1"/>
  <c r="A194" i="22" a="1"/>
  <c r="A194" i="22" s="1"/>
  <c r="B194" i="22" a="1"/>
  <c r="B194" i="22" s="1"/>
  <c r="C194" i="22" a="1"/>
  <c r="C194" i="22" s="1"/>
  <c r="A195" i="22" a="1"/>
  <c r="A195" i="22" s="1"/>
  <c r="B195" i="22" a="1"/>
  <c r="B195" i="22" s="1"/>
  <c r="C195" i="22" a="1"/>
  <c r="C195" i="22" s="1"/>
  <c r="D195" i="22" s="1"/>
  <c r="A196" i="22" a="1"/>
  <c r="A196" i="22" s="1"/>
  <c r="B196" i="22" a="1"/>
  <c r="B196" i="22" s="1"/>
  <c r="C196" i="22" a="1"/>
  <c r="C196" i="22" s="1"/>
  <c r="D196" i="22" s="1"/>
  <c r="A197" i="22" a="1"/>
  <c r="A197" i="22" s="1"/>
  <c r="B197" i="22" a="1"/>
  <c r="B197" i="22" s="1"/>
  <c r="C197" i="22" a="1"/>
  <c r="C197" i="22" s="1"/>
  <c r="D197" i="22" s="1"/>
  <c r="A198" i="22" a="1"/>
  <c r="A198" i="22" s="1"/>
  <c r="B198" i="22" a="1"/>
  <c r="B198" i="22" s="1"/>
  <c r="C198" i="22" a="1"/>
  <c r="C198" i="22" s="1"/>
  <c r="D198" i="22" s="1"/>
  <c r="A199" i="22" a="1"/>
  <c r="A199" i="22" s="1"/>
  <c r="B199" i="22" a="1"/>
  <c r="B199" i="22" s="1"/>
  <c r="C199" i="22" a="1"/>
  <c r="C199" i="22" s="1"/>
  <c r="D199" i="22" s="1"/>
  <c r="A200" i="22" a="1"/>
  <c r="A200" i="22" s="1"/>
  <c r="B200" i="22" a="1"/>
  <c r="B200" i="22" s="1"/>
  <c r="C200" i="22" a="1"/>
  <c r="C200" i="22" s="1"/>
  <c r="D200" i="22" s="1"/>
  <c r="A201" i="22" a="1"/>
  <c r="A201" i="22" s="1"/>
  <c r="B201" i="22" a="1"/>
  <c r="B201" i="22" s="1"/>
  <c r="C201" i="22" a="1"/>
  <c r="C201" i="22" s="1"/>
  <c r="D201" i="22" s="1"/>
  <c r="C192" i="22" a="1"/>
  <c r="C192" i="22" s="1"/>
  <c r="B192" i="22" a="1"/>
  <c r="B192" i="22" s="1"/>
  <c r="A192" i="22" a="1"/>
  <c r="A192" i="22" s="1"/>
  <c r="A176" i="22" a="1"/>
  <c r="A176" i="22" s="1"/>
  <c r="B176" i="22" a="1"/>
  <c r="B176" i="22" s="1"/>
  <c r="C176" i="22" a="1"/>
  <c r="C176" i="22" s="1"/>
  <c r="A177" i="22" a="1"/>
  <c r="A177" i="22" s="1"/>
  <c r="B177" i="22" a="1"/>
  <c r="B177" i="22" s="1"/>
  <c r="C177" i="22" a="1"/>
  <c r="C177" i="22" s="1"/>
  <c r="A178" i="22" a="1"/>
  <c r="A178" i="22" s="1"/>
  <c r="B178" i="22" a="1"/>
  <c r="B178" i="22" s="1"/>
  <c r="C178" i="22" a="1"/>
  <c r="C178" i="22" s="1"/>
  <c r="D178" i="22" s="1"/>
  <c r="A179" i="22" a="1"/>
  <c r="A179" i="22" s="1"/>
  <c r="B179" i="22" a="1"/>
  <c r="B179" i="22" s="1"/>
  <c r="C179" i="22" a="1"/>
  <c r="C179" i="22" s="1"/>
  <c r="D179" i="22" s="1"/>
  <c r="A180" i="22" a="1"/>
  <c r="A180" i="22" s="1"/>
  <c r="B180" i="22" a="1"/>
  <c r="B180" i="22" s="1"/>
  <c r="C180" i="22" a="1"/>
  <c r="C180" i="22" s="1"/>
  <c r="D180" i="22" s="1"/>
  <c r="A181" i="22" a="1"/>
  <c r="A181" i="22" s="1"/>
  <c r="B181" i="22" a="1"/>
  <c r="B181" i="22" s="1"/>
  <c r="C181" i="22" a="1"/>
  <c r="C181" i="22" s="1"/>
  <c r="D181" i="22" s="1"/>
  <c r="A182" i="22" a="1"/>
  <c r="A182" i="22" s="1"/>
  <c r="B182" i="22" a="1"/>
  <c r="B182" i="22" s="1"/>
  <c r="C182" i="22" a="1"/>
  <c r="C182" i="22" s="1"/>
  <c r="D182" i="22" s="1"/>
  <c r="A183" i="22" a="1"/>
  <c r="A183" i="22" s="1"/>
  <c r="B183" i="22" a="1"/>
  <c r="B183" i="22" s="1"/>
  <c r="C183" i="22" a="1"/>
  <c r="C183" i="22" s="1"/>
  <c r="D183" i="22" s="1"/>
  <c r="A184" i="22" a="1"/>
  <c r="A184" i="22" s="1"/>
  <c r="B184" i="22" a="1"/>
  <c r="B184" i="22" s="1"/>
  <c r="C184" i="22" a="1"/>
  <c r="C184" i="22" s="1"/>
  <c r="D184" i="22" s="1"/>
  <c r="C175" i="22" a="1"/>
  <c r="C175" i="22" s="1"/>
  <c r="B175" i="22" a="1"/>
  <c r="B175" i="22" s="1"/>
  <c r="A175" i="22" a="1"/>
  <c r="A175" i="22" s="1"/>
  <c r="A167" i="22" a="1"/>
  <c r="A167" i="22" s="1"/>
  <c r="B167" i="22" a="1"/>
  <c r="B167" i="22" s="1"/>
  <c r="C167" i="22" a="1"/>
  <c r="C167" i="22" s="1"/>
  <c r="D167" i="22" s="1"/>
  <c r="A159" i="22" a="1"/>
  <c r="A159" i="22" s="1"/>
  <c r="B159" i="22" a="1"/>
  <c r="B159" i="22" s="1"/>
  <c r="C159" i="22" a="1"/>
  <c r="C159" i="22" s="1"/>
  <c r="A160" i="22" a="1"/>
  <c r="A160" i="22" s="1"/>
  <c r="B160" i="22" a="1"/>
  <c r="B160" i="22" s="1"/>
  <c r="C160" i="22" a="1"/>
  <c r="C160" i="22" s="1"/>
  <c r="A161" i="22" a="1"/>
  <c r="A161" i="22" s="1"/>
  <c r="B161" i="22" a="1"/>
  <c r="B161" i="22" s="1"/>
  <c r="C161" i="22" a="1"/>
  <c r="C161" i="22" s="1"/>
  <c r="D161" i="22" s="1"/>
  <c r="A162" i="22" a="1"/>
  <c r="A162" i="22" s="1"/>
  <c r="B162" i="22" a="1"/>
  <c r="B162" i="22" s="1"/>
  <c r="C162" i="22" a="1"/>
  <c r="C162" i="22" s="1"/>
  <c r="D162" i="22" s="1"/>
  <c r="A163" i="22" a="1"/>
  <c r="A163" i="22" s="1"/>
  <c r="B163" i="22" a="1"/>
  <c r="B163" i="22" s="1"/>
  <c r="C163" i="22" a="1"/>
  <c r="C163" i="22" s="1"/>
  <c r="D163" i="22" s="1"/>
  <c r="A164" i="22" a="1"/>
  <c r="A164" i="22" s="1"/>
  <c r="B164" i="22" a="1"/>
  <c r="B164" i="22" s="1"/>
  <c r="C164" i="22" a="1"/>
  <c r="C164" i="22" s="1"/>
  <c r="D164" i="22" s="1"/>
  <c r="A165" i="22" a="1"/>
  <c r="A165" i="22" s="1"/>
  <c r="B165" i="22" a="1"/>
  <c r="B165" i="22" s="1"/>
  <c r="C165" i="22" a="1"/>
  <c r="C165" i="22" s="1"/>
  <c r="D165" i="22" s="1"/>
  <c r="A166" i="22" a="1"/>
  <c r="A166" i="22" s="1"/>
  <c r="B166" i="22" a="1"/>
  <c r="B166" i="22" s="1"/>
  <c r="C166" i="22" a="1"/>
  <c r="C166" i="22" s="1"/>
  <c r="D166" i="22" s="1"/>
  <c r="C158" i="22" a="1"/>
  <c r="C158" i="22" s="1"/>
  <c r="B158" i="22" a="1"/>
  <c r="B158" i="22" s="1"/>
  <c r="A158" i="22" a="1"/>
  <c r="A158" i="22" s="1"/>
  <c r="A150" i="22" a="1"/>
  <c r="A150" i="22" s="1"/>
  <c r="B150" i="22" a="1"/>
  <c r="B150" i="22" s="1"/>
  <c r="C150" i="22" a="1"/>
  <c r="C150" i="22" s="1"/>
  <c r="D150" i="22" s="1"/>
  <c r="A142" i="22" a="1"/>
  <c r="A142" i="22" s="1"/>
  <c r="B142" i="22" a="1"/>
  <c r="B142" i="22" s="1"/>
  <c r="C142" i="22" a="1"/>
  <c r="C142" i="22" s="1"/>
  <c r="A143" i="22" a="1"/>
  <c r="A143" i="22" s="1"/>
  <c r="B143" i="22" a="1"/>
  <c r="B143" i="22" s="1"/>
  <c r="C143" i="22" a="1"/>
  <c r="C143" i="22" s="1"/>
  <c r="A144" i="22" a="1"/>
  <c r="A144" i="22" s="1"/>
  <c r="B144" i="22" a="1"/>
  <c r="B144" i="22" s="1"/>
  <c r="C144" i="22" a="1"/>
  <c r="C144" i="22" s="1"/>
  <c r="D144" i="22" s="1"/>
  <c r="A145" i="22" a="1"/>
  <c r="A145" i="22" s="1"/>
  <c r="B145" i="22" a="1"/>
  <c r="B145" i="22" s="1"/>
  <c r="C145" i="22" a="1"/>
  <c r="C145" i="22" s="1"/>
  <c r="D145" i="22" s="1"/>
  <c r="A146" i="22" a="1"/>
  <c r="A146" i="22" s="1"/>
  <c r="B146" i="22" a="1"/>
  <c r="B146" i="22" s="1"/>
  <c r="C146" i="22" a="1"/>
  <c r="C146" i="22" s="1"/>
  <c r="D146" i="22" s="1"/>
  <c r="A147" i="22" a="1"/>
  <c r="A147" i="22" s="1"/>
  <c r="B147" i="22" a="1"/>
  <c r="B147" i="22" s="1"/>
  <c r="C147" i="22" a="1"/>
  <c r="C147" i="22" s="1"/>
  <c r="D147" i="22" s="1"/>
  <c r="A148" i="22" a="1"/>
  <c r="A148" i="22" s="1"/>
  <c r="B148" i="22" a="1"/>
  <c r="B148" i="22" s="1"/>
  <c r="C148" i="22" a="1"/>
  <c r="C148" i="22" s="1"/>
  <c r="D148" i="22" s="1"/>
  <c r="A149" i="22" a="1"/>
  <c r="A149" i="22" s="1"/>
  <c r="B149" i="22" a="1"/>
  <c r="B149" i="22" s="1"/>
  <c r="C149" i="22" a="1"/>
  <c r="C149" i="22" s="1"/>
  <c r="D149" i="22" s="1"/>
  <c r="C141" i="22" a="1"/>
  <c r="C141" i="22" s="1"/>
  <c r="B141" i="22" a="1"/>
  <c r="B141" i="22" s="1"/>
  <c r="A141" i="22" a="1"/>
  <c r="A141" i="22" s="1"/>
  <c r="A125" i="22" a="1"/>
  <c r="A125" i="22" s="1"/>
  <c r="B125" i="22" a="1"/>
  <c r="B125" i="22" s="1"/>
  <c r="C125" i="22" a="1"/>
  <c r="C125" i="22" s="1"/>
  <c r="A126" i="22" a="1"/>
  <c r="A126" i="22" s="1"/>
  <c r="B126" i="22" a="1"/>
  <c r="B126" i="22" s="1"/>
  <c r="C126" i="22" a="1"/>
  <c r="C126" i="22" s="1"/>
  <c r="A127" i="22" a="1"/>
  <c r="A127" i="22" s="1"/>
  <c r="B127" i="22" a="1"/>
  <c r="B127" i="22" s="1"/>
  <c r="C127" i="22" a="1"/>
  <c r="C127" i="22" s="1"/>
  <c r="D127" i="22" s="1"/>
  <c r="A128" i="22" a="1"/>
  <c r="A128" i="22" s="1"/>
  <c r="B128" i="22" a="1"/>
  <c r="B128" i="22" s="1"/>
  <c r="C128" i="22" a="1"/>
  <c r="C128" i="22" s="1"/>
  <c r="D128" i="22" s="1"/>
  <c r="A129" i="22" a="1"/>
  <c r="A129" i="22" s="1"/>
  <c r="B129" i="22" a="1"/>
  <c r="B129" i="22" s="1"/>
  <c r="C129" i="22" a="1"/>
  <c r="C129" i="22" s="1"/>
  <c r="D129" i="22" s="1"/>
  <c r="A130" i="22" a="1"/>
  <c r="A130" i="22" s="1"/>
  <c r="B130" i="22" a="1"/>
  <c r="B130" i="22" s="1"/>
  <c r="C130" i="22" a="1"/>
  <c r="C130" i="22" s="1"/>
  <c r="D130" i="22" s="1"/>
  <c r="A131" i="22" a="1"/>
  <c r="A131" i="22" s="1"/>
  <c r="B131" i="22" a="1"/>
  <c r="B131" i="22" s="1"/>
  <c r="C131" i="22" a="1"/>
  <c r="C131" i="22" s="1"/>
  <c r="D131" i="22" s="1"/>
  <c r="A132" i="22" a="1"/>
  <c r="A132" i="22" s="1"/>
  <c r="B132" i="22" a="1"/>
  <c r="B132" i="22" s="1"/>
  <c r="C132" i="22" a="1"/>
  <c r="C132" i="22" s="1"/>
  <c r="D132" i="22" s="1"/>
  <c r="A133" i="22" a="1"/>
  <c r="A133" i="22" s="1"/>
  <c r="B133" i="22" a="1"/>
  <c r="B133" i="22" s="1"/>
  <c r="C133" i="22" a="1"/>
  <c r="C133" i="22" s="1"/>
  <c r="D133" i="22" s="1"/>
  <c r="C124" i="22" a="1"/>
  <c r="C124" i="22" s="1"/>
  <c r="B124" i="22" a="1"/>
  <c r="B124" i="22" s="1"/>
  <c r="A124" i="22" a="1"/>
  <c r="A124" i="22" s="1"/>
  <c r="A108" i="22" a="1"/>
  <c r="A108" i="22" s="1"/>
  <c r="B108" i="22" a="1"/>
  <c r="B108" i="22" s="1"/>
  <c r="C108" i="22" a="1"/>
  <c r="C108" i="22" s="1"/>
  <c r="A109" i="22" a="1"/>
  <c r="A109" i="22" s="1"/>
  <c r="B109" i="22" a="1"/>
  <c r="B109" i="22" s="1"/>
  <c r="C109" i="22" a="1"/>
  <c r="C109" i="22" s="1"/>
  <c r="A110" i="22" a="1"/>
  <c r="A110" i="22" s="1"/>
  <c r="B110" i="22" a="1"/>
  <c r="B110" i="22" s="1"/>
  <c r="C110" i="22" a="1"/>
  <c r="C110" i="22" s="1"/>
  <c r="D110" i="22" s="1"/>
  <c r="A111" i="22" a="1"/>
  <c r="A111" i="22" s="1"/>
  <c r="B111" i="22" a="1"/>
  <c r="B111" i="22" s="1"/>
  <c r="C111" i="22" a="1"/>
  <c r="C111" i="22" s="1"/>
  <c r="D111" i="22" s="1"/>
  <c r="A112" i="22" a="1"/>
  <c r="A112" i="22" s="1"/>
  <c r="B112" i="22" a="1"/>
  <c r="B112" i="22" s="1"/>
  <c r="C112" i="22" a="1"/>
  <c r="C112" i="22" s="1"/>
  <c r="D112" i="22" s="1"/>
  <c r="A113" i="22" a="1"/>
  <c r="A113" i="22" s="1"/>
  <c r="B113" i="22" a="1"/>
  <c r="B113" i="22" s="1"/>
  <c r="C113" i="22" a="1"/>
  <c r="C113" i="22" s="1"/>
  <c r="D113" i="22" s="1"/>
  <c r="A114" i="22" a="1"/>
  <c r="A114" i="22" s="1"/>
  <c r="B114" i="22" a="1"/>
  <c r="B114" i="22" s="1"/>
  <c r="C114" i="22" a="1"/>
  <c r="C114" i="22" s="1"/>
  <c r="D114" i="22" s="1"/>
  <c r="A115" i="22" a="1"/>
  <c r="A115" i="22" s="1"/>
  <c r="B115" i="22" a="1"/>
  <c r="B115" i="22" s="1"/>
  <c r="C115" i="22" a="1"/>
  <c r="C115" i="22" s="1"/>
  <c r="D115" i="22" s="1"/>
  <c r="A116" i="22" a="1"/>
  <c r="A116" i="22" s="1"/>
  <c r="B116" i="22" a="1"/>
  <c r="B116" i="22" s="1"/>
  <c r="C116" i="22" a="1"/>
  <c r="C116" i="22" s="1"/>
  <c r="D116" i="22" s="1"/>
  <c r="C107" i="22" a="1"/>
  <c r="C107" i="22" s="1"/>
  <c r="B107" i="22" a="1"/>
  <c r="B107" i="22" s="1"/>
  <c r="A107" i="22" a="1"/>
  <c r="A107" i="22" s="1"/>
  <c r="A91" i="22" a="1"/>
  <c r="A91" i="22" s="1"/>
  <c r="B91" i="22" a="1"/>
  <c r="B91" i="22" s="1"/>
  <c r="C91" i="22" a="1"/>
  <c r="C91" i="22" s="1"/>
  <c r="A92" i="22" a="1"/>
  <c r="A92" i="22" s="1"/>
  <c r="B92" i="22" a="1"/>
  <c r="B92" i="22" s="1"/>
  <c r="C92" i="22" a="1"/>
  <c r="C92" i="22" s="1"/>
  <c r="A93" i="22" a="1"/>
  <c r="A93" i="22" s="1"/>
  <c r="B93" i="22" a="1"/>
  <c r="B93" i="22" s="1"/>
  <c r="C93" i="22" a="1"/>
  <c r="C93" i="22" s="1"/>
  <c r="D93" i="22" s="1"/>
  <c r="A94" i="22" a="1"/>
  <c r="A94" i="22" s="1"/>
  <c r="B94" i="22" a="1"/>
  <c r="B94" i="22" s="1"/>
  <c r="C94" i="22" a="1"/>
  <c r="C94" i="22" s="1"/>
  <c r="D94" i="22" s="1"/>
  <c r="A95" i="22" a="1"/>
  <c r="A95" i="22" s="1"/>
  <c r="B95" i="22" a="1"/>
  <c r="B95" i="22" s="1"/>
  <c r="C95" i="22" a="1"/>
  <c r="C95" i="22" s="1"/>
  <c r="D95" i="22" s="1"/>
  <c r="A96" i="22" a="1"/>
  <c r="A96" i="22" s="1"/>
  <c r="B96" i="22" a="1"/>
  <c r="B96" i="22" s="1"/>
  <c r="C96" i="22" a="1"/>
  <c r="C96" i="22" s="1"/>
  <c r="D96" i="22" s="1"/>
  <c r="A97" i="22" a="1"/>
  <c r="A97" i="22" s="1"/>
  <c r="B97" i="22" a="1"/>
  <c r="B97" i="22" s="1"/>
  <c r="C97" i="22" a="1"/>
  <c r="C97" i="22" s="1"/>
  <c r="D97" i="22" s="1"/>
  <c r="A98" i="22" a="1"/>
  <c r="A98" i="22" s="1"/>
  <c r="B98" i="22" a="1"/>
  <c r="B98" i="22" s="1"/>
  <c r="C98" i="22" a="1"/>
  <c r="C98" i="22" s="1"/>
  <c r="D98" i="22" s="1"/>
  <c r="A99" i="22" a="1"/>
  <c r="A99" i="22" s="1"/>
  <c r="B99" i="22" a="1"/>
  <c r="B99" i="22" s="1"/>
  <c r="C99" i="22" a="1"/>
  <c r="C99" i="22" s="1"/>
  <c r="D99" i="22" s="1"/>
  <c r="A90" i="22" a="1"/>
  <c r="A90" i="22" s="1"/>
  <c r="C90" i="22" a="1"/>
  <c r="C90" i="22" s="1"/>
  <c r="B90" i="22" a="1"/>
  <c r="B90" i="22" s="1"/>
  <c r="A74" i="22" a="1"/>
  <c r="A74" i="22" s="1"/>
  <c r="B74" i="22" a="1"/>
  <c r="B74" i="22" s="1"/>
  <c r="C74" i="22" a="1"/>
  <c r="C74" i="22" s="1"/>
  <c r="A75" i="22" a="1"/>
  <c r="A75" i="22" s="1"/>
  <c r="B75" i="22" a="1"/>
  <c r="B75" i="22" s="1"/>
  <c r="C75" i="22" a="1"/>
  <c r="C75" i="22" s="1"/>
  <c r="A76" i="22" a="1"/>
  <c r="A76" i="22" s="1"/>
  <c r="B76" i="22" a="1"/>
  <c r="B76" i="22" s="1"/>
  <c r="C76" i="22" a="1"/>
  <c r="C76" i="22" s="1"/>
  <c r="D76" i="22" s="1"/>
  <c r="A77" i="22" a="1"/>
  <c r="A77" i="22" s="1"/>
  <c r="B77" i="22" a="1"/>
  <c r="B77" i="22" s="1"/>
  <c r="C77" i="22" a="1"/>
  <c r="C77" i="22" s="1"/>
  <c r="D77" i="22" s="1"/>
  <c r="A78" i="22" a="1"/>
  <c r="A78" i="22" s="1"/>
  <c r="B78" i="22" a="1"/>
  <c r="B78" i="22" s="1"/>
  <c r="C78" i="22" a="1"/>
  <c r="C78" i="22" s="1"/>
  <c r="D78" i="22" s="1"/>
  <c r="A79" i="22" a="1"/>
  <c r="A79" i="22" s="1"/>
  <c r="B79" i="22" a="1"/>
  <c r="B79" i="22" s="1"/>
  <c r="C79" i="22" a="1"/>
  <c r="C79" i="22" s="1"/>
  <c r="D79" i="22" s="1"/>
  <c r="A80" i="22" a="1"/>
  <c r="A80" i="22" s="1"/>
  <c r="B80" i="22" a="1"/>
  <c r="B80" i="22" s="1"/>
  <c r="C80" i="22" a="1"/>
  <c r="C80" i="22" s="1"/>
  <c r="D80" i="22" s="1"/>
  <c r="A81" i="22" a="1"/>
  <c r="A81" i="22" s="1"/>
  <c r="B81" i="22" a="1"/>
  <c r="B81" i="22" s="1"/>
  <c r="C81" i="22" a="1"/>
  <c r="C81" i="22" s="1"/>
  <c r="D81" i="22" s="1"/>
  <c r="A82" i="22" a="1"/>
  <c r="A82" i="22" s="1"/>
  <c r="B82" i="22" a="1"/>
  <c r="B82" i="22" s="1"/>
  <c r="C82" i="22" a="1"/>
  <c r="C82" i="22" s="1"/>
  <c r="D82" i="22" s="1"/>
  <c r="A73" i="22" a="1"/>
  <c r="A73" i="22" s="1"/>
  <c r="C73" i="22" a="1"/>
  <c r="C73" i="22" s="1"/>
  <c r="B73" i="22" a="1"/>
  <c r="B73" i="22" s="1"/>
  <c r="S45" i="9" a="1"/>
  <c r="M45" i="9" a="1"/>
  <c r="N45" i="9" a="1"/>
  <c r="O45" i="9" a="1"/>
  <c r="L45" i="9" a="1"/>
  <c r="V45" i="9" a="1"/>
  <c r="U45" i="9" a="1"/>
  <c r="Y45" i="9" a="1"/>
  <c r="Z45" i="9" a="1"/>
  <c r="AB45" i="9" a="1"/>
  <c r="AC45" i="9" a="1"/>
  <c r="AI45" i="9" a="1"/>
  <c r="AJ45" i="9" a="1"/>
  <c r="AE45" i="9" a="1"/>
  <c r="AF45" i="9" a="1"/>
  <c r="AG45" i="9" a="1"/>
  <c r="AP45" i="9" a="1"/>
  <c r="AQ45" i="9" a="1"/>
  <c r="AN45" i="9" a="1"/>
  <c r="AM45" i="9" a="1"/>
  <c r="AO45" i="9" a="1"/>
  <c r="AS45" i="9" a="1"/>
  <c r="AV45" i="9" a="1"/>
  <c r="AT45" i="9" a="1"/>
  <c r="I45" i="9" a="1"/>
  <c r="F45" i="9" a="1"/>
  <c r="G45" i="9" a="1"/>
  <c r="T41" i="9" a="1"/>
  <c r="K37" i="9" a="1"/>
  <c r="M41" i="9" a="1"/>
  <c r="N41" i="9" a="1"/>
  <c r="W41" i="9" a="1"/>
  <c r="AC37" i="9" a="1"/>
  <c r="H37" i="9" a="1"/>
  <c r="W37" i="9" a="1"/>
  <c r="AJ37" i="9" a="1"/>
  <c r="H41" i="9" a="1"/>
  <c r="AD37" i="9" a="1"/>
  <c r="R41" i="9" a="1"/>
  <c r="AG41" i="9" a="1"/>
  <c r="Z41" i="9" a="1"/>
  <c r="F41" i="9" a="1"/>
  <c r="N37" i="9" a="1"/>
  <c r="AP37" i="9" a="1"/>
  <c r="S37" i="9" a="1"/>
  <c r="L41" i="9" a="1"/>
  <c r="U41" i="9" a="1"/>
  <c r="AL37" i="9" a="1"/>
  <c r="AM41" i="9" a="1"/>
  <c r="I41" i="9" a="1"/>
  <c r="AR37" i="9" a="1"/>
  <c r="P41" i="9" a="1"/>
  <c r="AW37" i="9" a="1"/>
  <c r="X41" i="9" a="1"/>
  <c r="AJ41" i="9" a="1"/>
  <c r="AC38" i="9" a="1"/>
  <c r="S41" i="9" a="1"/>
  <c r="O37" i="9" a="1"/>
  <c r="Y41" i="9" a="1"/>
  <c r="AQ38" i="9" a="1"/>
  <c r="J37" i="9" a="1"/>
  <c r="J41" i="9" a="1"/>
  <c r="AR41" i="9" a="1"/>
  <c r="AF37" i="9" a="1"/>
  <c r="AS37" i="9" a="1"/>
  <c r="AT37" i="9" a="1"/>
  <c r="AL41" i="9" a="1"/>
  <c r="V37" i="9" a="1"/>
  <c r="O41" i="9" a="1"/>
  <c r="T37" i="9" a="1"/>
  <c r="Z37" i="9" a="1"/>
  <c r="F37" i="9" a="1"/>
  <c r="AI41" i="9" a="1"/>
  <c r="AP41" i="9" a="1"/>
  <c r="AA37" i="9" a="1"/>
  <c r="AH37" i="9" a="1"/>
  <c r="AN37" i="9" a="1"/>
  <c r="AU37" i="9" a="1"/>
  <c r="AB41" i="9" a="1"/>
  <c r="W42" i="9" l="1" a="1"/>
  <c r="W42" i="9" s="1"/>
  <c r="V42" i="9" a="1"/>
  <c r="V42" i="9" s="1"/>
  <c r="S42" i="9" a="1"/>
  <c r="S42" i="9" s="1"/>
  <c r="O42" i="9" a="1"/>
  <c r="O42" i="9" s="1"/>
  <c r="C12" i="21"/>
  <c r="AL45" i="9" a="1"/>
  <c r="AL45" i="9" s="1"/>
  <c r="R45" i="9" a="1"/>
  <c r="R45" i="9" s="1"/>
  <c r="AK45" i="9" a="1"/>
  <c r="AK45" i="9" s="1"/>
  <c r="J45" i="9" a="1"/>
  <c r="J45" i="9" s="1"/>
  <c r="AR45" i="9" a="1"/>
  <c r="AR45" i="9" s="1"/>
  <c r="AH45" i="9" a="1"/>
  <c r="AH45" i="9" s="1"/>
  <c r="X45" i="9" a="1"/>
  <c r="X45" i="9" s="1"/>
  <c r="P45" i="9" a="1"/>
  <c r="P45" i="9" s="1"/>
  <c r="AG44" i="9" a="1"/>
  <c r="AG44" i="9" s="1"/>
  <c r="AJ44" i="9" a="1"/>
  <c r="AJ44" i="9" s="1"/>
  <c r="AK44" i="9" a="1"/>
  <c r="AK44" i="9" s="1"/>
  <c r="AR44" i="9" a="1"/>
  <c r="AR44" i="9" s="1"/>
  <c r="O44" i="9" a="1"/>
  <c r="O44" i="9" s="1"/>
  <c r="K45" i="9" a="1"/>
  <c r="K45" i="9" s="1"/>
  <c r="AU45" i="9" a="1"/>
  <c r="AU45" i="9" s="1"/>
  <c r="T45" i="9" a="1"/>
  <c r="T45" i="9" s="1"/>
  <c r="W45" i="9" a="1"/>
  <c r="W45" i="9" s="1"/>
  <c r="Q45" i="9" a="1"/>
  <c r="Q45" i="9" s="1"/>
  <c r="H45" i="9" a="1"/>
  <c r="H45" i="9" s="1"/>
  <c r="AW45" i="9" a="1"/>
  <c r="AW45" i="9" s="1"/>
  <c r="AD45" i="9" a="1"/>
  <c r="AD45" i="9" s="1"/>
  <c r="AA45" i="9" a="1"/>
  <c r="AA45" i="9" s="1"/>
  <c r="AI44" i="9" a="1"/>
  <c r="AI44" i="9" s="1"/>
  <c r="G44" i="9" a="1"/>
  <c r="G44" i="9" s="1"/>
  <c r="AH44" i="9" a="1"/>
  <c r="AH44" i="9" s="1"/>
  <c r="W44" i="9" a="1"/>
  <c r="W44" i="9" s="1"/>
  <c r="P44" i="9" a="1"/>
  <c r="P44" i="9" s="1"/>
  <c r="H44" i="9" a="1"/>
  <c r="H44" i="9" s="1"/>
  <c r="AM44" i="9" a="1"/>
  <c r="AM44" i="9" s="1"/>
  <c r="K44" i="9" a="1"/>
  <c r="K44" i="9" s="1"/>
  <c r="N44" i="9" a="1"/>
  <c r="N44" i="9" s="1"/>
  <c r="AS44" i="9" a="1"/>
  <c r="AS44" i="9" s="1"/>
  <c r="AT44" i="9" a="1"/>
  <c r="AT44" i="9" s="1"/>
  <c r="AL44" i="9" a="1"/>
  <c r="AL44" i="9" s="1"/>
  <c r="AQ44" i="9" a="1"/>
  <c r="AQ44" i="9" s="1"/>
  <c r="AD44" i="9" a="1"/>
  <c r="AD44" i="9" s="1"/>
  <c r="Z44" i="9" a="1"/>
  <c r="Z44" i="9" s="1"/>
  <c r="S44" i="9" a="1"/>
  <c r="S44" i="9" s="1"/>
  <c r="AE44" i="9" a="1"/>
  <c r="AE44" i="9" s="1"/>
  <c r="AA44" i="9" a="1"/>
  <c r="AA44" i="9" s="1"/>
  <c r="AV44" i="9" a="1"/>
  <c r="AV44" i="9" s="1"/>
  <c r="T44" i="9" a="1"/>
  <c r="T44" i="9" s="1"/>
  <c r="J44" i="9" a="1"/>
  <c r="J44" i="9" s="1"/>
  <c r="AO44" i="9" a="1"/>
  <c r="AO44" i="9" s="1"/>
  <c r="AB44" i="9" a="1"/>
  <c r="AB44" i="9" s="1"/>
  <c r="E44" i="9" a="1"/>
  <c r="E44" i="9" s="1"/>
  <c r="AW44" i="9" a="1"/>
  <c r="AW44" i="9" s="1"/>
  <c r="U44" i="9" a="1"/>
  <c r="U44" i="9" s="1"/>
  <c r="AP44" i="9" a="1"/>
  <c r="AP44" i="9" s="1"/>
  <c r="M44" i="9" a="1"/>
  <c r="M44" i="9" s="1"/>
  <c r="R44" i="9" a="1"/>
  <c r="R44" i="9" s="1"/>
  <c r="AF44" i="9" a="1"/>
  <c r="AF44" i="9" s="1"/>
  <c r="X44" i="9" a="1"/>
  <c r="X44" i="9" s="1"/>
  <c r="I44" i="9" a="1"/>
  <c r="I44" i="9" s="1"/>
  <c r="AN44" i="9" a="1"/>
  <c r="AN44" i="9" s="1"/>
  <c r="AC44" i="9" a="1"/>
  <c r="AC44" i="9" s="1"/>
  <c r="Y44" i="9" a="1"/>
  <c r="Y44" i="9" s="1"/>
  <c r="V44" i="9" a="1"/>
  <c r="V44" i="9" s="1"/>
  <c r="L44" i="9" a="1"/>
  <c r="L44" i="9" s="1"/>
  <c r="AU44" i="9" a="1"/>
  <c r="AU44" i="9" s="1"/>
  <c r="F44" i="9" a="1"/>
  <c r="F44" i="9" s="1"/>
  <c r="S41" i="9"/>
  <c r="S45" i="9"/>
  <c r="S39" i="9"/>
  <c r="S37" i="9"/>
  <c r="L45" i="9"/>
  <c r="M41" i="9"/>
  <c r="O37" i="9"/>
  <c r="N43" i="9"/>
  <c r="R41" i="9"/>
  <c r="L41" i="9"/>
  <c r="N37" i="9"/>
  <c r="N41" i="9"/>
  <c r="O45" i="9"/>
  <c r="Q44" i="9"/>
  <c r="N45" i="9"/>
  <c r="P41" i="9"/>
  <c r="M45" i="9"/>
  <c r="O41" i="9"/>
  <c r="K37" i="9"/>
  <c r="U41" i="9"/>
  <c r="W37" i="9"/>
  <c r="W41" i="9"/>
  <c r="T41" i="9"/>
  <c r="V37" i="9"/>
  <c r="U45" i="9"/>
  <c r="V45" i="9"/>
  <c r="X41" i="9"/>
  <c r="W40" i="9"/>
  <c r="T37" i="9"/>
  <c r="AD37" i="9"/>
  <c r="AC45" i="9"/>
  <c r="AC38" i="9"/>
  <c r="AC37" i="9"/>
  <c r="AB45" i="9"/>
  <c r="AB41" i="9"/>
  <c r="AA37" i="9"/>
  <c r="Z45" i="9"/>
  <c r="Z41" i="9"/>
  <c r="Z37" i="9"/>
  <c r="Y45" i="9"/>
  <c r="Y41" i="9"/>
  <c r="AJ37" i="9"/>
  <c r="AG45" i="9"/>
  <c r="AF45" i="9"/>
  <c r="AJ41" i="9"/>
  <c r="AH37" i="9"/>
  <c r="AE45" i="9"/>
  <c r="AI41" i="9"/>
  <c r="AJ45" i="9"/>
  <c r="AF37" i="9"/>
  <c r="AI45" i="9"/>
  <c r="AG41" i="9"/>
  <c r="AO45" i="9"/>
  <c r="AL42" i="9"/>
  <c r="AM41" i="9"/>
  <c r="AP37" i="9"/>
  <c r="AM45" i="9"/>
  <c r="AN45" i="9"/>
  <c r="AP41" i="9"/>
  <c r="AN37" i="9"/>
  <c r="AL41" i="9"/>
  <c r="AR41" i="9"/>
  <c r="AQ45" i="9"/>
  <c r="AP45" i="9"/>
  <c r="AQ38" i="9"/>
  <c r="AR37" i="9"/>
  <c r="AL37" i="9"/>
  <c r="AT45" i="9"/>
  <c r="AW37" i="9"/>
  <c r="AU37" i="9"/>
  <c r="AV45" i="9"/>
  <c r="AT37" i="9"/>
  <c r="AS45" i="9"/>
  <c r="AS37" i="9"/>
  <c r="AF36" i="9"/>
  <c r="J41" i="9"/>
  <c r="J37" i="9"/>
  <c r="I45" i="9"/>
  <c r="I41" i="9"/>
  <c r="H41" i="9"/>
  <c r="H37" i="9"/>
  <c r="G45" i="9"/>
  <c r="F45" i="9"/>
  <c r="F41" i="9"/>
  <c r="F37" i="9"/>
  <c r="E45" i="9"/>
  <c r="E702" i="21"/>
  <c r="E337" i="21"/>
  <c r="E260" i="21"/>
  <c r="E141" i="21"/>
  <c r="E133" i="21"/>
  <c r="E498" i="22"/>
  <c r="A57" i="22" a="1"/>
  <c r="A57" i="22" s="1"/>
  <c r="B57" i="22" a="1"/>
  <c r="B57" i="22" s="1"/>
  <c r="C57" i="22" a="1"/>
  <c r="C57" i="22" s="1"/>
  <c r="A58" i="22" a="1"/>
  <c r="A58" i="22" s="1"/>
  <c r="B58" i="22" a="1"/>
  <c r="B58" i="22" s="1"/>
  <c r="C58" i="22" a="1"/>
  <c r="C58" i="22" s="1"/>
  <c r="A59" i="22" a="1"/>
  <c r="A59" i="22" s="1"/>
  <c r="B59" i="22" a="1"/>
  <c r="B59" i="22" s="1"/>
  <c r="C59" i="22" a="1"/>
  <c r="C59" i="22" s="1"/>
  <c r="D59" i="22" s="1"/>
  <c r="A60" i="22" a="1"/>
  <c r="A60" i="22" s="1"/>
  <c r="B60" i="22" a="1"/>
  <c r="B60" i="22" s="1"/>
  <c r="C60" i="22" a="1"/>
  <c r="C60" i="22" s="1"/>
  <c r="D60" i="22" s="1"/>
  <c r="A61" i="22" a="1"/>
  <c r="A61" i="22" s="1"/>
  <c r="B61" i="22" a="1"/>
  <c r="B61" i="22" s="1"/>
  <c r="C61" i="22" a="1"/>
  <c r="C61" i="22" s="1"/>
  <c r="D61" i="22" s="1"/>
  <c r="A62" i="22" a="1"/>
  <c r="A62" i="22" s="1"/>
  <c r="B62" i="22" a="1"/>
  <c r="B62" i="22" s="1"/>
  <c r="C62" i="22" a="1"/>
  <c r="C62" i="22" s="1"/>
  <c r="D62" i="22" s="1"/>
  <c r="A63" i="22" a="1"/>
  <c r="A63" i="22" s="1"/>
  <c r="B63" i="22" a="1"/>
  <c r="B63" i="22" s="1"/>
  <c r="C63" i="22" a="1"/>
  <c r="C63" i="22" s="1"/>
  <c r="D63" i="22" s="1"/>
  <c r="A64" i="22" a="1"/>
  <c r="A64" i="22" s="1"/>
  <c r="B64" i="22" a="1"/>
  <c r="B64" i="22" s="1"/>
  <c r="C64" i="22" a="1"/>
  <c r="C64" i="22" s="1"/>
  <c r="D64" i="22" s="1"/>
  <c r="A65" i="22" a="1"/>
  <c r="A65" i="22" s="1"/>
  <c r="B65" i="22" a="1"/>
  <c r="B65" i="22" s="1"/>
  <c r="C65" i="22" a="1"/>
  <c r="C65" i="22" s="1"/>
  <c r="D65" i="22" s="1"/>
  <c r="C56" i="22" a="1"/>
  <c r="C56" i="22" s="1"/>
  <c r="B56" i="22" a="1"/>
  <c r="B56" i="22" s="1"/>
  <c r="A56" i="22" a="1"/>
  <c r="A56" i="22" s="1"/>
  <c r="A40" i="22" a="1"/>
  <c r="A40" i="22" s="1"/>
  <c r="B40" i="22" a="1"/>
  <c r="B40" i="22" s="1"/>
  <c r="C40" i="22" a="1"/>
  <c r="C40" i="22" s="1"/>
  <c r="A41" i="22" a="1"/>
  <c r="A41" i="22" s="1"/>
  <c r="B41" i="22" a="1"/>
  <c r="B41" i="22" s="1"/>
  <c r="C41" i="22" a="1"/>
  <c r="C41" i="22" s="1"/>
  <c r="A42" i="22" a="1"/>
  <c r="A42" i="22" s="1"/>
  <c r="B42" i="22" a="1"/>
  <c r="B42" i="22" s="1"/>
  <c r="C42" i="22" a="1"/>
  <c r="C42" i="22" s="1"/>
  <c r="D42" i="22" s="1"/>
  <c r="A43" i="22" a="1"/>
  <c r="A43" i="22" s="1"/>
  <c r="B43" i="22" a="1"/>
  <c r="B43" i="22" s="1"/>
  <c r="C43" i="22" a="1"/>
  <c r="C43" i="22" s="1"/>
  <c r="D43" i="22" s="1"/>
  <c r="A44" i="22" a="1"/>
  <c r="A44" i="22" s="1"/>
  <c r="B44" i="22" a="1"/>
  <c r="B44" i="22" s="1"/>
  <c r="C44" i="22" a="1"/>
  <c r="C44" i="22" s="1"/>
  <c r="D44" i="22" s="1"/>
  <c r="A45" i="22" a="1"/>
  <c r="A45" i="22" s="1"/>
  <c r="B45" i="22" a="1"/>
  <c r="B45" i="22" s="1"/>
  <c r="C45" i="22" a="1"/>
  <c r="C45" i="22" s="1"/>
  <c r="D45" i="22" s="1"/>
  <c r="A46" i="22" a="1"/>
  <c r="A46" i="22" s="1"/>
  <c r="B46" i="22" a="1"/>
  <c r="B46" i="22" s="1"/>
  <c r="C46" i="22" a="1"/>
  <c r="C46" i="22" s="1"/>
  <c r="D46" i="22" s="1"/>
  <c r="A47" i="22" a="1"/>
  <c r="A47" i="22" s="1"/>
  <c r="B47" i="22" a="1"/>
  <c r="B47" i="22" s="1"/>
  <c r="C47" i="22" a="1"/>
  <c r="C47" i="22" s="1"/>
  <c r="D47" i="22" s="1"/>
  <c r="A48" i="22" a="1"/>
  <c r="A48" i="22" s="1"/>
  <c r="B48" i="22" a="1"/>
  <c r="B48" i="22" s="1"/>
  <c r="C48" i="22" a="1"/>
  <c r="C48" i="22" s="1"/>
  <c r="D48" i="22" s="1"/>
  <c r="C39" i="22" a="1"/>
  <c r="C39" i="22" s="1"/>
  <c r="B39" i="22" a="1"/>
  <c r="B39" i="22" s="1"/>
  <c r="A39" i="22" a="1"/>
  <c r="A39" i="22" s="1"/>
  <c r="A23" i="22" a="1"/>
  <c r="A23" i="22" s="1"/>
  <c r="B23" i="22" a="1"/>
  <c r="B23" i="22" s="1"/>
  <c r="C23" i="22" a="1"/>
  <c r="C23" i="22" s="1"/>
  <c r="A24" i="22" a="1"/>
  <c r="A24" i="22" s="1"/>
  <c r="B24" i="22" a="1"/>
  <c r="B24" i="22" s="1"/>
  <c r="C24" i="22" a="1"/>
  <c r="C24" i="22" s="1"/>
  <c r="A25" i="22" a="1"/>
  <c r="A25" i="22" s="1"/>
  <c r="B25" i="22" a="1"/>
  <c r="B25" i="22" s="1"/>
  <c r="C25" i="22" a="1"/>
  <c r="C25" i="22" s="1"/>
  <c r="D25" i="22" s="1"/>
  <c r="A26" i="22" a="1"/>
  <c r="A26" i="22" s="1"/>
  <c r="B26" i="22" a="1"/>
  <c r="B26" i="22" s="1"/>
  <c r="C26" i="22" a="1"/>
  <c r="C26" i="22" s="1"/>
  <c r="D26" i="22" s="1"/>
  <c r="A27" i="22" a="1"/>
  <c r="A27" i="22" s="1"/>
  <c r="B27" i="22" a="1"/>
  <c r="B27" i="22" s="1"/>
  <c r="C27" i="22" a="1"/>
  <c r="C27" i="22" s="1"/>
  <c r="D27" i="22" s="1"/>
  <c r="A28" i="22" a="1"/>
  <c r="A28" i="22" s="1"/>
  <c r="B28" i="22" a="1"/>
  <c r="B28" i="22" s="1"/>
  <c r="C28" i="22" a="1"/>
  <c r="C28" i="22" s="1"/>
  <c r="D28" i="22" s="1"/>
  <c r="A29" i="22" a="1"/>
  <c r="A29" i="22" s="1"/>
  <c r="B29" i="22" a="1"/>
  <c r="B29" i="22" s="1"/>
  <c r="C29" i="22" a="1"/>
  <c r="C29" i="22" s="1"/>
  <c r="D29" i="22" s="1"/>
  <c r="A30" i="22" a="1"/>
  <c r="A30" i="22" s="1"/>
  <c r="B30" i="22" a="1"/>
  <c r="B30" i="22" s="1"/>
  <c r="C30" i="22" a="1"/>
  <c r="C30" i="22" s="1"/>
  <c r="D30" i="22" s="1"/>
  <c r="A31" i="22" a="1"/>
  <c r="A31" i="22" s="1"/>
  <c r="B31" i="22" a="1"/>
  <c r="B31" i="22" s="1"/>
  <c r="C31" i="22" a="1"/>
  <c r="C31" i="22" s="1"/>
  <c r="D31" i="22" s="1"/>
  <c r="C22" i="22" a="1"/>
  <c r="C22" i="22" s="1"/>
  <c r="B22" i="22" a="1"/>
  <c r="B22" i="22" s="1"/>
  <c r="A22" i="22" a="1"/>
  <c r="A22" i="22" s="1"/>
  <c r="A159" i="15" a="1"/>
  <c r="A159" i="15" s="1"/>
  <c r="B159" i="15" a="1"/>
  <c r="B159" i="15" s="1"/>
  <c r="C159" i="15" a="1"/>
  <c r="C159" i="15" s="1"/>
  <c r="D159" i="15" s="1"/>
  <c r="A160" i="15" a="1"/>
  <c r="A160" i="15" s="1"/>
  <c r="B160" i="15" a="1"/>
  <c r="B160" i="15" s="1"/>
  <c r="C160" i="15" a="1"/>
  <c r="C160" i="15" s="1"/>
  <c r="D160" i="15" s="1"/>
  <c r="A161" i="15" a="1"/>
  <c r="A161" i="15" s="1"/>
  <c r="B161" i="15" a="1"/>
  <c r="B161" i="15" s="1"/>
  <c r="C161" i="15" a="1"/>
  <c r="C161" i="15" s="1"/>
  <c r="D161" i="15" s="1"/>
  <c r="A162" i="15" a="1"/>
  <c r="A162" i="15" s="1"/>
  <c r="B162" i="15" a="1"/>
  <c r="B162" i="15" s="1"/>
  <c r="C162" i="15" a="1"/>
  <c r="C162" i="15" s="1"/>
  <c r="D162" i="15" s="1"/>
  <c r="A163" i="15" a="1"/>
  <c r="A163" i="15" s="1"/>
  <c r="B163" i="15" a="1"/>
  <c r="B163" i="15" s="1"/>
  <c r="C163" i="15" a="1"/>
  <c r="C163" i="15" s="1"/>
  <c r="D163" i="15" s="1"/>
  <c r="A164" i="15" a="1"/>
  <c r="A164" i="15" s="1"/>
  <c r="B164" i="15" a="1"/>
  <c r="B164" i="15" s="1"/>
  <c r="C164" i="15" a="1"/>
  <c r="C164" i="15" s="1"/>
  <c r="D164" i="15" s="1"/>
  <c r="A165" i="15" a="1"/>
  <c r="A165" i="15" s="1"/>
  <c r="B165" i="15" a="1"/>
  <c r="B165" i="15" s="1"/>
  <c r="C165" i="15" a="1"/>
  <c r="C165" i="15" s="1"/>
  <c r="D165" i="15" s="1"/>
  <c r="A166" i="15" a="1"/>
  <c r="A166" i="15" s="1"/>
  <c r="B166" i="15" a="1"/>
  <c r="B166" i="15" s="1"/>
  <c r="C166" i="15" a="1"/>
  <c r="C166" i="15" s="1"/>
  <c r="D166" i="15" s="1"/>
  <c r="A167" i="15" a="1"/>
  <c r="A167" i="15" s="1"/>
  <c r="B167" i="15" a="1"/>
  <c r="B167" i="15" s="1"/>
  <c r="C167" i="15" a="1"/>
  <c r="C167" i="15" s="1"/>
  <c r="D167" i="15" s="1"/>
  <c r="C158" i="15" a="1"/>
  <c r="C158" i="15" s="1"/>
  <c r="D158" i="15" s="1"/>
  <c r="B158" i="15" a="1"/>
  <c r="B158" i="15" s="1"/>
  <c r="A158" i="15" a="1"/>
  <c r="A158" i="15" s="1"/>
  <c r="A142" i="15" a="1"/>
  <c r="A142" i="15" s="1"/>
  <c r="B142" i="15" a="1"/>
  <c r="B142" i="15" s="1"/>
  <c r="C142" i="15" a="1"/>
  <c r="C142" i="15" s="1"/>
  <c r="D142" i="15" s="1"/>
  <c r="A143" i="15" a="1"/>
  <c r="A143" i="15" s="1"/>
  <c r="B143" i="15" a="1"/>
  <c r="B143" i="15" s="1"/>
  <c r="C143" i="15" a="1"/>
  <c r="C143" i="15" s="1"/>
  <c r="D143" i="15" s="1"/>
  <c r="A144" i="15" a="1"/>
  <c r="A144" i="15" s="1"/>
  <c r="B144" i="15" a="1"/>
  <c r="B144" i="15" s="1"/>
  <c r="C144" i="15" a="1"/>
  <c r="C144" i="15" s="1"/>
  <c r="D144" i="15" s="1"/>
  <c r="A145" i="15" a="1"/>
  <c r="A145" i="15" s="1"/>
  <c r="B145" i="15" a="1"/>
  <c r="B145" i="15" s="1"/>
  <c r="C145" i="15" a="1"/>
  <c r="C145" i="15" s="1"/>
  <c r="D145" i="15" s="1"/>
  <c r="A146" i="15" a="1"/>
  <c r="A146" i="15" s="1"/>
  <c r="B146" i="15" a="1"/>
  <c r="B146" i="15" s="1"/>
  <c r="C146" i="15" a="1"/>
  <c r="C146" i="15" s="1"/>
  <c r="D146" i="15" s="1"/>
  <c r="A147" i="15" a="1"/>
  <c r="A147" i="15" s="1"/>
  <c r="B147" i="15" a="1"/>
  <c r="B147" i="15" s="1"/>
  <c r="C147" i="15" a="1"/>
  <c r="C147" i="15" s="1"/>
  <c r="D147" i="15" s="1"/>
  <c r="A148" i="15" a="1"/>
  <c r="A148" i="15" s="1"/>
  <c r="B148" i="15" a="1"/>
  <c r="B148" i="15" s="1"/>
  <c r="C148" i="15" a="1"/>
  <c r="C148" i="15" s="1"/>
  <c r="D148" i="15" s="1"/>
  <c r="A149" i="15" a="1"/>
  <c r="A149" i="15" s="1"/>
  <c r="B149" i="15" a="1"/>
  <c r="B149" i="15" s="1"/>
  <c r="C149" i="15" a="1"/>
  <c r="C149" i="15" s="1"/>
  <c r="D149" i="15" s="1"/>
  <c r="A150" i="15" a="1"/>
  <c r="A150" i="15" s="1"/>
  <c r="B150" i="15" a="1"/>
  <c r="B150" i="15" s="1"/>
  <c r="C150" i="15" a="1"/>
  <c r="C150" i="15" s="1"/>
  <c r="D150" i="15" s="1"/>
  <c r="C141" i="15" a="1"/>
  <c r="C141" i="15" s="1"/>
  <c r="D141" i="15" s="1"/>
  <c r="B141" i="15" a="1"/>
  <c r="B141" i="15" s="1"/>
  <c r="A141" i="15" a="1"/>
  <c r="A141" i="15" s="1"/>
  <c r="A125" i="15" a="1"/>
  <c r="A125" i="15" s="1"/>
  <c r="B125" i="15" a="1"/>
  <c r="B125" i="15" s="1"/>
  <c r="C125" i="15" a="1"/>
  <c r="C125" i="15" s="1"/>
  <c r="D125" i="15" s="1"/>
  <c r="A126" i="15" a="1"/>
  <c r="A126" i="15" s="1"/>
  <c r="B126" i="15" a="1"/>
  <c r="B126" i="15" s="1"/>
  <c r="C126" i="15" a="1"/>
  <c r="C126" i="15" s="1"/>
  <c r="D126" i="15" s="1"/>
  <c r="A127" i="15" a="1"/>
  <c r="A127" i="15" s="1"/>
  <c r="B127" i="15" a="1"/>
  <c r="B127" i="15" s="1"/>
  <c r="C127" i="15" a="1"/>
  <c r="C127" i="15" s="1"/>
  <c r="D127" i="15" s="1"/>
  <c r="A128" i="15" a="1"/>
  <c r="A128" i="15" s="1"/>
  <c r="B128" i="15" a="1"/>
  <c r="B128" i="15" s="1"/>
  <c r="C128" i="15" a="1"/>
  <c r="C128" i="15" s="1"/>
  <c r="D128" i="15" s="1"/>
  <c r="A129" i="15" a="1"/>
  <c r="A129" i="15" s="1"/>
  <c r="B129" i="15" a="1"/>
  <c r="B129" i="15" s="1"/>
  <c r="C129" i="15" a="1"/>
  <c r="C129" i="15" s="1"/>
  <c r="D129" i="15" s="1"/>
  <c r="A130" i="15" a="1"/>
  <c r="A130" i="15" s="1"/>
  <c r="B130" i="15" a="1"/>
  <c r="B130" i="15" s="1"/>
  <c r="C130" i="15" a="1"/>
  <c r="C130" i="15" s="1"/>
  <c r="D130" i="15" s="1"/>
  <c r="A131" i="15" a="1"/>
  <c r="A131" i="15" s="1"/>
  <c r="B131" i="15" a="1"/>
  <c r="B131" i="15" s="1"/>
  <c r="C131" i="15" a="1"/>
  <c r="C131" i="15" s="1"/>
  <c r="D131" i="15" s="1"/>
  <c r="A132" i="15" a="1"/>
  <c r="A132" i="15" s="1"/>
  <c r="B132" i="15" a="1"/>
  <c r="B132" i="15" s="1"/>
  <c r="C132" i="15" a="1"/>
  <c r="C132" i="15" s="1"/>
  <c r="D132" i="15" s="1"/>
  <c r="A133" i="15" a="1"/>
  <c r="A133" i="15" s="1"/>
  <c r="B133" i="15" a="1"/>
  <c r="B133" i="15" s="1"/>
  <c r="C133" i="15" a="1"/>
  <c r="C133" i="15" s="1"/>
  <c r="D133" i="15" s="1"/>
  <c r="C124" i="15" a="1"/>
  <c r="C124" i="15" s="1"/>
  <c r="D124" i="15" s="1"/>
  <c r="B124" i="15" a="1"/>
  <c r="B124" i="15" s="1"/>
  <c r="A124" i="15" a="1"/>
  <c r="A124" i="15" s="1"/>
  <c r="A108" i="15" a="1"/>
  <c r="A108" i="15" s="1"/>
  <c r="B108" i="15" a="1"/>
  <c r="B108" i="15" s="1"/>
  <c r="C108" i="15" a="1"/>
  <c r="C108" i="15" s="1"/>
  <c r="D108" i="15" s="1"/>
  <c r="A109" i="15" a="1"/>
  <c r="A109" i="15" s="1"/>
  <c r="B109" i="15" a="1"/>
  <c r="B109" i="15" s="1"/>
  <c r="C109" i="15" a="1"/>
  <c r="C109" i="15" s="1"/>
  <c r="D109" i="15" s="1"/>
  <c r="A110" i="15" a="1"/>
  <c r="A110" i="15" s="1"/>
  <c r="B110" i="15" a="1"/>
  <c r="B110" i="15" s="1"/>
  <c r="C110" i="15" a="1"/>
  <c r="C110" i="15" s="1"/>
  <c r="D110" i="15" s="1"/>
  <c r="A111" i="15" a="1"/>
  <c r="A111" i="15" s="1"/>
  <c r="B111" i="15" a="1"/>
  <c r="B111" i="15" s="1"/>
  <c r="C111" i="15" a="1"/>
  <c r="C111" i="15" s="1"/>
  <c r="D111" i="15" s="1"/>
  <c r="A112" i="15" a="1"/>
  <c r="A112" i="15" s="1"/>
  <c r="B112" i="15" a="1"/>
  <c r="B112" i="15" s="1"/>
  <c r="C112" i="15" a="1"/>
  <c r="C112" i="15" s="1"/>
  <c r="D112" i="15" s="1"/>
  <c r="A113" i="15" a="1"/>
  <c r="A113" i="15" s="1"/>
  <c r="B113" i="15" a="1"/>
  <c r="B113" i="15" s="1"/>
  <c r="C113" i="15" a="1"/>
  <c r="C113" i="15" s="1"/>
  <c r="D113" i="15" s="1"/>
  <c r="A114" i="15" a="1"/>
  <c r="A114" i="15" s="1"/>
  <c r="B114" i="15" a="1"/>
  <c r="B114" i="15" s="1"/>
  <c r="C114" i="15" a="1"/>
  <c r="C114" i="15" s="1"/>
  <c r="D114" i="15" s="1"/>
  <c r="A115" i="15" a="1"/>
  <c r="A115" i="15" s="1"/>
  <c r="B115" i="15" a="1"/>
  <c r="B115" i="15" s="1"/>
  <c r="C115" i="15" a="1"/>
  <c r="C115" i="15" s="1"/>
  <c r="D115" i="15" s="1"/>
  <c r="A116" i="15" a="1"/>
  <c r="A116" i="15" s="1"/>
  <c r="B116" i="15" a="1"/>
  <c r="B116" i="15" s="1"/>
  <c r="C116" i="15" a="1"/>
  <c r="C116" i="15" s="1"/>
  <c r="D116" i="15" s="1"/>
  <c r="A107" i="15" a="1"/>
  <c r="A107" i="15" s="1"/>
  <c r="C107" i="15" a="1"/>
  <c r="C107" i="15" s="1"/>
  <c r="D107" i="15" s="1"/>
  <c r="B107" i="15" a="1"/>
  <c r="B107" i="15" s="1"/>
  <c r="A91" i="15" a="1"/>
  <c r="A91" i="15" s="1"/>
  <c r="B91" i="15" a="1"/>
  <c r="B91" i="15" s="1"/>
  <c r="C91" i="15" a="1"/>
  <c r="C91" i="15" s="1"/>
  <c r="D91" i="15" s="1"/>
  <c r="A92" i="15" a="1"/>
  <c r="A92" i="15" s="1"/>
  <c r="B92" i="15" a="1"/>
  <c r="B92" i="15" s="1"/>
  <c r="C92" i="15" a="1"/>
  <c r="C92" i="15" s="1"/>
  <c r="D92" i="15" s="1"/>
  <c r="A93" i="15" a="1"/>
  <c r="A93" i="15" s="1"/>
  <c r="B93" i="15" a="1"/>
  <c r="B93" i="15" s="1"/>
  <c r="C93" i="15" a="1"/>
  <c r="C93" i="15" s="1"/>
  <c r="D93" i="15" s="1"/>
  <c r="A94" i="15" a="1"/>
  <c r="A94" i="15" s="1"/>
  <c r="B94" i="15" a="1"/>
  <c r="B94" i="15" s="1"/>
  <c r="C94" i="15" a="1"/>
  <c r="C94" i="15" s="1"/>
  <c r="D94" i="15" s="1"/>
  <c r="A95" i="15" a="1"/>
  <c r="A95" i="15" s="1"/>
  <c r="B95" i="15" a="1"/>
  <c r="B95" i="15" s="1"/>
  <c r="C95" i="15" a="1"/>
  <c r="C95" i="15" s="1"/>
  <c r="D95" i="15" s="1"/>
  <c r="A96" i="15" a="1"/>
  <c r="A96" i="15" s="1"/>
  <c r="B96" i="15" a="1"/>
  <c r="B96" i="15" s="1"/>
  <c r="C96" i="15" a="1"/>
  <c r="C96" i="15" s="1"/>
  <c r="D96" i="15" s="1"/>
  <c r="A97" i="15" a="1"/>
  <c r="A97" i="15" s="1"/>
  <c r="B97" i="15" a="1"/>
  <c r="B97" i="15" s="1"/>
  <c r="C97" i="15" a="1"/>
  <c r="C97" i="15" s="1"/>
  <c r="D97" i="15" s="1"/>
  <c r="A98" i="15" a="1"/>
  <c r="A98" i="15" s="1"/>
  <c r="B98" i="15" a="1"/>
  <c r="B98" i="15" s="1"/>
  <c r="C98" i="15" a="1"/>
  <c r="C98" i="15" s="1"/>
  <c r="D98" i="15" s="1"/>
  <c r="A99" i="15" a="1"/>
  <c r="A99" i="15" s="1"/>
  <c r="B99" i="15" a="1"/>
  <c r="B99" i="15" s="1"/>
  <c r="C99" i="15" a="1"/>
  <c r="C99" i="15" s="1"/>
  <c r="D99" i="15" s="1"/>
  <c r="C90" i="15" a="1"/>
  <c r="C90" i="15" s="1"/>
  <c r="D90" i="15" s="1"/>
  <c r="B90" i="15" a="1"/>
  <c r="B90" i="15" s="1"/>
  <c r="A90" i="15" a="1"/>
  <c r="A90" i="15" s="1"/>
  <c r="A82" i="15" a="1"/>
  <c r="A82" i="15" s="1"/>
  <c r="B82" i="15" a="1"/>
  <c r="B82" i="15" s="1"/>
  <c r="C82" i="15" a="1"/>
  <c r="C82" i="15" s="1"/>
  <c r="D82" i="15" s="1"/>
  <c r="A74" i="15" a="1"/>
  <c r="A74" i="15" s="1"/>
  <c r="B74" i="15" a="1"/>
  <c r="B74" i="15" s="1"/>
  <c r="C74" i="15" a="1"/>
  <c r="C74" i="15" s="1"/>
  <c r="D74" i="15" s="1"/>
  <c r="A75" i="15" a="1"/>
  <c r="A75" i="15" s="1"/>
  <c r="B75" i="15" a="1"/>
  <c r="B75" i="15" s="1"/>
  <c r="C75" i="15" a="1"/>
  <c r="C75" i="15" s="1"/>
  <c r="D75" i="15" s="1"/>
  <c r="A76" i="15" a="1"/>
  <c r="A76" i="15" s="1"/>
  <c r="B76" i="15" a="1"/>
  <c r="B76" i="15" s="1"/>
  <c r="C76" i="15" a="1"/>
  <c r="C76" i="15" s="1"/>
  <c r="D76" i="15" s="1"/>
  <c r="A77" i="15" a="1"/>
  <c r="A77" i="15" s="1"/>
  <c r="B77" i="15" a="1"/>
  <c r="B77" i="15" s="1"/>
  <c r="C77" i="15" a="1"/>
  <c r="C77" i="15" s="1"/>
  <c r="D77" i="15" s="1"/>
  <c r="A78" i="15" a="1"/>
  <c r="A78" i="15" s="1"/>
  <c r="B78" i="15" a="1"/>
  <c r="B78" i="15" s="1"/>
  <c r="C78" i="15" a="1"/>
  <c r="C78" i="15" s="1"/>
  <c r="D78" i="15" s="1"/>
  <c r="A79" i="15" a="1"/>
  <c r="A79" i="15" s="1"/>
  <c r="B79" i="15" a="1"/>
  <c r="B79" i="15" s="1"/>
  <c r="C79" i="15" a="1"/>
  <c r="C79" i="15" s="1"/>
  <c r="D79" i="15" s="1"/>
  <c r="A80" i="15" a="1"/>
  <c r="A80" i="15" s="1"/>
  <c r="B80" i="15" a="1"/>
  <c r="B80" i="15" s="1"/>
  <c r="C80" i="15" a="1"/>
  <c r="C80" i="15" s="1"/>
  <c r="D80" i="15" s="1"/>
  <c r="A81" i="15" a="1"/>
  <c r="A81" i="15" s="1"/>
  <c r="B81" i="15" a="1"/>
  <c r="B81" i="15" s="1"/>
  <c r="C81" i="15" a="1"/>
  <c r="C81" i="15" s="1"/>
  <c r="D81" i="15" s="1"/>
  <c r="C73" i="15" a="1"/>
  <c r="C73" i="15" s="1"/>
  <c r="D73" i="15" s="1"/>
  <c r="B73" i="15" a="1"/>
  <c r="B73" i="15" s="1"/>
  <c r="A73" i="15" a="1"/>
  <c r="A73" i="15" s="1"/>
  <c r="A57" i="15" a="1"/>
  <c r="A57" i="15" s="1"/>
  <c r="B57" i="15" a="1"/>
  <c r="B57" i="15" s="1"/>
  <c r="C57" i="15" a="1"/>
  <c r="C57" i="15" s="1"/>
  <c r="D57" i="15" s="1"/>
  <c r="A58" i="15" a="1"/>
  <c r="A58" i="15" s="1"/>
  <c r="B58" i="15" a="1"/>
  <c r="B58" i="15" s="1"/>
  <c r="C58" i="15" a="1"/>
  <c r="C58" i="15" s="1"/>
  <c r="D58" i="15" s="1"/>
  <c r="A59" i="15" a="1"/>
  <c r="A59" i="15" s="1"/>
  <c r="B59" i="15" a="1"/>
  <c r="B59" i="15" s="1"/>
  <c r="C59" i="15" a="1"/>
  <c r="C59" i="15" s="1"/>
  <c r="D59" i="15" s="1"/>
  <c r="A60" i="15" a="1"/>
  <c r="A60" i="15" s="1"/>
  <c r="B60" i="15" a="1"/>
  <c r="B60" i="15" s="1"/>
  <c r="C60" i="15" a="1"/>
  <c r="C60" i="15" s="1"/>
  <c r="D60" i="15" s="1"/>
  <c r="A61" i="15" a="1"/>
  <c r="A61" i="15" s="1"/>
  <c r="B61" i="15" a="1"/>
  <c r="B61" i="15" s="1"/>
  <c r="C61" i="15" a="1"/>
  <c r="C61" i="15" s="1"/>
  <c r="D61" i="15" s="1"/>
  <c r="A62" i="15" a="1"/>
  <c r="A62" i="15" s="1"/>
  <c r="B62" i="15" a="1"/>
  <c r="B62" i="15" s="1"/>
  <c r="C62" i="15" a="1"/>
  <c r="C62" i="15" s="1"/>
  <c r="D62" i="15" s="1"/>
  <c r="A63" i="15" a="1"/>
  <c r="A63" i="15" s="1"/>
  <c r="B63" i="15" a="1"/>
  <c r="B63" i="15" s="1"/>
  <c r="C63" i="15" a="1"/>
  <c r="C63" i="15" s="1"/>
  <c r="D63" i="15" s="1"/>
  <c r="A64" i="15" a="1"/>
  <c r="A64" i="15" s="1"/>
  <c r="B64" i="15" a="1"/>
  <c r="B64" i="15" s="1"/>
  <c r="C64" i="15" a="1"/>
  <c r="C64" i="15" s="1"/>
  <c r="D64" i="15" s="1"/>
  <c r="A65" i="15" a="1"/>
  <c r="A65" i="15" s="1"/>
  <c r="B65" i="15" a="1"/>
  <c r="B65" i="15" s="1"/>
  <c r="C65" i="15" a="1"/>
  <c r="C65" i="15" s="1"/>
  <c r="D65" i="15" s="1"/>
  <c r="C56" i="15" a="1"/>
  <c r="C56" i="15" s="1"/>
  <c r="D56" i="15" s="1"/>
  <c r="B56" i="15" a="1"/>
  <c r="B56" i="15" s="1"/>
  <c r="A56" i="15" a="1"/>
  <c r="A56" i="15" s="1"/>
  <c r="A40" i="15" a="1"/>
  <c r="A40" i="15" s="1"/>
  <c r="B40" i="15" a="1"/>
  <c r="B40" i="15" s="1"/>
  <c r="C40" i="15" a="1"/>
  <c r="C40" i="15" s="1"/>
  <c r="D40" i="15" s="1"/>
  <c r="A41" i="15" a="1"/>
  <c r="A41" i="15" s="1"/>
  <c r="B41" i="15" a="1"/>
  <c r="B41" i="15" s="1"/>
  <c r="C41" i="15" a="1"/>
  <c r="C41" i="15" s="1"/>
  <c r="D41" i="15" s="1"/>
  <c r="A42" i="15" a="1"/>
  <c r="A42" i="15" s="1"/>
  <c r="B42" i="15" a="1"/>
  <c r="B42" i="15" s="1"/>
  <c r="C42" i="15" a="1"/>
  <c r="C42" i="15" s="1"/>
  <c r="D42" i="15" s="1"/>
  <c r="A43" i="15" a="1"/>
  <c r="A43" i="15" s="1"/>
  <c r="B43" i="15" a="1"/>
  <c r="B43" i="15" s="1"/>
  <c r="C43" i="15" a="1"/>
  <c r="C43" i="15" s="1"/>
  <c r="D43" i="15" s="1"/>
  <c r="A44" i="15" a="1"/>
  <c r="A44" i="15" s="1"/>
  <c r="B44" i="15" a="1"/>
  <c r="B44" i="15" s="1"/>
  <c r="C44" i="15" a="1"/>
  <c r="C44" i="15" s="1"/>
  <c r="D44" i="15" s="1"/>
  <c r="A45" i="15" a="1"/>
  <c r="A45" i="15" s="1"/>
  <c r="B45" i="15" a="1"/>
  <c r="B45" i="15" s="1"/>
  <c r="C45" i="15" a="1"/>
  <c r="C45" i="15" s="1"/>
  <c r="D45" i="15" s="1"/>
  <c r="A46" i="15" a="1"/>
  <c r="A46" i="15" s="1"/>
  <c r="B46" i="15" a="1"/>
  <c r="B46" i="15" s="1"/>
  <c r="C46" i="15" a="1"/>
  <c r="C46" i="15" s="1"/>
  <c r="D46" i="15" s="1"/>
  <c r="A47" i="15" a="1"/>
  <c r="A47" i="15" s="1"/>
  <c r="B47" i="15" a="1"/>
  <c r="B47" i="15" s="1"/>
  <c r="C47" i="15" a="1"/>
  <c r="C47" i="15" s="1"/>
  <c r="D47" i="15" s="1"/>
  <c r="A48" i="15" a="1"/>
  <c r="A48" i="15" s="1"/>
  <c r="B48" i="15" a="1"/>
  <c r="B48" i="15" s="1"/>
  <c r="C48" i="15" a="1"/>
  <c r="C48" i="15" s="1"/>
  <c r="D48" i="15" s="1"/>
  <c r="B39" i="15" a="1"/>
  <c r="B39" i="15" s="1"/>
  <c r="C39" i="15" a="1"/>
  <c r="C39" i="15" s="1"/>
  <c r="D39" i="15" s="1"/>
  <c r="A39" i="15" a="1"/>
  <c r="A39" i="15" s="1"/>
  <c r="A23" i="15" a="1"/>
  <c r="A23" i="15" s="1"/>
  <c r="B23" i="15" a="1"/>
  <c r="B23" i="15" s="1"/>
  <c r="C23" i="15" a="1"/>
  <c r="C23" i="15" s="1"/>
  <c r="D23" i="15" s="1"/>
  <c r="A24" i="15" a="1"/>
  <c r="A24" i="15" s="1"/>
  <c r="B24" i="15" a="1"/>
  <c r="B24" i="15" s="1"/>
  <c r="C24" i="15" a="1"/>
  <c r="C24" i="15" s="1"/>
  <c r="D24" i="15" s="1"/>
  <c r="A25" i="15" a="1"/>
  <c r="A25" i="15" s="1"/>
  <c r="B25" i="15" a="1"/>
  <c r="B25" i="15" s="1"/>
  <c r="C25" i="15" a="1"/>
  <c r="C25" i="15" s="1"/>
  <c r="D25" i="15" s="1"/>
  <c r="A26" i="15" a="1"/>
  <c r="A26" i="15" s="1"/>
  <c r="B26" i="15" a="1"/>
  <c r="B26" i="15" s="1"/>
  <c r="C26" i="15" a="1"/>
  <c r="C26" i="15" s="1"/>
  <c r="D26" i="15" s="1"/>
  <c r="A27" i="15" a="1"/>
  <c r="A27" i="15" s="1"/>
  <c r="B27" i="15" a="1"/>
  <c r="B27" i="15" s="1"/>
  <c r="C27" i="15" a="1"/>
  <c r="C27" i="15" s="1"/>
  <c r="D27" i="15" s="1"/>
  <c r="A28" i="15" a="1"/>
  <c r="A28" i="15" s="1"/>
  <c r="B28" i="15" a="1"/>
  <c r="B28" i="15" s="1"/>
  <c r="C28" i="15" a="1"/>
  <c r="C28" i="15" s="1"/>
  <c r="D28" i="15" s="1"/>
  <c r="A29" i="15" a="1"/>
  <c r="A29" i="15" s="1"/>
  <c r="B29" i="15" a="1"/>
  <c r="B29" i="15" s="1"/>
  <c r="C29" i="15" a="1"/>
  <c r="C29" i="15" s="1"/>
  <c r="D29" i="15" s="1"/>
  <c r="A30" i="15" a="1"/>
  <c r="A30" i="15" s="1"/>
  <c r="B30" i="15" a="1"/>
  <c r="B30" i="15" s="1"/>
  <c r="C30" i="15" a="1"/>
  <c r="C30" i="15" s="1"/>
  <c r="D30" i="15" s="1"/>
  <c r="A31" i="15" a="1"/>
  <c r="A31" i="15" s="1"/>
  <c r="B31" i="15" a="1"/>
  <c r="B31" i="15" s="1"/>
  <c r="C31" i="15" a="1"/>
  <c r="C31" i="15" s="1"/>
  <c r="D31" i="15" s="1"/>
  <c r="C22" i="15" a="1"/>
  <c r="C22" i="15" s="1"/>
  <c r="D22" i="15" s="1"/>
  <c r="B22" i="15" a="1"/>
  <c r="B22" i="15" s="1"/>
  <c r="A22" i="15" a="1"/>
  <c r="A22" i="15" s="1"/>
  <c r="A91" i="18" a="1"/>
  <c r="A91" i="18" s="1"/>
  <c r="B91" i="18" a="1"/>
  <c r="B91" i="18" s="1"/>
  <c r="C91" i="18" a="1"/>
  <c r="C91" i="18" s="1"/>
  <c r="D91" i="18" s="1"/>
  <c r="A92" i="18" a="1"/>
  <c r="A92" i="18" s="1"/>
  <c r="B92" i="18" a="1"/>
  <c r="B92" i="18" s="1"/>
  <c r="C92" i="18" a="1"/>
  <c r="C92" i="18" s="1"/>
  <c r="D92" i="18" s="1"/>
  <c r="A93" i="18" a="1"/>
  <c r="A93" i="18" s="1"/>
  <c r="B93" i="18" a="1"/>
  <c r="B93" i="18" s="1"/>
  <c r="C93" i="18" a="1"/>
  <c r="C93" i="18" s="1"/>
  <c r="D93" i="18" s="1"/>
  <c r="A94" i="18" a="1"/>
  <c r="A94" i="18" s="1"/>
  <c r="B94" i="18" a="1"/>
  <c r="B94" i="18" s="1"/>
  <c r="C94" i="18" a="1"/>
  <c r="C94" i="18" s="1"/>
  <c r="D94" i="18" s="1"/>
  <c r="A95" i="18" a="1"/>
  <c r="A95" i="18" s="1"/>
  <c r="B95" i="18" a="1"/>
  <c r="B95" i="18" s="1"/>
  <c r="C95" i="18" a="1"/>
  <c r="C95" i="18" s="1"/>
  <c r="D95" i="18" s="1"/>
  <c r="A96" i="18" a="1"/>
  <c r="A96" i="18" s="1"/>
  <c r="B96" i="18" a="1"/>
  <c r="B96" i="18" s="1"/>
  <c r="C96" i="18" a="1"/>
  <c r="C96" i="18" s="1"/>
  <c r="D96" i="18" s="1"/>
  <c r="A97" i="18" a="1"/>
  <c r="A97" i="18" s="1"/>
  <c r="B97" i="18" a="1"/>
  <c r="B97" i="18" s="1"/>
  <c r="C97" i="18" a="1"/>
  <c r="C97" i="18" s="1"/>
  <c r="D97" i="18" s="1"/>
  <c r="A98" i="18" a="1"/>
  <c r="A98" i="18" s="1"/>
  <c r="B98" i="18" a="1"/>
  <c r="B98" i="18" s="1"/>
  <c r="C98" i="18" a="1"/>
  <c r="C98" i="18" s="1"/>
  <c r="D98" i="18" s="1"/>
  <c r="A99" i="18" a="1"/>
  <c r="A99" i="18" s="1"/>
  <c r="B99" i="18" a="1"/>
  <c r="B99" i="18" s="1"/>
  <c r="C99" i="18" a="1"/>
  <c r="C99" i="18" s="1"/>
  <c r="D99" i="18" s="1"/>
  <c r="C90" i="18" a="1"/>
  <c r="C90" i="18" s="1"/>
  <c r="D90" i="18" s="1"/>
  <c r="B90" i="18" a="1"/>
  <c r="B90" i="18" s="1"/>
  <c r="A90" i="18" a="1"/>
  <c r="A90" i="18" s="1"/>
  <c r="A74" i="18" a="1"/>
  <c r="A74" i="18" s="1"/>
  <c r="B74" i="18" a="1"/>
  <c r="B74" i="18" s="1"/>
  <c r="C74" i="18" a="1"/>
  <c r="C74" i="18" s="1"/>
  <c r="D74" i="18" s="1"/>
  <c r="A75" i="18" a="1"/>
  <c r="A75" i="18" s="1"/>
  <c r="B75" i="18" a="1"/>
  <c r="B75" i="18" s="1"/>
  <c r="C75" i="18" a="1"/>
  <c r="C75" i="18" s="1"/>
  <c r="D75" i="18" s="1"/>
  <c r="A76" i="18" a="1"/>
  <c r="A76" i="18" s="1"/>
  <c r="B76" i="18" a="1"/>
  <c r="B76" i="18" s="1"/>
  <c r="C76" i="18" a="1"/>
  <c r="C76" i="18" s="1"/>
  <c r="D76" i="18" s="1"/>
  <c r="A77" i="18" a="1"/>
  <c r="A77" i="18" s="1"/>
  <c r="B77" i="18" a="1"/>
  <c r="B77" i="18" s="1"/>
  <c r="C77" i="18" a="1"/>
  <c r="C77" i="18" s="1"/>
  <c r="D77" i="18" s="1"/>
  <c r="A78" i="18" a="1"/>
  <c r="A78" i="18" s="1"/>
  <c r="B78" i="18" a="1"/>
  <c r="B78" i="18" s="1"/>
  <c r="C78" i="18" a="1"/>
  <c r="C78" i="18" s="1"/>
  <c r="D78" i="18" s="1"/>
  <c r="A79" i="18" a="1"/>
  <c r="A79" i="18" s="1"/>
  <c r="B79" i="18" a="1"/>
  <c r="B79" i="18" s="1"/>
  <c r="C79" i="18" a="1"/>
  <c r="C79" i="18" s="1"/>
  <c r="D79" i="18" s="1"/>
  <c r="A80" i="18" a="1"/>
  <c r="A80" i="18" s="1"/>
  <c r="B80" i="18" a="1"/>
  <c r="B80" i="18" s="1"/>
  <c r="C80" i="18" a="1"/>
  <c r="C80" i="18" s="1"/>
  <c r="D80" i="18" s="1"/>
  <c r="A81" i="18" a="1"/>
  <c r="A81" i="18" s="1"/>
  <c r="B81" i="18" a="1"/>
  <c r="B81" i="18" s="1"/>
  <c r="C81" i="18" a="1"/>
  <c r="C81" i="18" s="1"/>
  <c r="D81" i="18" s="1"/>
  <c r="A82" i="18" a="1"/>
  <c r="A82" i="18" s="1"/>
  <c r="B82" i="18" a="1"/>
  <c r="B82" i="18" s="1"/>
  <c r="C82" i="18" a="1"/>
  <c r="C82" i="18" s="1"/>
  <c r="D82" i="18" s="1"/>
  <c r="C73" i="18" a="1"/>
  <c r="C73" i="18" s="1"/>
  <c r="D73" i="18" s="1"/>
  <c r="B73" i="18" a="1"/>
  <c r="B73" i="18" s="1"/>
  <c r="A73" i="18" a="1"/>
  <c r="A73" i="18" s="1"/>
  <c r="A57" i="18" a="1"/>
  <c r="A57" i="18" s="1"/>
  <c r="B57" i="18" a="1"/>
  <c r="B57" i="18" s="1"/>
  <c r="C57" i="18" a="1"/>
  <c r="C57" i="18" s="1"/>
  <c r="D57" i="18" s="1"/>
  <c r="A58" i="18" a="1"/>
  <c r="A58" i="18" s="1"/>
  <c r="B58" i="18" a="1"/>
  <c r="B58" i="18" s="1"/>
  <c r="C58" i="18" a="1"/>
  <c r="C58" i="18" s="1"/>
  <c r="D58" i="18" s="1"/>
  <c r="A59" i="18" a="1"/>
  <c r="A59" i="18" s="1"/>
  <c r="B59" i="18" a="1"/>
  <c r="B59" i="18" s="1"/>
  <c r="C59" i="18" a="1"/>
  <c r="C59" i="18" s="1"/>
  <c r="D59" i="18" s="1"/>
  <c r="A60" i="18" a="1"/>
  <c r="A60" i="18" s="1"/>
  <c r="B60" i="18" a="1"/>
  <c r="B60" i="18" s="1"/>
  <c r="C60" i="18" a="1"/>
  <c r="C60" i="18" s="1"/>
  <c r="D60" i="18" s="1"/>
  <c r="A61" i="18" a="1"/>
  <c r="A61" i="18" s="1"/>
  <c r="B61" i="18" a="1"/>
  <c r="B61" i="18" s="1"/>
  <c r="C61" i="18" a="1"/>
  <c r="C61" i="18" s="1"/>
  <c r="D61" i="18" s="1"/>
  <c r="A62" i="18" a="1"/>
  <c r="A62" i="18" s="1"/>
  <c r="B62" i="18" a="1"/>
  <c r="B62" i="18" s="1"/>
  <c r="C62" i="18" a="1"/>
  <c r="C62" i="18" s="1"/>
  <c r="D62" i="18" s="1"/>
  <c r="A63" i="18" a="1"/>
  <c r="A63" i="18" s="1"/>
  <c r="B63" i="18" a="1"/>
  <c r="B63" i="18" s="1"/>
  <c r="C63" i="18" a="1"/>
  <c r="C63" i="18" s="1"/>
  <c r="D63" i="18" s="1"/>
  <c r="A64" i="18" a="1"/>
  <c r="A64" i="18" s="1"/>
  <c r="B64" i="18" a="1"/>
  <c r="B64" i="18" s="1"/>
  <c r="C64" i="18" a="1"/>
  <c r="C64" i="18" s="1"/>
  <c r="D64" i="18" s="1"/>
  <c r="A65" i="18" a="1"/>
  <c r="A65" i="18" s="1"/>
  <c r="B65" i="18" a="1"/>
  <c r="B65" i="18" s="1"/>
  <c r="C65" i="18" a="1"/>
  <c r="C65" i="18" s="1"/>
  <c r="D65" i="18" s="1"/>
  <c r="C56" i="18" a="1"/>
  <c r="C56" i="18" s="1"/>
  <c r="D56" i="18" s="1"/>
  <c r="B56" i="18" a="1"/>
  <c r="B56" i="18" s="1"/>
  <c r="A56" i="18" a="1"/>
  <c r="A56" i="18" s="1"/>
  <c r="A40" i="18" a="1"/>
  <c r="A40" i="18" s="1"/>
  <c r="B40" i="18" a="1"/>
  <c r="B40" i="18" s="1"/>
  <c r="C40" i="18" a="1"/>
  <c r="C40" i="18" s="1"/>
  <c r="D40" i="18" s="1"/>
  <c r="A41" i="18" a="1"/>
  <c r="A41" i="18" s="1"/>
  <c r="B41" i="18" a="1"/>
  <c r="B41" i="18" s="1"/>
  <c r="C41" i="18" a="1"/>
  <c r="C41" i="18" s="1"/>
  <c r="D41" i="18" s="1"/>
  <c r="A42" i="18" a="1"/>
  <c r="A42" i="18" s="1"/>
  <c r="B42" i="18" a="1"/>
  <c r="B42" i="18" s="1"/>
  <c r="C42" i="18" a="1"/>
  <c r="C42" i="18" s="1"/>
  <c r="D42" i="18" s="1"/>
  <c r="A43" i="18" a="1"/>
  <c r="A43" i="18" s="1"/>
  <c r="B43" i="18" a="1"/>
  <c r="B43" i="18" s="1"/>
  <c r="C43" i="18" a="1"/>
  <c r="C43" i="18" s="1"/>
  <c r="D43" i="18" s="1"/>
  <c r="A44" i="18" a="1"/>
  <c r="A44" i="18" s="1"/>
  <c r="B44" i="18" a="1"/>
  <c r="B44" i="18" s="1"/>
  <c r="C44" i="18" a="1"/>
  <c r="C44" i="18" s="1"/>
  <c r="D44" i="18" s="1"/>
  <c r="A45" i="18" a="1"/>
  <c r="A45" i="18" s="1"/>
  <c r="B45" i="18" a="1"/>
  <c r="B45" i="18" s="1"/>
  <c r="C45" i="18" a="1"/>
  <c r="C45" i="18" s="1"/>
  <c r="D45" i="18" s="1"/>
  <c r="A46" i="18" a="1"/>
  <c r="A46" i="18" s="1"/>
  <c r="B46" i="18" a="1"/>
  <c r="B46" i="18" s="1"/>
  <c r="C46" i="18" a="1"/>
  <c r="C46" i="18" s="1"/>
  <c r="D46" i="18" s="1"/>
  <c r="A47" i="18" a="1"/>
  <c r="A47" i="18" s="1"/>
  <c r="B47" i="18" a="1"/>
  <c r="B47" i="18" s="1"/>
  <c r="C47" i="18" a="1"/>
  <c r="C47" i="18" s="1"/>
  <c r="D47" i="18" s="1"/>
  <c r="A48" i="18" a="1"/>
  <c r="A48" i="18" s="1"/>
  <c r="B48" i="18" a="1"/>
  <c r="B48" i="18" s="1"/>
  <c r="C48" i="18" a="1"/>
  <c r="C48" i="18" s="1"/>
  <c r="D48" i="18" s="1"/>
  <c r="C39" i="18" a="1"/>
  <c r="C39" i="18" s="1"/>
  <c r="D39" i="18" s="1"/>
  <c r="B39" i="18" a="1"/>
  <c r="B39" i="18" s="1"/>
  <c r="A39" i="18" a="1"/>
  <c r="A39" i="18" s="1"/>
  <c r="A23" i="18" a="1"/>
  <c r="A23" i="18" s="1"/>
  <c r="B23" i="18" a="1"/>
  <c r="B23" i="18" s="1"/>
  <c r="C23" i="18" a="1"/>
  <c r="C23" i="18" s="1"/>
  <c r="D23" i="18" s="1"/>
  <c r="A24" i="18" a="1"/>
  <c r="A24" i="18" s="1"/>
  <c r="B24" i="18" a="1"/>
  <c r="B24" i="18" s="1"/>
  <c r="C24" i="18" a="1"/>
  <c r="C24" i="18" s="1"/>
  <c r="D24" i="18" s="1"/>
  <c r="A25" i="18" a="1"/>
  <c r="A25" i="18" s="1"/>
  <c r="B25" i="18" a="1"/>
  <c r="B25" i="18" s="1"/>
  <c r="C25" i="18" a="1"/>
  <c r="C25" i="18" s="1"/>
  <c r="D25" i="18" s="1"/>
  <c r="A26" i="18" a="1"/>
  <c r="A26" i="18" s="1"/>
  <c r="B26" i="18" a="1"/>
  <c r="B26" i="18" s="1"/>
  <c r="C26" i="18" a="1"/>
  <c r="C26" i="18" s="1"/>
  <c r="D26" i="18" s="1"/>
  <c r="A27" i="18" a="1"/>
  <c r="A27" i="18" s="1"/>
  <c r="B27" i="18" a="1"/>
  <c r="B27" i="18" s="1"/>
  <c r="C27" i="18" a="1"/>
  <c r="C27" i="18" s="1"/>
  <c r="D27" i="18" s="1"/>
  <c r="A28" i="18" a="1"/>
  <c r="A28" i="18" s="1"/>
  <c r="B28" i="18" a="1"/>
  <c r="B28" i="18" s="1"/>
  <c r="C28" i="18" a="1"/>
  <c r="C28" i="18" s="1"/>
  <c r="D28" i="18" s="1"/>
  <c r="A29" i="18" a="1"/>
  <c r="A29" i="18" s="1"/>
  <c r="B29" i="18" a="1"/>
  <c r="B29" i="18" s="1"/>
  <c r="C29" i="18" a="1"/>
  <c r="C29" i="18" s="1"/>
  <c r="D29" i="18" s="1"/>
  <c r="A30" i="18" a="1"/>
  <c r="A30" i="18" s="1"/>
  <c r="B30" i="18" a="1"/>
  <c r="B30" i="18" s="1"/>
  <c r="C30" i="18" a="1"/>
  <c r="C30" i="18" s="1"/>
  <c r="D30" i="18" s="1"/>
  <c r="A31" i="18" a="1"/>
  <c r="A31" i="18" s="1"/>
  <c r="B31" i="18" a="1"/>
  <c r="B31" i="18" s="1"/>
  <c r="C31" i="18" a="1"/>
  <c r="C31" i="18" s="1"/>
  <c r="D31" i="18" s="1"/>
  <c r="C22" i="18" a="1"/>
  <c r="C22" i="18" s="1"/>
  <c r="D22" i="18" s="1"/>
  <c r="B22" i="18" a="1"/>
  <c r="B22" i="18" s="1"/>
  <c r="A22" i="18" a="1"/>
  <c r="A22" i="18" s="1"/>
  <c r="A108" i="5" a="1"/>
  <c r="A108" i="5" s="1"/>
  <c r="B108" i="5" a="1"/>
  <c r="B108" i="5" s="1"/>
  <c r="C108" i="5" a="1"/>
  <c r="C108" i="5" s="1"/>
  <c r="A109" i="5" a="1"/>
  <c r="A109" i="5" s="1"/>
  <c r="B109" i="5" a="1"/>
  <c r="B109" i="5" s="1"/>
  <c r="C109" i="5" a="1"/>
  <c r="C109" i="5" s="1"/>
  <c r="A110" i="5" a="1"/>
  <c r="A110" i="5" s="1"/>
  <c r="B110" i="5" a="1"/>
  <c r="B110" i="5" s="1"/>
  <c r="C110" i="5" a="1"/>
  <c r="C110" i="5" s="1"/>
  <c r="D110" i="5" s="1"/>
  <c r="A111" i="5" a="1"/>
  <c r="A111" i="5" s="1"/>
  <c r="B111" i="5" a="1"/>
  <c r="B111" i="5" s="1"/>
  <c r="C111" i="5" a="1"/>
  <c r="C111" i="5" s="1"/>
  <c r="D111" i="5" s="1"/>
  <c r="A112" i="5" a="1"/>
  <c r="A112" i="5" s="1"/>
  <c r="B112" i="5" a="1"/>
  <c r="B112" i="5" s="1"/>
  <c r="C112" i="5" a="1"/>
  <c r="C112" i="5" s="1"/>
  <c r="D112" i="5" s="1"/>
  <c r="A113" i="5" a="1"/>
  <c r="A113" i="5" s="1"/>
  <c r="B113" i="5" a="1"/>
  <c r="B113" i="5" s="1"/>
  <c r="C113" i="5" a="1"/>
  <c r="C113" i="5" s="1"/>
  <c r="D113" i="5" s="1"/>
  <c r="A114" i="5" a="1"/>
  <c r="A114" i="5" s="1"/>
  <c r="B114" i="5" a="1"/>
  <c r="B114" i="5" s="1"/>
  <c r="C114" i="5" a="1"/>
  <c r="C114" i="5" s="1"/>
  <c r="D114" i="5" s="1"/>
  <c r="A115" i="5" a="1"/>
  <c r="A115" i="5" s="1"/>
  <c r="B115" i="5" a="1"/>
  <c r="B115" i="5" s="1"/>
  <c r="C115" i="5" a="1"/>
  <c r="C115" i="5" s="1"/>
  <c r="D115" i="5" s="1"/>
  <c r="A116" i="5" a="1"/>
  <c r="A116" i="5" s="1"/>
  <c r="B116" i="5" a="1"/>
  <c r="B116" i="5" s="1"/>
  <c r="C116" i="5" a="1"/>
  <c r="C116" i="5" s="1"/>
  <c r="D116" i="5" s="1"/>
  <c r="C107" i="5" a="1"/>
  <c r="C107" i="5" s="1"/>
  <c r="B107" i="5" a="1"/>
  <c r="B107" i="5" s="1"/>
  <c r="A107" i="5" a="1"/>
  <c r="A107" i="5" s="1"/>
  <c r="A99" i="5" a="1"/>
  <c r="A99" i="5" s="1"/>
  <c r="B99" i="5" a="1"/>
  <c r="B99" i="5" s="1"/>
  <c r="C99" i="5" a="1"/>
  <c r="C99" i="5" s="1"/>
  <c r="D99" i="5" s="1"/>
  <c r="A91" i="5" a="1"/>
  <c r="A91" i="5" s="1"/>
  <c r="B91" i="5" a="1"/>
  <c r="B91" i="5" s="1"/>
  <c r="C91" i="5" a="1"/>
  <c r="C91" i="5" s="1"/>
  <c r="D91" i="5" s="1"/>
  <c r="A92" i="5" a="1"/>
  <c r="A92" i="5" s="1"/>
  <c r="B92" i="5" a="1"/>
  <c r="B92" i="5" s="1"/>
  <c r="C92" i="5" a="1"/>
  <c r="C92" i="5" s="1"/>
  <c r="D92" i="5" s="1"/>
  <c r="A93" i="5" a="1"/>
  <c r="A93" i="5" s="1"/>
  <c r="B93" i="5" a="1"/>
  <c r="B93" i="5" s="1"/>
  <c r="C93" i="5" a="1"/>
  <c r="C93" i="5" s="1"/>
  <c r="D93" i="5" s="1"/>
  <c r="A94" i="5" a="1"/>
  <c r="A94" i="5" s="1"/>
  <c r="B94" i="5" a="1"/>
  <c r="B94" i="5" s="1"/>
  <c r="C94" i="5" a="1"/>
  <c r="C94" i="5" s="1"/>
  <c r="D94" i="5" s="1"/>
  <c r="A95" i="5" a="1"/>
  <c r="A95" i="5" s="1"/>
  <c r="B95" i="5" a="1"/>
  <c r="B95" i="5" s="1"/>
  <c r="C95" i="5" a="1"/>
  <c r="C95" i="5" s="1"/>
  <c r="D95" i="5" s="1"/>
  <c r="A96" i="5" a="1"/>
  <c r="A96" i="5" s="1"/>
  <c r="B96" i="5" a="1"/>
  <c r="B96" i="5" s="1"/>
  <c r="C96" i="5" a="1"/>
  <c r="C96" i="5" s="1"/>
  <c r="D96" i="5" s="1"/>
  <c r="A97" i="5" a="1"/>
  <c r="A97" i="5" s="1"/>
  <c r="B97" i="5" a="1"/>
  <c r="B97" i="5" s="1"/>
  <c r="C97" i="5" a="1"/>
  <c r="C97" i="5" s="1"/>
  <c r="D97" i="5" s="1"/>
  <c r="A98" i="5" a="1"/>
  <c r="A98" i="5" s="1"/>
  <c r="B98" i="5" a="1"/>
  <c r="B98" i="5" s="1"/>
  <c r="C98" i="5" a="1"/>
  <c r="C98" i="5" s="1"/>
  <c r="D98" i="5" s="1"/>
  <c r="C90" i="5" a="1"/>
  <c r="C90" i="5" s="1"/>
  <c r="D90" i="5" s="1"/>
  <c r="B90" i="5" a="1"/>
  <c r="B90" i="5" s="1"/>
  <c r="A90" i="5" a="1"/>
  <c r="A90" i="5" s="1"/>
  <c r="A74" i="5" a="1"/>
  <c r="A74" i="5" s="1"/>
  <c r="B74" i="5" a="1"/>
  <c r="B74" i="5" s="1"/>
  <c r="C74" i="5" a="1"/>
  <c r="C74" i="5" s="1"/>
  <c r="D74" i="5" s="1"/>
  <c r="A75" i="5" a="1"/>
  <c r="A75" i="5" s="1"/>
  <c r="B75" i="5" a="1"/>
  <c r="B75" i="5" s="1"/>
  <c r="C75" i="5" a="1"/>
  <c r="C75" i="5" s="1"/>
  <c r="D75" i="5" s="1"/>
  <c r="A76" i="5" a="1"/>
  <c r="A76" i="5" s="1"/>
  <c r="B76" i="5" a="1"/>
  <c r="B76" i="5" s="1"/>
  <c r="C76" i="5" a="1"/>
  <c r="C76" i="5" s="1"/>
  <c r="D76" i="5" s="1"/>
  <c r="A77" i="5" a="1"/>
  <c r="A77" i="5" s="1"/>
  <c r="B77" i="5" a="1"/>
  <c r="B77" i="5" s="1"/>
  <c r="C77" i="5" a="1"/>
  <c r="C77" i="5" s="1"/>
  <c r="D77" i="5" s="1"/>
  <c r="A78" i="5" a="1"/>
  <c r="A78" i="5" s="1"/>
  <c r="B78" i="5" a="1"/>
  <c r="B78" i="5" s="1"/>
  <c r="C78" i="5" a="1"/>
  <c r="C78" i="5" s="1"/>
  <c r="D78" i="5" s="1"/>
  <c r="A79" i="5" a="1"/>
  <c r="A79" i="5" s="1"/>
  <c r="B79" i="5" a="1"/>
  <c r="B79" i="5" s="1"/>
  <c r="C79" i="5" a="1"/>
  <c r="C79" i="5" s="1"/>
  <c r="D79" i="5" s="1"/>
  <c r="A80" i="5" a="1"/>
  <c r="A80" i="5" s="1"/>
  <c r="B80" i="5" a="1"/>
  <c r="B80" i="5" s="1"/>
  <c r="C80" i="5" a="1"/>
  <c r="C80" i="5" s="1"/>
  <c r="D80" i="5" s="1"/>
  <c r="A81" i="5" a="1"/>
  <c r="A81" i="5" s="1"/>
  <c r="B81" i="5" a="1"/>
  <c r="B81" i="5" s="1"/>
  <c r="C81" i="5" a="1"/>
  <c r="C81" i="5" s="1"/>
  <c r="D81" i="5" s="1"/>
  <c r="A82" i="5" a="1"/>
  <c r="A82" i="5" s="1"/>
  <c r="B82" i="5" a="1"/>
  <c r="B82" i="5" s="1"/>
  <c r="C82" i="5" a="1"/>
  <c r="C82" i="5" s="1"/>
  <c r="D82" i="5" s="1"/>
  <c r="C73" i="5" a="1"/>
  <c r="C73" i="5" s="1"/>
  <c r="D73" i="5" s="1"/>
  <c r="B73" i="5" a="1"/>
  <c r="B73" i="5" s="1"/>
  <c r="A73" i="5" a="1"/>
  <c r="A73" i="5" s="1"/>
  <c r="A57" i="5" a="1"/>
  <c r="A57" i="5" s="1"/>
  <c r="B57" i="5" a="1"/>
  <c r="B57" i="5" s="1"/>
  <c r="C57" i="5" a="1"/>
  <c r="C57" i="5" s="1"/>
  <c r="A58" i="5" a="1"/>
  <c r="A58" i="5" s="1"/>
  <c r="B58" i="5" a="1"/>
  <c r="B58" i="5" s="1"/>
  <c r="C58" i="5" a="1"/>
  <c r="C58" i="5" s="1"/>
  <c r="A59" i="5" a="1"/>
  <c r="A59" i="5" s="1"/>
  <c r="B59" i="5" a="1"/>
  <c r="B59" i="5" s="1"/>
  <c r="C59" i="5" a="1"/>
  <c r="C59" i="5" s="1"/>
  <c r="D59" i="5" s="1"/>
  <c r="A60" i="5" a="1"/>
  <c r="A60" i="5" s="1"/>
  <c r="B60" i="5" a="1"/>
  <c r="B60" i="5" s="1"/>
  <c r="C60" i="5" a="1"/>
  <c r="C60" i="5" s="1"/>
  <c r="D60" i="5" s="1"/>
  <c r="A61" i="5" a="1"/>
  <c r="A61" i="5" s="1"/>
  <c r="B61" i="5" a="1"/>
  <c r="B61" i="5" s="1"/>
  <c r="C61" i="5" a="1"/>
  <c r="C61" i="5" s="1"/>
  <c r="D61" i="5" s="1"/>
  <c r="A62" i="5" a="1"/>
  <c r="A62" i="5" s="1"/>
  <c r="B62" i="5" a="1"/>
  <c r="B62" i="5" s="1"/>
  <c r="C62" i="5" a="1"/>
  <c r="C62" i="5" s="1"/>
  <c r="D62" i="5" s="1"/>
  <c r="A63" i="5" a="1"/>
  <c r="A63" i="5" s="1"/>
  <c r="B63" i="5" a="1"/>
  <c r="B63" i="5" s="1"/>
  <c r="C63" i="5" a="1"/>
  <c r="C63" i="5" s="1"/>
  <c r="D63" i="5" s="1"/>
  <c r="A64" i="5" a="1"/>
  <c r="A64" i="5" s="1"/>
  <c r="B64" i="5" a="1"/>
  <c r="B64" i="5" s="1"/>
  <c r="C64" i="5" a="1"/>
  <c r="C64" i="5" s="1"/>
  <c r="D64" i="5" s="1"/>
  <c r="A65" i="5" a="1"/>
  <c r="A65" i="5" s="1"/>
  <c r="B65" i="5" a="1"/>
  <c r="B65" i="5" s="1"/>
  <c r="C65" i="5" a="1"/>
  <c r="C65" i="5" s="1"/>
  <c r="D65" i="5" s="1"/>
  <c r="C56" i="5" a="1"/>
  <c r="C56" i="5" s="1"/>
  <c r="B56" i="5" a="1"/>
  <c r="B56" i="5" s="1"/>
  <c r="A56" i="5" a="1"/>
  <c r="A56" i="5" s="1"/>
  <c r="A40" i="5" a="1"/>
  <c r="A40" i="5" s="1"/>
  <c r="B40" i="5" a="1"/>
  <c r="B40" i="5" s="1"/>
  <c r="C40" i="5" a="1"/>
  <c r="C40" i="5" s="1"/>
  <c r="D40" i="5" s="1"/>
  <c r="A41" i="5" a="1"/>
  <c r="A41" i="5" s="1"/>
  <c r="B41" i="5" a="1"/>
  <c r="B41" i="5" s="1"/>
  <c r="C41" i="5" a="1"/>
  <c r="C41" i="5" s="1"/>
  <c r="D41" i="5" s="1"/>
  <c r="A42" i="5" a="1"/>
  <c r="A42" i="5" s="1"/>
  <c r="B42" i="5" a="1"/>
  <c r="B42" i="5" s="1"/>
  <c r="C42" i="5" a="1"/>
  <c r="C42" i="5" s="1"/>
  <c r="D42" i="5" s="1"/>
  <c r="A43" i="5" a="1"/>
  <c r="A43" i="5" s="1"/>
  <c r="B43" i="5" a="1"/>
  <c r="B43" i="5" s="1"/>
  <c r="C43" i="5" a="1"/>
  <c r="C43" i="5" s="1"/>
  <c r="D43" i="5" s="1"/>
  <c r="A44" i="5" a="1"/>
  <c r="A44" i="5" s="1"/>
  <c r="B44" i="5" a="1"/>
  <c r="B44" i="5" s="1"/>
  <c r="C44" i="5" a="1"/>
  <c r="C44" i="5" s="1"/>
  <c r="D44" i="5" s="1"/>
  <c r="A45" i="5" a="1"/>
  <c r="A45" i="5" s="1"/>
  <c r="B45" i="5" a="1"/>
  <c r="B45" i="5" s="1"/>
  <c r="C45" i="5" a="1"/>
  <c r="C45" i="5" s="1"/>
  <c r="D45" i="5" s="1"/>
  <c r="A46" i="5" a="1"/>
  <c r="A46" i="5" s="1"/>
  <c r="B46" i="5" a="1"/>
  <c r="B46" i="5" s="1"/>
  <c r="C46" i="5" a="1"/>
  <c r="C46" i="5" s="1"/>
  <c r="D46" i="5" s="1"/>
  <c r="A47" i="5" a="1"/>
  <c r="A47" i="5" s="1"/>
  <c r="B47" i="5" a="1"/>
  <c r="B47" i="5" s="1"/>
  <c r="C47" i="5" a="1"/>
  <c r="C47" i="5" s="1"/>
  <c r="D47" i="5" s="1"/>
  <c r="A48" i="5" a="1"/>
  <c r="A48" i="5" s="1"/>
  <c r="B48" i="5" a="1"/>
  <c r="B48" i="5" s="1"/>
  <c r="C48" i="5" a="1"/>
  <c r="C48" i="5" s="1"/>
  <c r="D48" i="5" s="1"/>
  <c r="C39" i="5" a="1"/>
  <c r="C39" i="5" s="1"/>
  <c r="D39" i="5" s="1"/>
  <c r="B39" i="5" a="1"/>
  <c r="B39" i="5" s="1"/>
  <c r="A39" i="5" a="1"/>
  <c r="A39" i="5" s="1"/>
  <c r="A23" i="5" a="1"/>
  <c r="A23" i="5" s="1"/>
  <c r="B23" i="5" a="1"/>
  <c r="B23" i="5" s="1"/>
  <c r="C23" i="5" a="1"/>
  <c r="C23" i="5" s="1"/>
  <c r="A24" i="5" a="1"/>
  <c r="A24" i="5" s="1"/>
  <c r="B24" i="5" a="1"/>
  <c r="B24" i="5" s="1"/>
  <c r="C24" i="5" a="1"/>
  <c r="C24" i="5" s="1"/>
  <c r="A25" i="5" a="1"/>
  <c r="A25" i="5" s="1"/>
  <c r="B25" i="5" a="1"/>
  <c r="B25" i="5" s="1"/>
  <c r="C25" i="5" a="1"/>
  <c r="C25" i="5" s="1"/>
  <c r="D25" i="5" s="1"/>
  <c r="A26" i="5" a="1"/>
  <c r="A26" i="5" s="1"/>
  <c r="B26" i="5" a="1"/>
  <c r="B26" i="5" s="1"/>
  <c r="C26" i="5" a="1"/>
  <c r="C26" i="5" s="1"/>
  <c r="D26" i="5" s="1"/>
  <c r="A27" i="5" a="1"/>
  <c r="A27" i="5" s="1"/>
  <c r="B27" i="5" a="1"/>
  <c r="B27" i="5" s="1"/>
  <c r="C27" i="5" a="1"/>
  <c r="C27" i="5" s="1"/>
  <c r="D27" i="5" s="1"/>
  <c r="A28" i="5" a="1"/>
  <c r="A28" i="5" s="1"/>
  <c r="B28" i="5" a="1"/>
  <c r="B28" i="5" s="1"/>
  <c r="C28" i="5" a="1"/>
  <c r="C28" i="5" s="1"/>
  <c r="D28" i="5" s="1"/>
  <c r="A29" i="5" a="1"/>
  <c r="A29" i="5" s="1"/>
  <c r="B29" i="5" a="1"/>
  <c r="B29" i="5" s="1"/>
  <c r="C29" i="5" a="1"/>
  <c r="C29" i="5" s="1"/>
  <c r="D29" i="5" s="1"/>
  <c r="A30" i="5" a="1"/>
  <c r="A30" i="5" s="1"/>
  <c r="B30" i="5" a="1"/>
  <c r="B30" i="5" s="1"/>
  <c r="C30" i="5" a="1"/>
  <c r="C30" i="5" s="1"/>
  <c r="D30" i="5" s="1"/>
  <c r="A31" i="5" a="1"/>
  <c r="A31" i="5" s="1"/>
  <c r="B31" i="5" a="1"/>
  <c r="B31" i="5" s="1"/>
  <c r="C31" i="5" a="1"/>
  <c r="C31" i="5" s="1"/>
  <c r="D31" i="5" s="1"/>
  <c r="C22" i="5" a="1"/>
  <c r="C22" i="5" s="1"/>
  <c r="B22" i="5" a="1"/>
  <c r="B22" i="5" s="1"/>
  <c r="A22" i="5" a="1"/>
  <c r="A22" i="5" s="1"/>
  <c r="B329" i="14" a="1"/>
  <c r="B329" i="14" s="1"/>
  <c r="C329" i="14" a="1"/>
  <c r="C329" i="14" s="1"/>
  <c r="D329" i="14" s="1"/>
  <c r="B330" i="14" a="1"/>
  <c r="B330" i="14" s="1"/>
  <c r="C330" i="14" a="1"/>
  <c r="C330" i="14" s="1"/>
  <c r="D330" i="14" s="1"/>
  <c r="B331" i="14" a="1"/>
  <c r="B331" i="14" s="1"/>
  <c r="C331" i="14" a="1"/>
  <c r="C331" i="14" s="1"/>
  <c r="D331" i="14" s="1"/>
  <c r="B332" i="14" a="1"/>
  <c r="B332" i="14" s="1"/>
  <c r="C332" i="14" a="1"/>
  <c r="C332" i="14" s="1"/>
  <c r="D332" i="14" s="1"/>
  <c r="B333" i="14" a="1"/>
  <c r="B333" i="14" s="1"/>
  <c r="C333" i="14" a="1"/>
  <c r="C333" i="14" s="1"/>
  <c r="D333" i="14" s="1"/>
  <c r="B334" i="14" a="1"/>
  <c r="B334" i="14" s="1"/>
  <c r="C334" i="14" a="1"/>
  <c r="C334" i="14" s="1"/>
  <c r="D334" i="14" s="1"/>
  <c r="B335" i="14" a="1"/>
  <c r="B335" i="14" s="1"/>
  <c r="C335" i="14" a="1"/>
  <c r="C335" i="14" s="1"/>
  <c r="D335" i="14" s="1"/>
  <c r="B336" i="14" a="1"/>
  <c r="B336" i="14" s="1"/>
  <c r="C336" i="14" a="1"/>
  <c r="C336" i="14" s="1"/>
  <c r="D336" i="14" s="1"/>
  <c r="B337" i="14" a="1"/>
  <c r="B337" i="14" s="1"/>
  <c r="C337" i="14" a="1"/>
  <c r="C337" i="14" s="1"/>
  <c r="D337" i="14" s="1"/>
  <c r="A329" i="14" a="1"/>
  <c r="A329" i="14" s="1"/>
  <c r="A330" i="14" a="1"/>
  <c r="A330" i="14" s="1"/>
  <c r="A331" i="14" a="1"/>
  <c r="A331" i="14" s="1"/>
  <c r="A332" i="14" a="1"/>
  <c r="A332" i="14" s="1"/>
  <c r="A333" i="14" a="1"/>
  <c r="A333" i="14" s="1"/>
  <c r="A334" i="14" a="1"/>
  <c r="A334" i="14" s="1"/>
  <c r="A335" i="14" a="1"/>
  <c r="A335" i="14" s="1"/>
  <c r="A336" i="14" a="1"/>
  <c r="A336" i="14" s="1"/>
  <c r="A337" i="14" a="1"/>
  <c r="A337" i="14" s="1"/>
  <c r="C328" i="14" a="1"/>
  <c r="C328" i="14" s="1"/>
  <c r="D328" i="14" s="1"/>
  <c r="B328" i="14" a="1"/>
  <c r="B328" i="14" s="1"/>
  <c r="A328" i="14" a="1"/>
  <c r="A328" i="14" s="1"/>
  <c r="C312" i="14" a="1"/>
  <c r="C312" i="14" s="1"/>
  <c r="D312" i="14" s="1"/>
  <c r="C313" i="14" a="1"/>
  <c r="C313" i="14" s="1"/>
  <c r="D313" i="14" s="1"/>
  <c r="C314" i="14" a="1"/>
  <c r="C314" i="14" s="1"/>
  <c r="D314" i="14" s="1"/>
  <c r="C315" i="14" a="1"/>
  <c r="C315" i="14" s="1"/>
  <c r="D315" i="14" s="1"/>
  <c r="C316" i="14" a="1"/>
  <c r="C316" i="14" s="1"/>
  <c r="D316" i="14" s="1"/>
  <c r="C317" i="14" a="1"/>
  <c r="C317" i="14" s="1"/>
  <c r="D317" i="14" s="1"/>
  <c r="C318" i="14" a="1"/>
  <c r="C318" i="14" s="1"/>
  <c r="D318" i="14" s="1"/>
  <c r="C319" i="14" a="1"/>
  <c r="C319" i="14" s="1"/>
  <c r="D319" i="14" s="1"/>
  <c r="C320" i="14" a="1"/>
  <c r="C320" i="14" s="1"/>
  <c r="D320" i="14" s="1"/>
  <c r="B312" i="14" a="1"/>
  <c r="B312" i="14" s="1"/>
  <c r="B313" i="14" a="1"/>
  <c r="B313" i="14" s="1"/>
  <c r="B314" i="14" a="1"/>
  <c r="B314" i="14" s="1"/>
  <c r="B315" i="14" a="1"/>
  <c r="B315" i="14" s="1"/>
  <c r="B316" i="14" a="1"/>
  <c r="B316" i="14" s="1"/>
  <c r="B317" i="14" a="1"/>
  <c r="B317" i="14" s="1"/>
  <c r="B318" i="14" a="1"/>
  <c r="B318" i="14" s="1"/>
  <c r="B319" i="14" a="1"/>
  <c r="B319" i="14" s="1"/>
  <c r="B320" i="14" a="1"/>
  <c r="B320" i="14" s="1"/>
  <c r="A320" i="14" a="1"/>
  <c r="A320" i="14" s="1"/>
  <c r="A312" i="14" a="1"/>
  <c r="A312" i="14" s="1"/>
  <c r="A313" i="14" a="1"/>
  <c r="A313" i="14" s="1"/>
  <c r="A314" i="14" a="1"/>
  <c r="A314" i="14" s="1"/>
  <c r="A315" i="14" a="1"/>
  <c r="A315" i="14" s="1"/>
  <c r="A316" i="14" a="1"/>
  <c r="A316" i="14" s="1"/>
  <c r="A317" i="14" a="1"/>
  <c r="A317" i="14" s="1"/>
  <c r="A318" i="14" a="1"/>
  <c r="A318" i="14" s="1"/>
  <c r="A319" i="14" a="1"/>
  <c r="A319" i="14" s="1"/>
  <c r="C311" i="14" a="1"/>
  <c r="C311" i="14" s="1"/>
  <c r="D311" i="14" s="1"/>
  <c r="B311" i="14" a="1"/>
  <c r="B311" i="14" s="1"/>
  <c r="A311" i="14" a="1"/>
  <c r="A311" i="14" s="1"/>
  <c r="C295" i="14" a="1"/>
  <c r="C295" i="14" s="1"/>
  <c r="D295" i="14" s="1"/>
  <c r="C296" i="14" a="1"/>
  <c r="C296" i="14" s="1"/>
  <c r="D296" i="14" s="1"/>
  <c r="C297" i="14" a="1"/>
  <c r="C297" i="14" s="1"/>
  <c r="D297" i="14" s="1"/>
  <c r="C298" i="14" a="1"/>
  <c r="C298" i="14" s="1"/>
  <c r="D298" i="14" s="1"/>
  <c r="C299" i="14" a="1"/>
  <c r="C299" i="14" s="1"/>
  <c r="D299" i="14" s="1"/>
  <c r="C300" i="14" a="1"/>
  <c r="C300" i="14" s="1"/>
  <c r="D300" i="14" s="1"/>
  <c r="C301" i="14" a="1"/>
  <c r="C301" i="14" s="1"/>
  <c r="D301" i="14" s="1"/>
  <c r="C302" i="14" a="1"/>
  <c r="C302" i="14" s="1"/>
  <c r="D302" i="14" s="1"/>
  <c r="C303" i="14" a="1"/>
  <c r="C303" i="14" s="1"/>
  <c r="D303" i="14" s="1"/>
  <c r="B295" i="14" a="1"/>
  <c r="B295" i="14" s="1"/>
  <c r="B296" i="14" a="1"/>
  <c r="B296" i="14" s="1"/>
  <c r="B297" i="14" a="1"/>
  <c r="B297" i="14" s="1"/>
  <c r="B298" i="14" a="1"/>
  <c r="B298" i="14" s="1"/>
  <c r="B299" i="14" a="1"/>
  <c r="B299" i="14" s="1"/>
  <c r="B300" i="14" a="1"/>
  <c r="B300" i="14" s="1"/>
  <c r="B301" i="14" a="1"/>
  <c r="B301" i="14" s="1"/>
  <c r="B302" i="14" a="1"/>
  <c r="B302" i="14" s="1"/>
  <c r="B303" i="14" a="1"/>
  <c r="B303" i="14" s="1"/>
  <c r="C294" i="14" a="1"/>
  <c r="C294" i="14" s="1"/>
  <c r="D294" i="14" s="1"/>
  <c r="B294" i="14" a="1"/>
  <c r="B294" i="14" s="1"/>
  <c r="A303" i="14" a="1"/>
  <c r="A303" i="14" s="1"/>
  <c r="A295" i="14" a="1"/>
  <c r="A295" i="14" s="1"/>
  <c r="A296" i="14" a="1"/>
  <c r="A296" i="14" s="1"/>
  <c r="A297" i="14" a="1"/>
  <c r="A297" i="14" s="1"/>
  <c r="A298" i="14" a="1"/>
  <c r="A298" i="14" s="1"/>
  <c r="A299" i="14" a="1"/>
  <c r="A299" i="14" s="1"/>
  <c r="A300" i="14" a="1"/>
  <c r="A300" i="14" s="1"/>
  <c r="A301" i="14" a="1"/>
  <c r="A301" i="14" s="1"/>
  <c r="A302" i="14" a="1"/>
  <c r="A302" i="14" s="1"/>
  <c r="A294" i="14" a="1"/>
  <c r="A294" i="14" s="1"/>
  <c r="A286" i="14" a="1"/>
  <c r="A286" i="14" s="1"/>
  <c r="B286" i="14" a="1"/>
  <c r="B286" i="14" s="1"/>
  <c r="C286" i="14" a="1"/>
  <c r="C286" i="14" s="1"/>
  <c r="D286" i="14" s="1"/>
  <c r="C278" i="14" a="1"/>
  <c r="C278" i="14" s="1"/>
  <c r="D278" i="14" s="1"/>
  <c r="C279" i="14" a="1"/>
  <c r="C279" i="14" s="1"/>
  <c r="D279" i="14" s="1"/>
  <c r="C280" i="14" a="1"/>
  <c r="C280" i="14" s="1"/>
  <c r="D280" i="14" s="1"/>
  <c r="C281" i="14" a="1"/>
  <c r="C281" i="14" s="1"/>
  <c r="D281" i="14" s="1"/>
  <c r="C282" i="14" a="1"/>
  <c r="C282" i="14" s="1"/>
  <c r="D282" i="14" s="1"/>
  <c r="C283" i="14" a="1"/>
  <c r="C283" i="14" s="1"/>
  <c r="D283" i="14" s="1"/>
  <c r="C284" i="14" a="1"/>
  <c r="C284" i="14" s="1"/>
  <c r="D284" i="14" s="1"/>
  <c r="C285" i="14" a="1"/>
  <c r="C285" i="14" s="1"/>
  <c r="D285" i="14" s="1"/>
  <c r="C277" i="14" a="1"/>
  <c r="C277" i="14" s="1"/>
  <c r="D277" i="14" s="1"/>
  <c r="B278" i="14" a="1"/>
  <c r="B278" i="14" s="1"/>
  <c r="B279" i="14" a="1"/>
  <c r="B279" i="14" s="1"/>
  <c r="B280" i="14" a="1"/>
  <c r="B280" i="14" s="1"/>
  <c r="B281" i="14" a="1"/>
  <c r="B281" i="14" s="1"/>
  <c r="B282" i="14" a="1"/>
  <c r="B282" i="14" s="1"/>
  <c r="B283" i="14" a="1"/>
  <c r="B283" i="14" s="1"/>
  <c r="B284" i="14" a="1"/>
  <c r="B284" i="14" s="1"/>
  <c r="B285" i="14" a="1"/>
  <c r="B285" i="14" s="1"/>
  <c r="B277" i="14" a="1"/>
  <c r="B277" i="14" s="1"/>
  <c r="A278" i="14" a="1"/>
  <c r="A278" i="14" s="1"/>
  <c r="A279" i="14" a="1"/>
  <c r="A279" i="14" s="1"/>
  <c r="A280" i="14" a="1"/>
  <c r="A280" i="14" s="1"/>
  <c r="A281" i="14" a="1"/>
  <c r="A281" i="14" s="1"/>
  <c r="A282" i="14" a="1"/>
  <c r="A282" i="14" s="1"/>
  <c r="A283" i="14" a="1"/>
  <c r="A283" i="14" s="1"/>
  <c r="A284" i="14" a="1"/>
  <c r="A284" i="14" s="1"/>
  <c r="A285" i="14" a="1"/>
  <c r="A285" i="14" s="1"/>
  <c r="A277" i="14" a="1"/>
  <c r="A277" i="14" s="1"/>
  <c r="C261" i="14" a="1"/>
  <c r="C261" i="14" s="1"/>
  <c r="D261" i="14" s="1"/>
  <c r="C262" i="14" a="1"/>
  <c r="C262" i="14" s="1"/>
  <c r="D262" i="14" s="1"/>
  <c r="C263" i="14" a="1"/>
  <c r="C263" i="14" s="1"/>
  <c r="D263" i="14" s="1"/>
  <c r="C264" i="14" a="1"/>
  <c r="C264" i="14" s="1"/>
  <c r="D264" i="14" s="1"/>
  <c r="C265" i="14" a="1"/>
  <c r="C265" i="14" s="1"/>
  <c r="D265" i="14" s="1"/>
  <c r="C266" i="14" a="1"/>
  <c r="C266" i="14" s="1"/>
  <c r="D266" i="14" s="1"/>
  <c r="C267" i="14" a="1"/>
  <c r="C267" i="14" s="1"/>
  <c r="D267" i="14" s="1"/>
  <c r="C268" i="14" a="1"/>
  <c r="C268" i="14" s="1"/>
  <c r="D268" i="14" s="1"/>
  <c r="C269" i="14" a="1"/>
  <c r="C269" i="14" s="1"/>
  <c r="D269" i="14" s="1"/>
  <c r="B261" i="14" a="1"/>
  <c r="B261" i="14" s="1"/>
  <c r="B262" i="14" a="1"/>
  <c r="B262" i="14" s="1"/>
  <c r="B263" i="14" a="1"/>
  <c r="B263" i="14" s="1"/>
  <c r="B264" i="14" a="1"/>
  <c r="B264" i="14" s="1"/>
  <c r="B265" i="14" a="1"/>
  <c r="B265" i="14" s="1"/>
  <c r="B266" i="14" a="1"/>
  <c r="B266" i="14" s="1"/>
  <c r="B267" i="14" a="1"/>
  <c r="B267" i="14" s="1"/>
  <c r="B268" i="14" a="1"/>
  <c r="B268" i="14" s="1"/>
  <c r="B269" i="14" a="1"/>
  <c r="B269" i="14" s="1"/>
  <c r="A261" i="14" a="1"/>
  <c r="A261" i="14" s="1"/>
  <c r="A262" i="14" a="1"/>
  <c r="A262" i="14" s="1"/>
  <c r="A263" i="14" a="1"/>
  <c r="A263" i="14" s="1"/>
  <c r="A264" i="14" a="1"/>
  <c r="A264" i="14" s="1"/>
  <c r="A265" i="14" a="1"/>
  <c r="A265" i="14" s="1"/>
  <c r="A266" i="14" a="1"/>
  <c r="A266" i="14" s="1"/>
  <c r="A267" i="14" a="1"/>
  <c r="A267" i="14" s="1"/>
  <c r="A268" i="14" a="1"/>
  <c r="A268" i="14" s="1"/>
  <c r="A269" i="14" a="1"/>
  <c r="A269" i="14" s="1"/>
  <c r="C260" i="14" a="1"/>
  <c r="C260" i="14" s="1"/>
  <c r="D260" i="14" s="1"/>
  <c r="B260" i="14" a="1"/>
  <c r="B260" i="14" s="1"/>
  <c r="A260" i="14" a="1"/>
  <c r="A260" i="14" s="1"/>
  <c r="C244" i="14" a="1"/>
  <c r="C244" i="14" s="1"/>
  <c r="D244" i="14" s="1"/>
  <c r="C245" i="14" a="1"/>
  <c r="C245" i="14" s="1"/>
  <c r="D245" i="14" s="1"/>
  <c r="C246" i="14" a="1"/>
  <c r="C246" i="14" s="1"/>
  <c r="D246" i="14" s="1"/>
  <c r="C247" i="14" a="1"/>
  <c r="C247" i="14" s="1"/>
  <c r="D247" i="14" s="1"/>
  <c r="C248" i="14" a="1"/>
  <c r="C248" i="14" s="1"/>
  <c r="D248" i="14" s="1"/>
  <c r="C249" i="14" a="1"/>
  <c r="C249" i="14" s="1"/>
  <c r="D249" i="14" s="1"/>
  <c r="C250" i="14" a="1"/>
  <c r="C250" i="14" s="1"/>
  <c r="D250" i="14" s="1"/>
  <c r="C251" i="14" a="1"/>
  <c r="C251" i="14" s="1"/>
  <c r="D251" i="14" s="1"/>
  <c r="C252" i="14" a="1"/>
  <c r="C252" i="14" s="1"/>
  <c r="D252" i="14" s="1"/>
  <c r="B244" i="14" a="1"/>
  <c r="B244" i="14" s="1"/>
  <c r="B245" i="14" a="1"/>
  <c r="B245" i="14" s="1"/>
  <c r="B246" i="14" a="1"/>
  <c r="B246" i="14" s="1"/>
  <c r="B247" i="14" a="1"/>
  <c r="B247" i="14" s="1"/>
  <c r="B248" i="14" a="1"/>
  <c r="B248" i="14" s="1"/>
  <c r="B249" i="14" a="1"/>
  <c r="B249" i="14" s="1"/>
  <c r="B250" i="14" a="1"/>
  <c r="B250" i="14" s="1"/>
  <c r="B251" i="14" a="1"/>
  <c r="B251" i="14" s="1"/>
  <c r="B252" i="14" a="1"/>
  <c r="B252" i="14" s="1"/>
  <c r="C243" i="14" a="1"/>
  <c r="C243" i="14" s="1"/>
  <c r="D243" i="14" s="1"/>
  <c r="B243" i="14" a="1"/>
  <c r="B243" i="14" s="1"/>
  <c r="A252" i="14" a="1"/>
  <c r="A252" i="14" s="1"/>
  <c r="A245" i="14" a="1"/>
  <c r="A245" i="14" s="1"/>
  <c r="A246" i="14" a="1"/>
  <c r="A246" i="14" s="1"/>
  <c r="A247" i="14" a="1"/>
  <c r="A247" i="14" s="1"/>
  <c r="A248" i="14" a="1"/>
  <c r="A248" i="14" s="1"/>
  <c r="A249" i="14" a="1"/>
  <c r="A249" i="14" s="1"/>
  <c r="A250" i="14" a="1"/>
  <c r="A250" i="14" s="1"/>
  <c r="A251" i="14" a="1"/>
  <c r="A251" i="14" s="1"/>
  <c r="A244" i="14" a="1"/>
  <c r="A244" i="14" s="1"/>
  <c r="A243" i="14" a="1"/>
  <c r="A243" i="14" s="1"/>
  <c r="C227" i="14" a="1"/>
  <c r="C227" i="14" s="1"/>
  <c r="D227" i="14" s="1"/>
  <c r="C228" i="14" a="1"/>
  <c r="C228" i="14" s="1"/>
  <c r="D228" i="14" s="1"/>
  <c r="C229" i="14" a="1"/>
  <c r="C229" i="14" s="1"/>
  <c r="D229" i="14" s="1"/>
  <c r="C230" i="14" a="1"/>
  <c r="C230" i="14" s="1"/>
  <c r="D230" i="14" s="1"/>
  <c r="C231" i="14" a="1"/>
  <c r="C231" i="14" s="1"/>
  <c r="D231" i="14" s="1"/>
  <c r="C232" i="14" a="1"/>
  <c r="C232" i="14" s="1"/>
  <c r="D232" i="14" s="1"/>
  <c r="C233" i="14" a="1"/>
  <c r="C233" i="14" s="1"/>
  <c r="D233" i="14" s="1"/>
  <c r="C234" i="14" a="1"/>
  <c r="C234" i="14" s="1"/>
  <c r="D234" i="14" s="1"/>
  <c r="C235" i="14" a="1"/>
  <c r="C235" i="14" s="1"/>
  <c r="D235" i="14" s="1"/>
  <c r="C226" i="14" a="1"/>
  <c r="C226" i="14" s="1"/>
  <c r="D226" i="14" s="1"/>
  <c r="B235" i="14" a="1"/>
  <c r="B235" i="14" s="1"/>
  <c r="B234" i="14" a="1"/>
  <c r="B234" i="14" s="1"/>
  <c r="B233" i="14" a="1"/>
  <c r="B233" i="14" s="1"/>
  <c r="B232" i="14" a="1"/>
  <c r="B232" i="14" s="1"/>
  <c r="B228" i="14" a="1"/>
  <c r="B228" i="14" s="1"/>
  <c r="B231" i="14" a="1"/>
  <c r="B231" i="14" s="1"/>
  <c r="B230" i="14" a="1"/>
  <c r="B230" i="14" s="1"/>
  <c r="B229" i="14" a="1"/>
  <c r="B229" i="14" s="1"/>
  <c r="B227" i="14" a="1"/>
  <c r="B227" i="14" s="1"/>
  <c r="B226" i="14" a="1"/>
  <c r="B226" i="14" s="1"/>
  <c r="A235" i="14" a="1"/>
  <c r="A235" i="14" s="1"/>
  <c r="A234" i="14" a="1"/>
  <c r="A234" i="14" s="1"/>
  <c r="A233" i="14" a="1"/>
  <c r="A233" i="14" s="1"/>
  <c r="A232" i="14" a="1"/>
  <c r="A232" i="14" s="1"/>
  <c r="A231" i="14" a="1"/>
  <c r="A231" i="14" s="1"/>
  <c r="A230" i="14" a="1"/>
  <c r="A230" i="14" s="1"/>
  <c r="A229" i="14" a="1"/>
  <c r="A229" i="14" s="1"/>
  <c r="A228" i="14" a="1"/>
  <c r="A228" i="14" s="1"/>
  <c r="A227" i="14" a="1"/>
  <c r="A227" i="14" s="1"/>
  <c r="A226" i="14" a="1"/>
  <c r="A226" i="14" s="1"/>
  <c r="C218" i="14" a="1"/>
  <c r="C218" i="14" s="1"/>
  <c r="D218" i="14" s="1"/>
  <c r="C217" i="14" a="1"/>
  <c r="C217" i="14" s="1"/>
  <c r="D217" i="14" s="1"/>
  <c r="C216" i="14" a="1"/>
  <c r="C216" i="14" s="1"/>
  <c r="D216" i="14" s="1"/>
  <c r="C215" i="14" a="1"/>
  <c r="C215" i="14" s="1"/>
  <c r="D215" i="14" s="1"/>
  <c r="C214" i="14" a="1"/>
  <c r="C214" i="14" s="1"/>
  <c r="D214" i="14" s="1"/>
  <c r="C213" i="14" a="1"/>
  <c r="C213" i="14" s="1"/>
  <c r="D213" i="14" s="1"/>
  <c r="C212" i="14" a="1"/>
  <c r="C212" i="14" s="1"/>
  <c r="D212" i="14" s="1"/>
  <c r="C211" i="14" a="1"/>
  <c r="C211" i="14" s="1"/>
  <c r="D211" i="14" s="1"/>
  <c r="C210" i="14" a="1"/>
  <c r="C210" i="14" s="1"/>
  <c r="D210" i="14" s="1"/>
  <c r="C209" i="14" a="1"/>
  <c r="C209" i="14" s="1"/>
  <c r="D209" i="14" s="1"/>
  <c r="B218" i="14" a="1"/>
  <c r="B218" i="14" s="1"/>
  <c r="B217" i="14" a="1"/>
  <c r="B217" i="14" s="1"/>
  <c r="B216" i="14" a="1"/>
  <c r="B216" i="14" s="1"/>
  <c r="B215" i="14" a="1"/>
  <c r="B215" i="14" s="1"/>
  <c r="B214" i="14" a="1"/>
  <c r="B214" i="14" s="1"/>
  <c r="B213" i="14" a="1"/>
  <c r="B213" i="14" s="1"/>
  <c r="B212" i="14" a="1"/>
  <c r="B212" i="14" s="1"/>
  <c r="B211" i="14" a="1"/>
  <c r="B211" i="14" s="1"/>
  <c r="B210" i="14" a="1"/>
  <c r="B210" i="14" s="1"/>
  <c r="B209" i="14" a="1"/>
  <c r="B209" i="14" s="1"/>
  <c r="A218" i="14" a="1"/>
  <c r="A218" i="14" s="1"/>
  <c r="A217" i="14" a="1"/>
  <c r="A217" i="14" s="1"/>
  <c r="A216" i="14" a="1"/>
  <c r="A216" i="14" s="1"/>
  <c r="A215" i="14" a="1"/>
  <c r="A215" i="14" s="1"/>
  <c r="A214" i="14" a="1"/>
  <c r="A214" i="14" s="1"/>
  <c r="A213" i="14" a="1"/>
  <c r="A213" i="14" s="1"/>
  <c r="A212" i="14" a="1"/>
  <c r="A212" i="14" s="1"/>
  <c r="A211" i="14" a="1"/>
  <c r="A211" i="14" s="1"/>
  <c r="A210" i="14" a="1"/>
  <c r="A210" i="14" s="1"/>
  <c r="A209" i="14" a="1"/>
  <c r="A209" i="14" s="1"/>
  <c r="C201" i="14" a="1"/>
  <c r="C201" i="14" s="1"/>
  <c r="D201" i="14" s="1"/>
  <c r="C200" i="14" a="1"/>
  <c r="C200" i="14" s="1"/>
  <c r="D200" i="14" s="1"/>
  <c r="C199" i="14" a="1"/>
  <c r="C199" i="14" s="1"/>
  <c r="D199" i="14" s="1"/>
  <c r="C198" i="14" a="1"/>
  <c r="C198" i="14" s="1"/>
  <c r="D198" i="14" s="1"/>
  <c r="C197" i="14" a="1"/>
  <c r="C197" i="14" s="1"/>
  <c r="D197" i="14" s="1"/>
  <c r="C196" i="14" a="1"/>
  <c r="C196" i="14" s="1"/>
  <c r="D196" i="14" s="1"/>
  <c r="C195" i="14" a="1"/>
  <c r="C195" i="14" s="1"/>
  <c r="D195" i="14" s="1"/>
  <c r="C194" i="14" a="1"/>
  <c r="C194" i="14" s="1"/>
  <c r="D194" i="14" s="1"/>
  <c r="C193" i="14" a="1"/>
  <c r="C193" i="14" s="1"/>
  <c r="D193" i="14" s="1"/>
  <c r="C192" i="14" a="1"/>
  <c r="C192" i="14" s="1"/>
  <c r="D192" i="14" s="1"/>
  <c r="B201" i="14" a="1"/>
  <c r="B201" i="14" s="1"/>
  <c r="B200" i="14" a="1"/>
  <c r="B200" i="14" s="1"/>
  <c r="B199" i="14" a="1"/>
  <c r="B199" i="14" s="1"/>
  <c r="B198" i="14" a="1"/>
  <c r="B198" i="14" s="1"/>
  <c r="B197" i="14" a="1"/>
  <c r="B197" i="14" s="1"/>
  <c r="B196" i="14" a="1"/>
  <c r="B196" i="14" s="1"/>
  <c r="B195" i="14" a="1"/>
  <c r="B195" i="14" s="1"/>
  <c r="B194" i="14" a="1"/>
  <c r="B194" i="14" s="1"/>
  <c r="B193" i="14" a="1"/>
  <c r="B193" i="14" s="1"/>
  <c r="B192" i="14" a="1"/>
  <c r="B192" i="14" s="1"/>
  <c r="A201" i="14" a="1"/>
  <c r="A201" i="14" s="1"/>
  <c r="A200" i="14" a="1"/>
  <c r="A200" i="14" s="1"/>
  <c r="A199" i="14" a="1"/>
  <c r="A199" i="14" s="1"/>
  <c r="A198" i="14" a="1"/>
  <c r="A198" i="14" s="1"/>
  <c r="A197" i="14" a="1"/>
  <c r="A197" i="14" s="1"/>
  <c r="A196" i="14" a="1"/>
  <c r="A196" i="14" s="1"/>
  <c r="A195" i="14" a="1"/>
  <c r="A195" i="14" s="1"/>
  <c r="A194" i="14" a="1"/>
  <c r="A194" i="14" s="1"/>
  <c r="A193" i="14" a="1"/>
  <c r="A193" i="14" s="1"/>
  <c r="A192" i="14" a="1"/>
  <c r="A192" i="14" s="1"/>
  <c r="C184" i="14" a="1"/>
  <c r="C184" i="14" s="1"/>
  <c r="D184" i="14" s="1"/>
  <c r="C183" i="14" a="1"/>
  <c r="C183" i="14" s="1"/>
  <c r="D183" i="14" s="1"/>
  <c r="C182" i="14" a="1"/>
  <c r="C182" i="14" s="1"/>
  <c r="D182" i="14" s="1"/>
  <c r="C181" i="14" a="1"/>
  <c r="C181" i="14" s="1"/>
  <c r="D181" i="14" s="1"/>
  <c r="C180" i="14" a="1"/>
  <c r="C180" i="14" s="1"/>
  <c r="D180" i="14" s="1"/>
  <c r="C179" i="14" a="1"/>
  <c r="C179" i="14" s="1"/>
  <c r="D179" i="14" s="1"/>
  <c r="C178" i="14" a="1"/>
  <c r="C178" i="14" s="1"/>
  <c r="D178" i="14" s="1"/>
  <c r="C177" i="14" a="1"/>
  <c r="C177" i="14" s="1"/>
  <c r="D177" i="14" s="1"/>
  <c r="C176" i="14" a="1"/>
  <c r="C176" i="14" s="1"/>
  <c r="D176" i="14" s="1"/>
  <c r="C175" i="14" a="1"/>
  <c r="C175" i="14" s="1"/>
  <c r="D175" i="14" s="1"/>
  <c r="B184" i="14" a="1"/>
  <c r="B184" i="14" s="1"/>
  <c r="B183" i="14" a="1"/>
  <c r="B183" i="14" s="1"/>
  <c r="B182" i="14" a="1"/>
  <c r="B182" i="14" s="1"/>
  <c r="B181" i="14" a="1"/>
  <c r="B181" i="14" s="1"/>
  <c r="B180" i="14" a="1"/>
  <c r="B180" i="14" s="1"/>
  <c r="B179" i="14" a="1"/>
  <c r="B179" i="14" s="1"/>
  <c r="B178" i="14" a="1"/>
  <c r="B178" i="14" s="1"/>
  <c r="B177" i="14" a="1"/>
  <c r="B177" i="14" s="1"/>
  <c r="B176" i="14" a="1"/>
  <c r="B176" i="14" s="1"/>
  <c r="B175" i="14" a="1"/>
  <c r="B175" i="14" s="1"/>
  <c r="A184" i="14" a="1"/>
  <c r="A184" i="14" s="1"/>
  <c r="A183" i="14" a="1"/>
  <c r="A183" i="14" s="1"/>
  <c r="A182" i="14" a="1"/>
  <c r="A182" i="14" s="1"/>
  <c r="A181" i="14" a="1"/>
  <c r="A181" i="14" s="1"/>
  <c r="A180" i="14" a="1"/>
  <c r="A180" i="14" s="1"/>
  <c r="A179" i="14" a="1"/>
  <c r="A179" i="14" s="1"/>
  <c r="A178" i="14" a="1"/>
  <c r="A178" i="14" s="1"/>
  <c r="A177" i="14" a="1"/>
  <c r="A177" i="14" s="1"/>
  <c r="A176" i="14" a="1"/>
  <c r="A176" i="14" s="1"/>
  <c r="A175" i="14" a="1"/>
  <c r="A175" i="14" s="1"/>
  <c r="C167" i="14" a="1"/>
  <c r="C167" i="14" s="1"/>
  <c r="D167" i="14" s="1"/>
  <c r="C166" i="14" a="1"/>
  <c r="C166" i="14" s="1"/>
  <c r="D166" i="14" s="1"/>
  <c r="C165" i="14" a="1"/>
  <c r="C165" i="14" s="1"/>
  <c r="D165" i="14" s="1"/>
  <c r="C164" i="14" a="1"/>
  <c r="C164" i="14" s="1"/>
  <c r="D164" i="14" s="1"/>
  <c r="C163" i="14" a="1"/>
  <c r="C163" i="14" s="1"/>
  <c r="D163" i="14" s="1"/>
  <c r="C162" i="14" a="1"/>
  <c r="C162" i="14" s="1"/>
  <c r="D162" i="14" s="1"/>
  <c r="C161" i="14" a="1"/>
  <c r="C161" i="14" s="1"/>
  <c r="D161" i="14" s="1"/>
  <c r="C160" i="14" a="1"/>
  <c r="C160" i="14" s="1"/>
  <c r="D160" i="14" s="1"/>
  <c r="C159" i="14" a="1"/>
  <c r="C159" i="14" s="1"/>
  <c r="D159" i="14" s="1"/>
  <c r="C158" i="14" a="1"/>
  <c r="C158" i="14" s="1"/>
  <c r="D158" i="14" s="1"/>
  <c r="B167" i="14" a="1"/>
  <c r="B167" i="14" s="1"/>
  <c r="B166" i="14" a="1"/>
  <c r="B166" i="14" s="1"/>
  <c r="B165" i="14" a="1"/>
  <c r="B165" i="14" s="1"/>
  <c r="B164" i="14" a="1"/>
  <c r="B164" i="14" s="1"/>
  <c r="B163" i="14" a="1"/>
  <c r="B163" i="14" s="1"/>
  <c r="B162" i="14" a="1"/>
  <c r="B162" i="14" s="1"/>
  <c r="B161" i="14" a="1"/>
  <c r="B161" i="14" s="1"/>
  <c r="B160" i="14" a="1"/>
  <c r="B160" i="14" s="1"/>
  <c r="B159" i="14" a="1"/>
  <c r="B159" i="14" s="1"/>
  <c r="B158" i="14" a="1"/>
  <c r="B158" i="14" s="1"/>
  <c r="A167" i="14" a="1"/>
  <c r="A167" i="14" s="1"/>
  <c r="A166" i="14" a="1"/>
  <c r="A166" i="14" s="1"/>
  <c r="A165" i="14" a="1"/>
  <c r="A165" i="14" s="1"/>
  <c r="A164" i="14" a="1"/>
  <c r="A164" i="14" s="1"/>
  <c r="A163" i="14" a="1"/>
  <c r="A163" i="14" s="1"/>
  <c r="A162" i="14" a="1"/>
  <c r="A162" i="14" s="1"/>
  <c r="A161" i="14" a="1"/>
  <c r="A161" i="14" s="1"/>
  <c r="A160" i="14" a="1"/>
  <c r="A160" i="14" s="1"/>
  <c r="A159" i="14" a="1"/>
  <c r="A159" i="14" s="1"/>
  <c r="A158" i="14" a="1"/>
  <c r="A158" i="14" s="1"/>
  <c r="C150" i="14" a="1"/>
  <c r="C150" i="14" s="1"/>
  <c r="D150" i="14" s="1"/>
  <c r="C149" i="14" a="1"/>
  <c r="C149" i="14" s="1"/>
  <c r="D149" i="14" s="1"/>
  <c r="C148" i="14" a="1"/>
  <c r="C148" i="14" s="1"/>
  <c r="D148" i="14" s="1"/>
  <c r="C147" i="14" a="1"/>
  <c r="C147" i="14" s="1"/>
  <c r="D147" i="14" s="1"/>
  <c r="C146" i="14" a="1"/>
  <c r="C146" i="14" s="1"/>
  <c r="D146" i="14" s="1"/>
  <c r="C145" i="14" a="1"/>
  <c r="C145" i="14" s="1"/>
  <c r="D145" i="14" s="1"/>
  <c r="C144" i="14" a="1"/>
  <c r="C144" i="14" s="1"/>
  <c r="D144" i="14" s="1"/>
  <c r="C143" i="14" a="1"/>
  <c r="C143" i="14" s="1"/>
  <c r="D143" i="14" s="1"/>
  <c r="C142" i="14" a="1"/>
  <c r="C142" i="14" s="1"/>
  <c r="D142" i="14" s="1"/>
  <c r="C141" i="14" a="1"/>
  <c r="C141" i="14" s="1"/>
  <c r="D141" i="14" s="1"/>
  <c r="B150" i="14" a="1"/>
  <c r="B150" i="14" s="1"/>
  <c r="B149" i="14" a="1"/>
  <c r="B149" i="14" s="1"/>
  <c r="B148" i="14" a="1"/>
  <c r="B148" i="14" s="1"/>
  <c r="B147" i="14" a="1"/>
  <c r="B147" i="14" s="1"/>
  <c r="B146" i="14" a="1"/>
  <c r="B146" i="14" s="1"/>
  <c r="B145" i="14" a="1"/>
  <c r="B145" i="14" s="1"/>
  <c r="B144" i="14" a="1"/>
  <c r="B144" i="14" s="1"/>
  <c r="B143" i="14" a="1"/>
  <c r="B143" i="14" s="1"/>
  <c r="B142" i="14" a="1"/>
  <c r="B142" i="14" s="1"/>
  <c r="B141" i="14" a="1"/>
  <c r="B141" i="14" s="1"/>
  <c r="A150" i="14" a="1"/>
  <c r="A150" i="14" s="1"/>
  <c r="A149" i="14" a="1"/>
  <c r="A149" i="14" s="1"/>
  <c r="A148" i="14" a="1"/>
  <c r="A148" i="14" s="1"/>
  <c r="A147" i="14" a="1"/>
  <c r="A147" i="14" s="1"/>
  <c r="A146" i="14" a="1"/>
  <c r="A146" i="14" s="1"/>
  <c r="A145" i="14" a="1"/>
  <c r="A145" i="14" s="1"/>
  <c r="A144" i="14" a="1"/>
  <c r="A144" i="14" s="1"/>
  <c r="A143" i="14" a="1"/>
  <c r="A143" i="14" s="1"/>
  <c r="A142" i="14" a="1"/>
  <c r="A142" i="14" s="1"/>
  <c r="A141" i="14" a="1"/>
  <c r="A141" i="14" s="1"/>
  <c r="C133" i="14" a="1"/>
  <c r="C133" i="14" s="1"/>
  <c r="D133" i="14" s="1"/>
  <c r="C132" i="14" a="1"/>
  <c r="C132" i="14" s="1"/>
  <c r="D132" i="14" s="1"/>
  <c r="C131" i="14" a="1"/>
  <c r="C131" i="14" s="1"/>
  <c r="D131" i="14" s="1"/>
  <c r="C130" i="14" a="1"/>
  <c r="C130" i="14" s="1"/>
  <c r="D130" i="14" s="1"/>
  <c r="C129" i="14" a="1"/>
  <c r="C129" i="14" s="1"/>
  <c r="D129" i="14" s="1"/>
  <c r="C128" i="14" a="1"/>
  <c r="C128" i="14" s="1"/>
  <c r="D128" i="14" s="1"/>
  <c r="C127" i="14" a="1"/>
  <c r="C127" i="14" s="1"/>
  <c r="D127" i="14" s="1"/>
  <c r="C126" i="14" a="1"/>
  <c r="C126" i="14" s="1"/>
  <c r="D126" i="14" s="1"/>
  <c r="C125" i="14" a="1"/>
  <c r="C125" i="14" s="1"/>
  <c r="D125" i="14" s="1"/>
  <c r="C124" i="14" a="1"/>
  <c r="C124" i="14" s="1"/>
  <c r="D124" i="14" s="1"/>
  <c r="B133" i="14" a="1"/>
  <c r="B133" i="14" s="1"/>
  <c r="B132" i="14" a="1"/>
  <c r="B132" i="14" s="1"/>
  <c r="B131" i="14" a="1"/>
  <c r="B131" i="14" s="1"/>
  <c r="B130" i="14" a="1"/>
  <c r="B130" i="14" s="1"/>
  <c r="B129" i="14" a="1"/>
  <c r="B129" i="14" s="1"/>
  <c r="B128" i="14" a="1"/>
  <c r="B128" i="14" s="1"/>
  <c r="B127" i="14" a="1"/>
  <c r="B127" i="14" s="1"/>
  <c r="B126" i="14" a="1"/>
  <c r="B126" i="14" s="1"/>
  <c r="B125" i="14" a="1"/>
  <c r="B125" i="14" s="1"/>
  <c r="B124" i="14" a="1"/>
  <c r="B124" i="14" s="1"/>
  <c r="A133" i="14" a="1"/>
  <c r="A133" i="14" s="1"/>
  <c r="A132" i="14" a="1"/>
  <c r="A132" i="14" s="1"/>
  <c r="A131" i="14" a="1"/>
  <c r="A131" i="14" s="1"/>
  <c r="A130" i="14" a="1"/>
  <c r="A130" i="14" s="1"/>
  <c r="A129" i="14" a="1"/>
  <c r="A129" i="14" s="1"/>
  <c r="A128" i="14" a="1"/>
  <c r="A128" i="14" s="1"/>
  <c r="A127" i="14" a="1"/>
  <c r="A127" i="14" s="1"/>
  <c r="A126" i="14" a="1"/>
  <c r="A126" i="14" s="1"/>
  <c r="A125" i="14" a="1"/>
  <c r="A125" i="14" s="1"/>
  <c r="A124" i="14" a="1"/>
  <c r="A124" i="14" s="1"/>
  <c r="C116" i="14" a="1"/>
  <c r="C116" i="14" s="1"/>
  <c r="D116" i="14" s="1"/>
  <c r="C115" i="14" a="1"/>
  <c r="C115" i="14" s="1"/>
  <c r="D115" i="14" s="1"/>
  <c r="C114" i="14" a="1"/>
  <c r="C114" i="14" s="1"/>
  <c r="D114" i="14" s="1"/>
  <c r="C113" i="14" a="1"/>
  <c r="C113" i="14" s="1"/>
  <c r="D113" i="14" s="1"/>
  <c r="C112" i="14" a="1"/>
  <c r="C112" i="14" s="1"/>
  <c r="D112" i="14" s="1"/>
  <c r="C111" i="14" a="1"/>
  <c r="C111" i="14" s="1"/>
  <c r="D111" i="14" s="1"/>
  <c r="C110" i="14" a="1"/>
  <c r="C110" i="14" s="1"/>
  <c r="D110" i="14" s="1"/>
  <c r="C109" i="14" a="1"/>
  <c r="C109" i="14" s="1"/>
  <c r="D109" i="14" s="1"/>
  <c r="C108" i="14" a="1"/>
  <c r="C108" i="14" s="1"/>
  <c r="D108" i="14" s="1"/>
  <c r="C107" i="14" a="1"/>
  <c r="C107" i="14" s="1"/>
  <c r="D107" i="14" s="1"/>
  <c r="B116" i="14" a="1"/>
  <c r="B116" i="14" s="1"/>
  <c r="B115" i="14" a="1"/>
  <c r="B115" i="14" s="1"/>
  <c r="B114" i="14" a="1"/>
  <c r="B114" i="14" s="1"/>
  <c r="B113" i="14" a="1"/>
  <c r="B113" i="14" s="1"/>
  <c r="B112" i="14" a="1"/>
  <c r="B112" i="14" s="1"/>
  <c r="B111" i="14" a="1"/>
  <c r="B111" i="14" s="1"/>
  <c r="B110" i="14" a="1"/>
  <c r="B110" i="14" s="1"/>
  <c r="B108" i="14" a="1"/>
  <c r="B108" i="14" s="1"/>
  <c r="B109" i="14" a="1"/>
  <c r="B109" i="14" s="1"/>
  <c r="B107" i="14" a="1"/>
  <c r="B107" i="14" s="1"/>
  <c r="A116" i="14" a="1"/>
  <c r="A116" i="14" s="1"/>
  <c r="A115" i="14" a="1"/>
  <c r="A115" i="14" s="1"/>
  <c r="A114" i="14" a="1"/>
  <c r="A114" i="14" s="1"/>
  <c r="A113" i="14" a="1"/>
  <c r="A113" i="14" s="1"/>
  <c r="A112" i="14" a="1"/>
  <c r="A112" i="14" s="1"/>
  <c r="A111" i="14" a="1"/>
  <c r="A111" i="14" s="1"/>
  <c r="A110" i="14" a="1"/>
  <c r="A110" i="14" s="1"/>
  <c r="A109" i="14" a="1"/>
  <c r="A109" i="14" s="1"/>
  <c r="A108" i="14" a="1"/>
  <c r="A108" i="14" s="1"/>
  <c r="A107" i="14" a="1"/>
  <c r="A107" i="14" s="1"/>
  <c r="C99" i="14" a="1"/>
  <c r="C99" i="14" s="1"/>
  <c r="D99" i="14" s="1"/>
  <c r="C98" i="14" a="1"/>
  <c r="C98" i="14" s="1"/>
  <c r="D98" i="14" s="1"/>
  <c r="C97" i="14" a="1"/>
  <c r="C97" i="14" s="1"/>
  <c r="D97" i="14" s="1"/>
  <c r="C96" i="14" a="1"/>
  <c r="C96" i="14" s="1"/>
  <c r="D96" i="14" s="1"/>
  <c r="C95" i="14" a="1"/>
  <c r="C95" i="14" s="1"/>
  <c r="D95" i="14" s="1"/>
  <c r="C94" i="14" a="1"/>
  <c r="C94" i="14" s="1"/>
  <c r="D94" i="14" s="1"/>
  <c r="C93" i="14" a="1"/>
  <c r="C93" i="14" s="1"/>
  <c r="D93" i="14" s="1"/>
  <c r="C92" i="14" a="1"/>
  <c r="C92" i="14" s="1"/>
  <c r="D92" i="14" s="1"/>
  <c r="C91" i="14" a="1"/>
  <c r="C91" i="14" s="1"/>
  <c r="D91" i="14" s="1"/>
  <c r="C90" i="14" a="1"/>
  <c r="C90" i="14" s="1"/>
  <c r="D90" i="14" s="1"/>
  <c r="B99" i="14" a="1"/>
  <c r="B99" i="14" s="1"/>
  <c r="B98" i="14" a="1"/>
  <c r="B98" i="14" s="1"/>
  <c r="B97" i="14" a="1"/>
  <c r="B97" i="14" s="1"/>
  <c r="B96" i="14" a="1"/>
  <c r="B96" i="14" s="1"/>
  <c r="B95" i="14" a="1"/>
  <c r="B95" i="14" s="1"/>
  <c r="B94" i="14" a="1"/>
  <c r="B94" i="14" s="1"/>
  <c r="B93" i="14" a="1"/>
  <c r="B93" i="14" s="1"/>
  <c r="B92" i="14" a="1"/>
  <c r="B92" i="14" s="1"/>
  <c r="B91" i="14" a="1"/>
  <c r="B91" i="14" s="1"/>
  <c r="B90" i="14" a="1"/>
  <c r="B90" i="14" s="1"/>
  <c r="A99" i="14" a="1"/>
  <c r="A99" i="14" s="1"/>
  <c r="A98" i="14" a="1"/>
  <c r="A98" i="14" s="1"/>
  <c r="A97" i="14" a="1"/>
  <c r="A97" i="14" s="1"/>
  <c r="A96" i="14" a="1"/>
  <c r="A96" i="14" s="1"/>
  <c r="A95" i="14" a="1"/>
  <c r="A95" i="14" s="1"/>
  <c r="A94" i="14" a="1"/>
  <c r="A94" i="14" s="1"/>
  <c r="A93" i="14" a="1"/>
  <c r="A93" i="14" s="1"/>
  <c r="A92" i="14" a="1"/>
  <c r="A92" i="14" s="1"/>
  <c r="A91" i="14" a="1"/>
  <c r="A91" i="14" s="1"/>
  <c r="A90" i="14" a="1"/>
  <c r="A90" i="14" s="1"/>
  <c r="C82" i="14" a="1"/>
  <c r="C82" i="14" s="1"/>
  <c r="D82" i="14" s="1"/>
  <c r="C81" i="14" a="1"/>
  <c r="C81" i="14" s="1"/>
  <c r="D81" i="14" s="1"/>
  <c r="C80" i="14" a="1"/>
  <c r="C80" i="14" s="1"/>
  <c r="D80" i="14" s="1"/>
  <c r="C79" i="14" a="1"/>
  <c r="C79" i="14" s="1"/>
  <c r="D79" i="14" s="1"/>
  <c r="C78" i="14" a="1"/>
  <c r="C78" i="14" s="1"/>
  <c r="D78" i="14" s="1"/>
  <c r="C77" i="14" a="1"/>
  <c r="C77" i="14" s="1"/>
  <c r="D77" i="14" s="1"/>
  <c r="C76" i="14" a="1"/>
  <c r="C76" i="14" s="1"/>
  <c r="D76" i="14" s="1"/>
  <c r="C75" i="14" a="1"/>
  <c r="C75" i="14" s="1"/>
  <c r="D75" i="14" s="1"/>
  <c r="C74" i="14" a="1"/>
  <c r="C74" i="14" s="1"/>
  <c r="D74" i="14" s="1"/>
  <c r="C73" i="14" a="1"/>
  <c r="C73" i="14" s="1"/>
  <c r="D73" i="14" s="1"/>
  <c r="B82" i="14" a="1"/>
  <c r="B82" i="14" s="1"/>
  <c r="B81" i="14" a="1"/>
  <c r="B81" i="14" s="1"/>
  <c r="B80" i="14" a="1"/>
  <c r="B80" i="14" s="1"/>
  <c r="B79" i="14" a="1"/>
  <c r="B79" i="14" s="1"/>
  <c r="B78" i="14" a="1"/>
  <c r="B78" i="14" s="1"/>
  <c r="B77" i="14" a="1"/>
  <c r="B77" i="14" s="1"/>
  <c r="B76" i="14" a="1"/>
  <c r="B76" i="14" s="1"/>
  <c r="B75" i="14" a="1"/>
  <c r="B75" i="14" s="1"/>
  <c r="B74" i="14" a="1"/>
  <c r="B74" i="14" s="1"/>
  <c r="B73" i="14" a="1"/>
  <c r="B73" i="14" s="1"/>
  <c r="A82" i="14" a="1"/>
  <c r="A82" i="14" s="1"/>
  <c r="A81" i="14" a="1"/>
  <c r="A81" i="14" s="1"/>
  <c r="A80" i="14" a="1"/>
  <c r="A80" i="14" s="1"/>
  <c r="A79" i="14" a="1"/>
  <c r="A79" i="14" s="1"/>
  <c r="A78" i="14" a="1"/>
  <c r="A78" i="14" s="1"/>
  <c r="A77" i="14" a="1"/>
  <c r="A77" i="14" s="1"/>
  <c r="A76" i="14" a="1"/>
  <c r="A76" i="14" s="1"/>
  <c r="A75" i="14" a="1"/>
  <c r="A75" i="14" s="1"/>
  <c r="A74" i="14" a="1"/>
  <c r="A74" i="14" s="1"/>
  <c r="A73" i="14" a="1"/>
  <c r="A73" i="14" s="1"/>
  <c r="C65" i="14" a="1"/>
  <c r="C65" i="14" s="1"/>
  <c r="D65" i="14" s="1"/>
  <c r="C64" i="14" a="1"/>
  <c r="C64" i="14" s="1"/>
  <c r="D64" i="14" s="1"/>
  <c r="C63" i="14" a="1"/>
  <c r="C63" i="14" s="1"/>
  <c r="D63" i="14" s="1"/>
  <c r="C62" i="14" a="1"/>
  <c r="C62" i="14" s="1"/>
  <c r="D62" i="14" s="1"/>
  <c r="C61" i="14" a="1"/>
  <c r="C61" i="14" s="1"/>
  <c r="D61" i="14" s="1"/>
  <c r="C60" i="14" a="1"/>
  <c r="C60" i="14" s="1"/>
  <c r="D60" i="14" s="1"/>
  <c r="C59" i="14" a="1"/>
  <c r="C59" i="14" s="1"/>
  <c r="D59" i="14" s="1"/>
  <c r="C58" i="14" a="1"/>
  <c r="C58" i="14" s="1"/>
  <c r="D58" i="14" s="1"/>
  <c r="C57" i="14" a="1"/>
  <c r="C57" i="14" s="1"/>
  <c r="D57" i="14" s="1"/>
  <c r="C56" i="14" a="1"/>
  <c r="C56" i="14" s="1"/>
  <c r="D56" i="14" s="1"/>
  <c r="B65" i="14" a="1"/>
  <c r="B65" i="14" s="1"/>
  <c r="B64" i="14" a="1"/>
  <c r="B64" i="14" s="1"/>
  <c r="B63" i="14" a="1"/>
  <c r="B63" i="14" s="1"/>
  <c r="B62" i="14" a="1"/>
  <c r="B62" i="14" s="1"/>
  <c r="B61" i="14" a="1"/>
  <c r="B61" i="14" s="1"/>
  <c r="B60" i="14" a="1"/>
  <c r="B60" i="14" s="1"/>
  <c r="B59" i="14" a="1"/>
  <c r="B59" i="14" s="1"/>
  <c r="B58" i="14" a="1"/>
  <c r="B58" i="14" s="1"/>
  <c r="B57" i="14" a="1"/>
  <c r="B57" i="14" s="1"/>
  <c r="B56" i="14" a="1"/>
  <c r="B56" i="14" s="1"/>
  <c r="A65" i="14" a="1"/>
  <c r="A65" i="14" s="1"/>
  <c r="A64" i="14" a="1"/>
  <c r="A64" i="14" s="1"/>
  <c r="A63" i="14" a="1"/>
  <c r="A63" i="14" s="1"/>
  <c r="A62" i="14" a="1"/>
  <c r="A62" i="14" s="1"/>
  <c r="A61" i="14" a="1"/>
  <c r="A61" i="14" s="1"/>
  <c r="A60" i="14" a="1"/>
  <c r="A60" i="14" s="1"/>
  <c r="A59" i="14" a="1"/>
  <c r="A59" i="14" s="1"/>
  <c r="A58" i="14" a="1"/>
  <c r="A58" i="14" s="1"/>
  <c r="A57" i="14" a="1"/>
  <c r="A57" i="14" s="1"/>
  <c r="A56" i="14" a="1"/>
  <c r="A56" i="14" s="1"/>
  <c r="C48" i="14" a="1"/>
  <c r="C48" i="14" s="1"/>
  <c r="D48" i="14" s="1"/>
  <c r="C47" i="14" a="1"/>
  <c r="C47" i="14" s="1"/>
  <c r="D47" i="14" s="1"/>
  <c r="C46" i="14" a="1"/>
  <c r="C46" i="14" s="1"/>
  <c r="D46" i="14" s="1"/>
  <c r="C45" i="14" a="1"/>
  <c r="C45" i="14" s="1"/>
  <c r="D45" i="14" s="1"/>
  <c r="C44" i="14" a="1"/>
  <c r="C44" i="14" s="1"/>
  <c r="D44" i="14" s="1"/>
  <c r="C43" i="14" a="1"/>
  <c r="C43" i="14" s="1"/>
  <c r="D43" i="14" s="1"/>
  <c r="C42" i="14" a="1"/>
  <c r="C42" i="14" s="1"/>
  <c r="D42" i="14" s="1"/>
  <c r="C41" i="14" a="1"/>
  <c r="C41" i="14" s="1"/>
  <c r="D41" i="14" s="1"/>
  <c r="C40" i="14" a="1"/>
  <c r="C40" i="14" s="1"/>
  <c r="D40" i="14" s="1"/>
  <c r="C39" i="14" a="1"/>
  <c r="C39" i="14" s="1"/>
  <c r="D39" i="14" s="1"/>
  <c r="B48" i="14" a="1"/>
  <c r="B48" i="14" s="1"/>
  <c r="B47" i="14" a="1"/>
  <c r="B47" i="14" s="1"/>
  <c r="B46" i="14" a="1"/>
  <c r="B46" i="14" s="1"/>
  <c r="B45" i="14" a="1"/>
  <c r="B45" i="14" s="1"/>
  <c r="B44" i="14" a="1"/>
  <c r="B44" i="14" s="1"/>
  <c r="B43" i="14" a="1"/>
  <c r="B43" i="14" s="1"/>
  <c r="B42" i="14" a="1"/>
  <c r="B42" i="14" s="1"/>
  <c r="B41" i="14" a="1"/>
  <c r="B41" i="14" s="1"/>
  <c r="B40" i="14" a="1"/>
  <c r="B40" i="14" s="1"/>
  <c r="B39" i="14" a="1"/>
  <c r="B39" i="14" s="1"/>
  <c r="A48" i="14" a="1"/>
  <c r="A48" i="14" s="1"/>
  <c r="A47" i="14" a="1"/>
  <c r="A47" i="14" s="1"/>
  <c r="A46" i="14" a="1"/>
  <c r="A46" i="14" s="1"/>
  <c r="A45" i="14" a="1"/>
  <c r="A45" i="14" s="1"/>
  <c r="A44" i="14" a="1"/>
  <c r="A44" i="14" s="1"/>
  <c r="A43" i="14" a="1"/>
  <c r="A43" i="14" s="1"/>
  <c r="A42" i="14" a="1"/>
  <c r="A42" i="14" s="1"/>
  <c r="A41" i="14" a="1"/>
  <c r="A41" i="14" s="1"/>
  <c r="A40" i="14" a="1"/>
  <c r="A40" i="14" s="1"/>
  <c r="A39" i="14" a="1"/>
  <c r="A39" i="14" s="1"/>
  <c r="A31" i="14" a="1"/>
  <c r="A31" i="14" s="1"/>
  <c r="A30" i="14" a="1"/>
  <c r="A30" i="14" s="1"/>
  <c r="A29" i="14" a="1"/>
  <c r="A29" i="14" s="1"/>
  <c r="A28" i="14" a="1"/>
  <c r="A28" i="14" s="1"/>
  <c r="A27" i="14" a="1"/>
  <c r="A27" i="14" s="1"/>
  <c r="A26" i="14" a="1"/>
  <c r="A26" i="14" s="1"/>
  <c r="A25" i="14" a="1"/>
  <c r="A25" i="14" s="1"/>
  <c r="A24" i="14" a="1"/>
  <c r="A24" i="14" s="1"/>
  <c r="A23" i="14" a="1"/>
  <c r="A23" i="14" s="1"/>
  <c r="A22" i="14" a="1"/>
  <c r="A22" i="14" s="1"/>
  <c r="C31" i="14" a="1"/>
  <c r="C31" i="14" s="1"/>
  <c r="D31" i="14" s="1"/>
  <c r="C30" i="14" a="1"/>
  <c r="C30" i="14" s="1"/>
  <c r="D30" i="14" s="1"/>
  <c r="C29" i="14" a="1"/>
  <c r="C29" i="14" s="1"/>
  <c r="D29" i="14" s="1"/>
  <c r="C28" i="14" a="1"/>
  <c r="C28" i="14" s="1"/>
  <c r="D28" i="14" s="1"/>
  <c r="C27" i="14" a="1"/>
  <c r="C27" i="14" s="1"/>
  <c r="D27" i="14" s="1"/>
  <c r="C26" i="14" a="1"/>
  <c r="C26" i="14" s="1"/>
  <c r="D26" i="14" s="1"/>
  <c r="C25" i="14" a="1"/>
  <c r="C25" i="14" s="1"/>
  <c r="D25" i="14" s="1"/>
  <c r="C24" i="14" a="1"/>
  <c r="C24" i="14" s="1"/>
  <c r="D24" i="14" s="1"/>
  <c r="C23" i="14" a="1"/>
  <c r="C23" i="14" s="1"/>
  <c r="D23" i="14" s="1"/>
  <c r="C22" i="14" a="1"/>
  <c r="C22" i="14" s="1"/>
  <c r="D22" i="14" s="1"/>
  <c r="B31" i="14" a="1"/>
  <c r="B31" i="14" s="1"/>
  <c r="B30" i="14" a="1"/>
  <c r="B30" i="14" s="1"/>
  <c r="B29" i="14" a="1"/>
  <c r="B29" i="14" s="1"/>
  <c r="B28" i="14" a="1"/>
  <c r="B28" i="14" s="1"/>
  <c r="B27" i="14" a="1"/>
  <c r="B27" i="14" s="1"/>
  <c r="B26" i="14" a="1"/>
  <c r="B26" i="14" s="1"/>
  <c r="B25" i="14" a="1"/>
  <c r="B25" i="14" s="1"/>
  <c r="B24" i="14" a="1"/>
  <c r="B24" i="14" s="1"/>
  <c r="B23" i="14" a="1"/>
  <c r="B23" i="14" s="1"/>
  <c r="B22" i="14" a="1"/>
  <c r="B22" i="14" s="1"/>
  <c r="C65" i="13" a="1"/>
  <c r="C65" i="13" s="1"/>
  <c r="D65" i="13" s="1"/>
  <c r="C64" i="13" a="1"/>
  <c r="C64" i="13" s="1"/>
  <c r="D64" i="13" s="1"/>
  <c r="C63" i="13" a="1"/>
  <c r="C63" i="13" s="1"/>
  <c r="D63" i="13" s="1"/>
  <c r="C62" i="13" a="1"/>
  <c r="C62" i="13" s="1"/>
  <c r="D62" i="13" s="1"/>
  <c r="C61" i="13" a="1"/>
  <c r="C61" i="13" s="1"/>
  <c r="D61" i="13" s="1"/>
  <c r="C60" i="13" a="1"/>
  <c r="C60" i="13" s="1"/>
  <c r="D60" i="13" s="1"/>
  <c r="C59" i="13" a="1"/>
  <c r="C59" i="13" s="1"/>
  <c r="D59" i="13" s="1"/>
  <c r="C58" i="13" a="1"/>
  <c r="C58" i="13" s="1"/>
  <c r="D58" i="13" s="1"/>
  <c r="C57" i="13" a="1"/>
  <c r="C57" i="13" s="1"/>
  <c r="D57" i="13" s="1"/>
  <c r="B65" i="13" a="1"/>
  <c r="B65" i="13" s="1"/>
  <c r="B64" i="13" a="1"/>
  <c r="B64" i="13" s="1"/>
  <c r="B63" i="13" a="1"/>
  <c r="B63" i="13" s="1"/>
  <c r="B62" i="13" a="1"/>
  <c r="B62" i="13" s="1"/>
  <c r="B61" i="13" a="1"/>
  <c r="B61" i="13" s="1"/>
  <c r="B60" i="13" a="1"/>
  <c r="B60" i="13" s="1"/>
  <c r="B59" i="13" a="1"/>
  <c r="B59" i="13" s="1"/>
  <c r="B58" i="13" a="1"/>
  <c r="B58" i="13" s="1"/>
  <c r="B57" i="13" a="1"/>
  <c r="B57" i="13" s="1"/>
  <c r="A65" i="13" a="1"/>
  <c r="A65" i="13" s="1"/>
  <c r="A64" i="13" a="1"/>
  <c r="A64" i="13" s="1"/>
  <c r="A63" i="13" a="1"/>
  <c r="A63" i="13" s="1"/>
  <c r="A62" i="13" a="1"/>
  <c r="A62" i="13" s="1"/>
  <c r="A61" i="13" a="1"/>
  <c r="A61" i="13" s="1"/>
  <c r="A60" i="13" a="1"/>
  <c r="A60" i="13" s="1"/>
  <c r="A59" i="13" a="1"/>
  <c r="A59" i="13" s="1"/>
  <c r="A58" i="13" a="1"/>
  <c r="A58" i="13" s="1"/>
  <c r="A57" i="13" a="1"/>
  <c r="A57" i="13" s="1"/>
  <c r="C48" i="13" a="1"/>
  <c r="C48" i="13" s="1"/>
  <c r="D48" i="13" s="1"/>
  <c r="C47" i="13" a="1"/>
  <c r="C47" i="13" s="1"/>
  <c r="D47" i="13" s="1"/>
  <c r="C46" i="13" a="1"/>
  <c r="C46" i="13" s="1"/>
  <c r="D46" i="13" s="1"/>
  <c r="C45" i="13" a="1"/>
  <c r="C45" i="13" s="1"/>
  <c r="D45" i="13" s="1"/>
  <c r="C44" i="13" a="1"/>
  <c r="C44" i="13" s="1"/>
  <c r="D44" i="13" s="1"/>
  <c r="C43" i="13" a="1"/>
  <c r="C43" i="13" s="1"/>
  <c r="D43" i="13" s="1"/>
  <c r="C42" i="13" a="1"/>
  <c r="C42" i="13" s="1"/>
  <c r="D42" i="13" s="1"/>
  <c r="C41" i="13" a="1"/>
  <c r="C41" i="13" s="1"/>
  <c r="D41" i="13" s="1"/>
  <c r="C40" i="13" a="1"/>
  <c r="C40" i="13" s="1"/>
  <c r="D40" i="13" s="1"/>
  <c r="B48" i="13" a="1"/>
  <c r="B48" i="13" s="1"/>
  <c r="B47" i="13" a="1"/>
  <c r="B47" i="13" s="1"/>
  <c r="B46" i="13" a="1"/>
  <c r="B46" i="13" s="1"/>
  <c r="B45" i="13" a="1"/>
  <c r="B45" i="13" s="1"/>
  <c r="B44" i="13" a="1"/>
  <c r="B44" i="13" s="1"/>
  <c r="B43" i="13" a="1"/>
  <c r="B43" i="13" s="1"/>
  <c r="B42" i="13" a="1"/>
  <c r="B42" i="13" s="1"/>
  <c r="B41" i="13" a="1"/>
  <c r="B41" i="13" s="1"/>
  <c r="B40" i="13" a="1"/>
  <c r="B40" i="13" s="1"/>
  <c r="A48" i="13" a="1"/>
  <c r="A48" i="13" s="1"/>
  <c r="A47" i="13" a="1"/>
  <c r="A47" i="13" s="1"/>
  <c r="A46" i="13" a="1"/>
  <c r="A46" i="13" s="1"/>
  <c r="A45" i="13" a="1"/>
  <c r="A45" i="13" s="1"/>
  <c r="A44" i="13" a="1"/>
  <c r="A44" i="13" s="1"/>
  <c r="A43" i="13" a="1"/>
  <c r="A43" i="13" s="1"/>
  <c r="A42" i="13" a="1"/>
  <c r="A42" i="13" s="1"/>
  <c r="A41" i="13" a="1"/>
  <c r="A41" i="13" s="1"/>
  <c r="A40" i="13" a="1"/>
  <c r="A40" i="13" s="1"/>
  <c r="A31" i="13" a="1"/>
  <c r="A31" i="13" s="1"/>
  <c r="A30" i="13" a="1"/>
  <c r="A30" i="13" s="1"/>
  <c r="A29" i="13" a="1"/>
  <c r="A29" i="13" s="1"/>
  <c r="A28" i="13" a="1"/>
  <c r="A28" i="13" s="1"/>
  <c r="A27" i="13" a="1"/>
  <c r="A27" i="13" s="1"/>
  <c r="A26" i="13" a="1"/>
  <c r="A26" i="13" s="1"/>
  <c r="A25" i="13" a="1"/>
  <c r="A25" i="13" s="1"/>
  <c r="A24" i="13" a="1"/>
  <c r="A24" i="13" s="1"/>
  <c r="A23" i="13" a="1"/>
  <c r="A23" i="13" s="1"/>
  <c r="B31" i="13" a="1"/>
  <c r="B31" i="13" s="1"/>
  <c r="B30" i="13" a="1"/>
  <c r="B30" i="13" s="1"/>
  <c r="B29" i="13" a="1"/>
  <c r="B29" i="13" s="1"/>
  <c r="B28" i="13" a="1"/>
  <c r="B28" i="13" s="1"/>
  <c r="B27" i="13" a="1"/>
  <c r="B27" i="13" s="1"/>
  <c r="B26" i="13" a="1"/>
  <c r="B26" i="13" s="1"/>
  <c r="B25" i="13" a="1"/>
  <c r="B25" i="13" s="1"/>
  <c r="B24" i="13" a="1"/>
  <c r="B24" i="13" s="1"/>
  <c r="B23" i="13" a="1"/>
  <c r="B23" i="13" s="1"/>
  <c r="C31" i="13" a="1"/>
  <c r="C31" i="13" s="1"/>
  <c r="D31" i="13" s="1"/>
  <c r="C30" i="13" a="1"/>
  <c r="C30" i="13" s="1"/>
  <c r="D30" i="13" s="1"/>
  <c r="C29" i="13" a="1"/>
  <c r="C29" i="13" s="1"/>
  <c r="D29" i="13" s="1"/>
  <c r="C28" i="13" a="1"/>
  <c r="C28" i="13" s="1"/>
  <c r="D28" i="13" s="1"/>
  <c r="C27" i="13" a="1"/>
  <c r="C27" i="13" s="1"/>
  <c r="D27" i="13" s="1"/>
  <c r="C26" i="13" a="1"/>
  <c r="C26" i="13" s="1"/>
  <c r="D26" i="13" s="1"/>
  <c r="C25" i="13" a="1"/>
  <c r="C25" i="13" s="1"/>
  <c r="D25" i="13" s="1"/>
  <c r="C24" i="13" a="1"/>
  <c r="C24" i="13" s="1"/>
  <c r="D24" i="13" s="1"/>
  <c r="C23" i="13" a="1"/>
  <c r="C23" i="13" s="1"/>
  <c r="D23" i="13" s="1"/>
  <c r="C56" i="13" a="1"/>
  <c r="C56" i="13" s="1"/>
  <c r="D56" i="13" s="1"/>
  <c r="B56" i="13" a="1"/>
  <c r="B56" i="13" s="1"/>
  <c r="A56" i="13" a="1"/>
  <c r="A56" i="13" s="1"/>
  <c r="B22" i="13" a="1"/>
  <c r="B22" i="13" s="1"/>
  <c r="A39" i="13" a="1"/>
  <c r="A39" i="13" s="1"/>
  <c r="C39" i="13" a="1"/>
  <c r="C39" i="13" s="1"/>
  <c r="D39" i="13" s="1"/>
  <c r="B39" i="13" a="1"/>
  <c r="B39" i="13" s="1"/>
  <c r="A22" i="13" a="1"/>
  <c r="A22" i="13" s="1"/>
  <c r="C22" i="13" a="1"/>
  <c r="C22" i="13" s="1"/>
  <c r="D22" i="13" s="1"/>
  <c r="B20" i="9" a="1"/>
  <c r="B20" i="9" s="1"/>
  <c r="AH38" i="9" a="1"/>
  <c r="R37" i="9" a="1"/>
  <c r="N38" i="9" a="1"/>
  <c r="AT38" i="9" a="1"/>
  <c r="AB37" i="9" a="1"/>
  <c r="U37" i="9" a="1"/>
  <c r="AN40" i="9" a="1"/>
  <c r="AK38" i="9" a="1"/>
  <c r="AA42" i="9" a="1"/>
  <c r="R38" i="9" a="1"/>
  <c r="AN43" i="9" a="1"/>
  <c r="AG38" i="9" a="1"/>
  <c r="AL43" i="9" a="1"/>
  <c r="Q43" i="9" a="1"/>
  <c r="AU39" i="9" a="1"/>
  <c r="F40" i="9" a="1"/>
  <c r="AJ40" i="9" a="1"/>
  <c r="J40" i="9" a="1"/>
  <c r="K40" i="9" a="1"/>
  <c r="AV40" i="9" a="1"/>
  <c r="O43" i="9" a="1"/>
  <c r="E43" i="9" a="1"/>
  <c r="AE39" i="9" a="1"/>
  <c r="AW38" i="9" a="1"/>
  <c r="AI38" i="9" a="1"/>
  <c r="G37" i="9" a="1"/>
  <c r="AH41" i="9" a="1"/>
  <c r="AD42" i="9" a="1"/>
  <c r="AH42" i="9" a="1"/>
  <c r="V41" i="9" a="1"/>
  <c r="Q41" i="9" a="1"/>
  <c r="O40" i="9" a="1"/>
  <c r="AB42" i="9" a="1"/>
  <c r="X38" i="9" a="1"/>
  <c r="F42" i="9" a="1"/>
  <c r="AL38" i="9" a="1"/>
  <c r="AJ38" i="9" a="1"/>
  <c r="W39" i="9" a="1"/>
  <c r="AR39" i="9" a="1"/>
  <c r="F43" i="9" a="1"/>
  <c r="AI40" i="9" a="1"/>
  <c r="AQ40" i="9" a="1"/>
  <c r="AG43" i="9" a="1"/>
  <c r="AO43" i="9" a="1"/>
  <c r="AJ39" i="9" a="1"/>
  <c r="Q38" i="9" a="1"/>
  <c r="AV41" i="9" a="1"/>
  <c r="AA41" i="9" a="1"/>
  <c r="I38" i="9" a="1"/>
  <c r="P38" i="9" a="1"/>
  <c r="AE38" i="9" a="1"/>
  <c r="E37" i="9" a="1"/>
  <c r="AS40" i="9" a="1"/>
  <c r="Z38" i="9" a="1"/>
  <c r="V38" i="9" a="1"/>
  <c r="F38" i="9" a="1"/>
  <c r="T38" i="9" a="1"/>
  <c r="M42" i="9" a="1"/>
  <c r="E39" i="9" a="1"/>
  <c r="AP40" i="9" a="1"/>
  <c r="AW40" i="9" a="1"/>
  <c r="AH40" i="9" a="1"/>
  <c r="AG39" i="9" a="1"/>
  <c r="J39" i="9" a="1"/>
  <c r="P43" i="9" a="1"/>
  <c r="AP43" i="9" a="1"/>
  <c r="L39" i="9" a="1"/>
  <c r="AO41" i="9" a="1"/>
  <c r="G42" i="9" a="1"/>
  <c r="AQ37" i="9" a="1"/>
  <c r="AV38" i="9" a="1"/>
  <c r="I42" i="9" a="1"/>
  <c r="I39" i="9" a="1"/>
  <c r="K41" i="9" a="1"/>
  <c r="T39" i="9" a="1"/>
  <c r="K38" i="9" a="1"/>
  <c r="AV42" i="9" a="1"/>
  <c r="X42" i="9" a="1"/>
  <c r="AW42" i="9" a="1"/>
  <c r="AD43" i="9" a="1"/>
  <c r="AD40" i="9" a="1"/>
  <c r="AL39" i="9" a="1"/>
  <c r="J43" i="9" a="1"/>
  <c r="AF39" i="9" a="1"/>
  <c r="AV43" i="9" a="1"/>
  <c r="K39" i="9" a="1"/>
  <c r="AJ43" i="9" a="1"/>
  <c r="O39" i="9" a="1"/>
  <c r="AK43" i="9" a="1"/>
  <c r="U38" i="9" a="1"/>
  <c r="AN41" i="9" a="1"/>
  <c r="W38" i="9" a="1"/>
  <c r="AU42" i="9" a="1"/>
  <c r="AQ41" i="9" a="1"/>
  <c r="Q37" i="9" a="1"/>
  <c r="U39" i="9" a="1"/>
  <c r="M38" i="9" a="1"/>
  <c r="R42" i="9" a="1"/>
  <c r="AR38" i="9" a="1"/>
  <c r="K42" i="9" a="1"/>
  <c r="AQ42" i="9" a="1"/>
  <c r="Z43" i="9" a="1"/>
  <c r="AA43" i="9" a="1"/>
  <c r="AQ39" i="9" a="1"/>
  <c r="H39" i="9" a="1"/>
  <c r="R39" i="9" a="1"/>
  <c r="AK39" i="9" a="1"/>
  <c r="E40" i="9" a="1"/>
  <c r="S40" i="9" a="1"/>
  <c r="AH39" i="9" a="1"/>
  <c r="AN38" i="9" a="1"/>
  <c r="G41" i="9" a="1"/>
  <c r="L37" i="9" a="1"/>
  <c r="AK42" i="9" a="1"/>
  <c r="AR42" i="9" a="1"/>
  <c r="E41" i="9" a="1"/>
  <c r="AS39" i="9" a="1"/>
  <c r="AO37" i="9" a="1"/>
  <c r="AR40" i="9" a="1"/>
  <c r="I43" i="9" a="1"/>
  <c r="M43" i="9" a="1"/>
  <c r="S38" i="9" a="1"/>
  <c r="AI42" i="9" a="1"/>
  <c r="E42" i="9" a="1"/>
  <c r="AJ42" i="9" a="1"/>
  <c r="AC39" i="9" a="1"/>
  <c r="Z40" i="9" a="1"/>
  <c r="AO40" i="9" a="1"/>
  <c r="AU43" i="9" a="1"/>
  <c r="N39" i="9" a="1"/>
  <c r="AI39" i="9" a="1"/>
  <c r="AM40" i="9" a="1"/>
  <c r="AG40" i="9" a="1"/>
  <c r="AS41" i="9" a="1"/>
  <c r="AC41" i="9" a="1"/>
  <c r="AS42" i="9" a="1"/>
  <c r="AD38" i="9" a="1"/>
  <c r="AM38" i="9" a="1"/>
  <c r="I37" i="9" a="1"/>
  <c r="AT41" i="9" a="1"/>
  <c r="AM37" i="9" a="1"/>
  <c r="Q39" i="9" a="1"/>
  <c r="N42" i="9" a="1"/>
  <c r="H38" i="9" a="1"/>
  <c r="AE42" i="9" a="1"/>
  <c r="E38" i="9" a="1"/>
  <c r="AG42" i="9" a="1"/>
  <c r="AW43" i="9" a="1"/>
  <c r="W43" i="9" a="1"/>
  <c r="AK40" i="9" a="1"/>
  <c r="AV39" i="9" a="1"/>
  <c r="Q40" i="9" a="1"/>
  <c r="AB43" i="9" a="1"/>
  <c r="AA39" i="9" a="1"/>
  <c r="AT40" i="9" a="1"/>
  <c r="H40" i="9" a="1"/>
  <c r="AC43" i="9" a="1"/>
  <c r="P42" i="9" a="1"/>
  <c r="AK37" i="9" a="1"/>
  <c r="J38" i="9" a="1"/>
  <c r="Q42" i="9" a="1"/>
  <c r="AO38" i="9" a="1"/>
  <c r="G43" i="9" a="1"/>
  <c r="AT43" i="9" a="1"/>
  <c r="U40" i="9" a="1"/>
  <c r="P37" i="9" a="1"/>
  <c r="AB38" i="9" a="1"/>
  <c r="Y42" i="9" a="1"/>
  <c r="AV37" i="9" a="1"/>
  <c r="AI37" i="9" a="1"/>
  <c r="AC40" i="9" a="1"/>
  <c r="L43" i="9" a="1"/>
  <c r="G38" i="9" a="1"/>
  <c r="AP38" i="9" a="1"/>
  <c r="AF42" i="9" a="1"/>
  <c r="AT42" i="9" a="1"/>
  <c r="Z42" i="9" a="1"/>
  <c r="AO39" i="9" a="1"/>
  <c r="X40" i="9" a="1"/>
  <c r="M40" i="9" a="1"/>
  <c r="AD39" i="9" a="1"/>
  <c r="S43" i="9" a="1"/>
  <c r="AA40" i="9" a="1"/>
  <c r="T43" i="9" a="1"/>
  <c r="AQ43" i="9" a="1"/>
  <c r="AU40" i="9" a="1"/>
  <c r="AB40" i="9" a="1"/>
  <c r="AK41" i="9" a="1"/>
  <c r="M37" i="9" a="1"/>
  <c r="AP42" i="9" a="1"/>
  <c r="T42" i="9" a="1"/>
  <c r="I40" i="9" a="1"/>
  <c r="AW41" i="9" a="1"/>
  <c r="AE41" i="9" a="1"/>
  <c r="AF41" i="9" a="1"/>
  <c r="G39" i="9" a="1"/>
  <c r="H42" i="9" a="1"/>
  <c r="AH43" i="9" a="1"/>
  <c r="AA38" i="9" a="1"/>
  <c r="AS43" i="9" a="1"/>
  <c r="V39" i="9" a="1"/>
  <c r="AM43" i="9" a="1"/>
  <c r="N40" i="9" a="1"/>
  <c r="R40" i="9" a="1"/>
  <c r="Z39" i="9" a="1"/>
  <c r="AN39" i="9" a="1"/>
  <c r="AL40" i="9" a="1"/>
  <c r="X43" i="9" a="1"/>
  <c r="AM39" i="9" a="1"/>
  <c r="Y43" i="9" a="1"/>
  <c r="AD41" i="9" a="1"/>
  <c r="R43" i="9" a="1"/>
  <c r="AF43" i="9" a="1"/>
  <c r="X39" i="9" a="1"/>
  <c r="AP39" i="9" a="1"/>
  <c r="T40" i="9" a="1"/>
  <c r="AE43" i="9" a="1"/>
  <c r="Y37" i="9" a="1"/>
  <c r="AU41" i="9" a="1"/>
  <c r="O38" i="9" a="1"/>
  <c r="J42" i="9" a="1"/>
  <c r="G40" i="9" a="1"/>
  <c r="AG37" i="9" a="1"/>
  <c r="AS38" i="9" a="1"/>
  <c r="AU38" i="9" a="1"/>
  <c r="AC42" i="9" a="1"/>
  <c r="L38" i="9" a="1"/>
  <c r="AO42" i="9" a="1"/>
  <c r="Y39" i="9" a="1"/>
  <c r="AB39" i="9" a="1"/>
  <c r="H43" i="9" a="1"/>
  <c r="V40" i="9" a="1"/>
  <c r="AF40" i="9" a="1"/>
  <c r="M39" i="9" a="1"/>
  <c r="P39" i="9" a="1"/>
  <c r="U43" i="9" a="1"/>
  <c r="U42" i="9" a="1"/>
  <c r="AF38" i="9" a="1"/>
  <c r="AE37" i="9" a="1"/>
  <c r="X37" i="9" a="1"/>
  <c r="Y40" i="9" a="1"/>
  <c r="AM42" i="9" a="1"/>
  <c r="AN42" i="9" a="1"/>
  <c r="Y38" i="9" a="1"/>
  <c r="L42" i="9" a="1"/>
  <c r="AI43" i="9" a="1"/>
  <c r="AR43" i="9" a="1"/>
  <c r="V43" i="9" a="1"/>
  <c r="AT39" i="9" a="1"/>
  <c r="L40" i="9" a="1"/>
  <c r="AE40" i="9" a="1"/>
  <c r="F39" i="9" a="1"/>
  <c r="P40" i="9" a="1"/>
  <c r="K43" i="9" a="1"/>
  <c r="AW39" i="9" a="1"/>
  <c r="L36" i="9" a="1"/>
  <c r="R36" i="9" a="1"/>
  <c r="O36" i="9" a="1"/>
  <c r="AW36" i="9" a="1"/>
  <c r="AN36" i="9" a="1"/>
  <c r="N36" i="9" a="1"/>
  <c r="AO36" i="9" a="1"/>
  <c r="AT36" i="9" a="1"/>
  <c r="AU36" i="9" a="1"/>
  <c r="AH36" i="9" a="1"/>
  <c r="H36" i="9" a="1"/>
  <c r="W36" i="9" a="1"/>
  <c r="AD36" i="9" a="1"/>
  <c r="X36" i="9" a="1"/>
  <c r="K36" i="9" a="1"/>
  <c r="U36" i="9" a="1"/>
  <c r="AV36" i="9" a="1"/>
  <c r="AR36" i="9" a="1"/>
  <c r="Q36" i="9" a="1"/>
  <c r="AJ36" i="9" a="1"/>
  <c r="I36" i="9" a="1"/>
  <c r="M36" i="9" a="1"/>
  <c r="G36" i="9" a="1"/>
  <c r="J36" i="9" a="1"/>
  <c r="AS36" i="9" a="1"/>
  <c r="AQ36" i="9" a="1"/>
  <c r="AI36" i="9" a="1"/>
  <c r="Y36" i="9" a="1"/>
  <c r="E36" i="9" a="1"/>
  <c r="AE36" i="9" a="1"/>
  <c r="AA36" i="9" a="1"/>
  <c r="S36" i="9" a="1"/>
  <c r="T36" i="9" a="1"/>
  <c r="AC36" i="9" a="1"/>
  <c r="AB36" i="9" a="1"/>
  <c r="AL36" i="9" a="1"/>
  <c r="F36" i="9" a="1"/>
  <c r="AM36" i="9" a="1"/>
  <c r="Z36" i="9" a="1"/>
  <c r="AK36" i="9" a="1"/>
  <c r="AG36" i="9" a="1"/>
  <c r="P36" i="9" a="1"/>
  <c r="AP36" i="9" a="1"/>
  <c r="V36" i="9" a="1"/>
  <c r="BK20" i="9" a="1"/>
  <c r="CB20" i="9" a="1"/>
  <c r="AG20" i="9" a="1"/>
  <c r="C12" i="5" l="1"/>
  <c r="C12" i="18"/>
  <c r="C12" i="22"/>
  <c r="AW39" i="9"/>
  <c r="K43" i="9"/>
  <c r="P40" i="9"/>
  <c r="F39" i="9"/>
  <c r="AE40" i="9"/>
  <c r="L40" i="9"/>
  <c r="AT39" i="9"/>
  <c r="V43" i="9"/>
  <c r="AR43" i="9"/>
  <c r="AI43" i="9"/>
  <c r="L42" i="9"/>
  <c r="Y38" i="9"/>
  <c r="AN42" i="9"/>
  <c r="AM42" i="9"/>
  <c r="Y40" i="9"/>
  <c r="X37" i="9"/>
  <c r="AE37" i="9"/>
  <c r="AF38" i="9"/>
  <c r="U42" i="9"/>
  <c r="U43" i="9"/>
  <c r="P39" i="9"/>
  <c r="M39" i="9"/>
  <c r="AF40" i="9"/>
  <c r="V40" i="9"/>
  <c r="H43" i="9"/>
  <c r="AB39" i="9"/>
  <c r="Y39" i="9"/>
  <c r="AO42" i="9"/>
  <c r="L38" i="9"/>
  <c r="AC42" i="9"/>
  <c r="AU38" i="9"/>
  <c r="AS38" i="9"/>
  <c r="AG37" i="9"/>
  <c r="G40" i="9"/>
  <c r="J42" i="9"/>
  <c r="O38" i="9"/>
  <c r="AU41" i="9"/>
  <c r="Y37" i="9"/>
  <c r="AE43" i="9"/>
  <c r="T40" i="9"/>
  <c r="AP39" i="9"/>
  <c r="X39" i="9"/>
  <c r="AF43" i="9"/>
  <c r="R43" i="9"/>
  <c r="AD41" i="9"/>
  <c r="Y43" i="9"/>
  <c r="AM39" i="9"/>
  <c r="X43" i="9"/>
  <c r="AL40" i="9"/>
  <c r="AN39" i="9"/>
  <c r="Z39" i="9"/>
  <c r="R40" i="9"/>
  <c r="N40" i="9"/>
  <c r="AM43" i="9"/>
  <c r="V39" i="9"/>
  <c r="AS43" i="9"/>
  <c r="AA38" i="9"/>
  <c r="AH43" i="9"/>
  <c r="H42" i="9"/>
  <c r="G39" i="9"/>
  <c r="AF41" i="9"/>
  <c r="AE41" i="9"/>
  <c r="AW41" i="9"/>
  <c r="I40" i="9"/>
  <c r="T42" i="9"/>
  <c r="AP42" i="9"/>
  <c r="M37" i="9"/>
  <c r="AK41" i="9"/>
  <c r="AB40" i="9"/>
  <c r="AU40" i="9"/>
  <c r="AQ43" i="9"/>
  <c r="T43" i="9"/>
  <c r="AA40" i="9"/>
  <c r="S43" i="9"/>
  <c r="AD39" i="9"/>
  <c r="M40" i="9"/>
  <c r="X40" i="9"/>
  <c r="AO39" i="9"/>
  <c r="Z42" i="9"/>
  <c r="AT42" i="9"/>
  <c r="AF42" i="9"/>
  <c r="AP38" i="9"/>
  <c r="G38" i="9"/>
  <c r="L43" i="9"/>
  <c r="AC40" i="9"/>
  <c r="AI37" i="9"/>
  <c r="AV37" i="9"/>
  <c r="Y42" i="9"/>
  <c r="AB38" i="9"/>
  <c r="P37" i="9"/>
  <c r="U40" i="9"/>
  <c r="AT43" i="9"/>
  <c r="G43" i="9"/>
  <c r="AO38" i="9"/>
  <c r="Q42" i="9"/>
  <c r="J38" i="9"/>
  <c r="AK37" i="9"/>
  <c r="P42" i="9"/>
  <c r="AC43" i="9"/>
  <c r="H40" i="9"/>
  <c r="AT40" i="9"/>
  <c r="AA39" i="9"/>
  <c r="AB43" i="9"/>
  <c r="Q40" i="9"/>
  <c r="AV39" i="9"/>
  <c r="AK40" i="9"/>
  <c r="W43" i="9"/>
  <c r="AW43" i="9"/>
  <c r="AG42" i="9"/>
  <c r="E38" i="9"/>
  <c r="AE42" i="9"/>
  <c r="H38" i="9"/>
  <c r="N42" i="9"/>
  <c r="Q39" i="9"/>
  <c r="AM37" i="9"/>
  <c r="AT41" i="9"/>
  <c r="I37" i="9"/>
  <c r="AM38" i="9"/>
  <c r="AD38" i="9"/>
  <c r="AS42" i="9"/>
  <c r="AC41" i="9"/>
  <c r="AS41" i="9"/>
  <c r="AG40" i="9"/>
  <c r="AM40" i="9"/>
  <c r="AI39" i="9"/>
  <c r="N39" i="9"/>
  <c r="AU43" i="9"/>
  <c r="AO40" i="9"/>
  <c r="Z40" i="9"/>
  <c r="AC39" i="9"/>
  <c r="AJ42" i="9"/>
  <c r="E42" i="9"/>
  <c r="AI42" i="9"/>
  <c r="S38" i="9"/>
  <c r="M43" i="9"/>
  <c r="I43" i="9"/>
  <c r="AR40" i="9"/>
  <c r="AO37" i="9"/>
  <c r="AS39" i="9"/>
  <c r="E41" i="9"/>
  <c r="AR42" i="9"/>
  <c r="AK42" i="9"/>
  <c r="L37" i="9"/>
  <c r="G41" i="9"/>
  <c r="AN38" i="9"/>
  <c r="AH39" i="9"/>
  <c r="S40" i="9"/>
  <c r="E40" i="9"/>
  <c r="AK39" i="9"/>
  <c r="R39" i="9"/>
  <c r="H39" i="9"/>
  <c r="AQ39" i="9"/>
  <c r="AA43" i="9"/>
  <c r="Z43" i="9"/>
  <c r="AQ42" i="9"/>
  <c r="K42" i="9"/>
  <c r="AR38" i="9"/>
  <c r="R42" i="9"/>
  <c r="M38" i="9"/>
  <c r="U39" i="9"/>
  <c r="Q37" i="9"/>
  <c r="AQ41" i="9"/>
  <c r="AU42" i="9"/>
  <c r="W38" i="9"/>
  <c r="AN41" i="9"/>
  <c r="U38" i="9"/>
  <c r="AK43" i="9"/>
  <c r="O39" i="9"/>
  <c r="AJ43" i="9"/>
  <c r="K39" i="9"/>
  <c r="AV43" i="9"/>
  <c r="AF39" i="9"/>
  <c r="J43" i="9"/>
  <c r="AL39" i="9"/>
  <c r="AD40" i="9"/>
  <c r="AD43" i="9"/>
  <c r="AW42" i="9"/>
  <c r="X42" i="9"/>
  <c r="AV42" i="9"/>
  <c r="K38" i="9"/>
  <c r="T39" i="9"/>
  <c r="K41" i="9"/>
  <c r="I39" i="9"/>
  <c r="I42" i="9"/>
  <c r="AV38" i="9"/>
  <c r="AQ37" i="9"/>
  <c r="G42" i="9"/>
  <c r="AO41" i="9"/>
  <c r="L39" i="9"/>
  <c r="AP43" i="9"/>
  <c r="P43" i="9"/>
  <c r="J39" i="9"/>
  <c r="AG39" i="9"/>
  <c r="AH40" i="9"/>
  <c r="AW40" i="9"/>
  <c r="AP40" i="9"/>
  <c r="E39" i="9"/>
  <c r="M42" i="9"/>
  <c r="T38" i="9"/>
  <c r="F38" i="9"/>
  <c r="V38" i="9"/>
  <c r="Z38" i="9"/>
  <c r="AS40" i="9"/>
  <c r="E37" i="9"/>
  <c r="AE38" i="9"/>
  <c r="P38" i="9"/>
  <c r="I38" i="9"/>
  <c r="AA41" i="9"/>
  <c r="AV41" i="9"/>
  <c r="Q38" i="9"/>
  <c r="AJ39" i="9"/>
  <c r="AO43" i="9"/>
  <c r="AG43" i="9"/>
  <c r="AQ40" i="9"/>
  <c r="AI40" i="9"/>
  <c r="F43" i="9"/>
  <c r="AR39" i="9"/>
  <c r="W39" i="9"/>
  <c r="AJ38" i="9"/>
  <c r="AL38" i="9"/>
  <c r="F42" i="9"/>
  <c r="X38" i="9"/>
  <c r="AB42" i="9"/>
  <c r="O40" i="9"/>
  <c r="Q41" i="9"/>
  <c r="V41" i="9"/>
  <c r="AH42" i="9"/>
  <c r="AD42" i="9"/>
  <c r="AH41" i="9"/>
  <c r="G37" i="9"/>
  <c r="AI38" i="9"/>
  <c r="AW38" i="9"/>
  <c r="AE39" i="9"/>
  <c r="E43" i="9"/>
  <c r="O43" i="9"/>
  <c r="AV40" i="9"/>
  <c r="K40" i="9"/>
  <c r="J40" i="9"/>
  <c r="AJ40" i="9"/>
  <c r="F40" i="9"/>
  <c r="AU39" i="9"/>
  <c r="Q43" i="9"/>
  <c r="AL43" i="9"/>
  <c r="AG38" i="9"/>
  <c r="AN43" i="9"/>
  <c r="R38" i="9"/>
  <c r="AA42" i="9"/>
  <c r="AK38" i="9"/>
  <c r="AN40" i="9"/>
  <c r="U37" i="9"/>
  <c r="AB37" i="9"/>
  <c r="AT38" i="9"/>
  <c r="N38" i="9"/>
  <c r="R37" i="9"/>
  <c r="AH38" i="9"/>
  <c r="AM36" i="9"/>
  <c r="C12" i="14"/>
  <c r="C12" i="13"/>
  <c r="C12" i="15"/>
  <c r="AD36" i="9"/>
  <c r="F36" i="9"/>
  <c r="AB36" i="9"/>
  <c r="AA36" i="9"/>
  <c r="Z36" i="9"/>
  <c r="AK36" i="9"/>
  <c r="AV36" i="9"/>
  <c r="AU36" i="9"/>
  <c r="AR36" i="9"/>
  <c r="O36" i="9"/>
  <c r="N36" i="9"/>
  <c r="Y36" i="9"/>
  <c r="AJ36" i="9"/>
  <c r="AI36" i="9"/>
  <c r="T36" i="9"/>
  <c r="U36" i="9"/>
  <c r="J36" i="9"/>
  <c r="I36" i="9"/>
  <c r="M36" i="9"/>
  <c r="X36" i="9"/>
  <c r="W36" i="9"/>
  <c r="AT36" i="9"/>
  <c r="E36" i="9"/>
  <c r="L36" i="9"/>
  <c r="K36" i="9"/>
  <c r="AH36" i="9"/>
  <c r="AQ36" i="9"/>
  <c r="AS36" i="9"/>
  <c r="AW36" i="9"/>
  <c r="H36" i="9"/>
  <c r="V36" i="9"/>
  <c r="AO36" i="9"/>
  <c r="P36" i="9"/>
  <c r="R36" i="9"/>
  <c r="AL36" i="9"/>
  <c r="AC36" i="9"/>
  <c r="AP36" i="9"/>
  <c r="S36" i="9"/>
  <c r="G36" i="9"/>
  <c r="Q36" i="9"/>
  <c r="AG36" i="9"/>
  <c r="AN36" i="9"/>
  <c r="AE36" i="9"/>
  <c r="BK20" i="9"/>
  <c r="CB20" i="9"/>
  <c r="AG20" i="9"/>
  <c r="E286" i="14"/>
  <c r="Z3" i="19" a="1"/>
  <c r="Z3" i="19" s="1"/>
  <c r="Y3" i="19" a="1"/>
  <c r="Y3" i="19" s="1"/>
  <c r="W3" i="19" a="1"/>
  <c r="W3" i="19" s="1"/>
  <c r="DU4" i="19" a="1"/>
  <c r="DU4" i="19" s="1"/>
  <c r="DU5" i="19" a="1"/>
  <c r="DU5" i="19" s="1"/>
  <c r="DU6" i="19" a="1"/>
  <c r="DU6" i="19" s="1"/>
  <c r="DU7" i="19" a="1"/>
  <c r="DU7" i="19" s="1"/>
  <c r="DU8" i="19" a="1"/>
  <c r="DU8" i="19" s="1"/>
  <c r="DU9" i="19" a="1"/>
  <c r="DU9" i="19" s="1"/>
  <c r="DU10" i="19" a="1"/>
  <c r="DU10" i="19" s="1"/>
  <c r="DU11" i="19" a="1"/>
  <c r="DU11" i="19" s="1"/>
  <c r="DU12" i="19" a="1"/>
  <c r="DU12" i="19" s="1"/>
  <c r="DU13" i="19" a="1"/>
  <c r="DU13" i="19" s="1"/>
  <c r="DU14" i="19" a="1"/>
  <c r="DU14" i="19" s="1"/>
  <c r="DU15" i="19" a="1"/>
  <c r="DU15" i="19" s="1"/>
  <c r="DU16" i="19" a="1"/>
  <c r="DU16" i="19" s="1"/>
  <c r="DU17" i="19" a="1"/>
  <c r="DU17" i="19" s="1"/>
  <c r="DU18" i="19" a="1"/>
  <c r="DU18" i="19" s="1"/>
  <c r="DU19" i="19" a="1"/>
  <c r="DU19" i="19" s="1"/>
  <c r="DU20" i="19" a="1"/>
  <c r="DU20" i="19" s="1"/>
  <c r="DU21" i="19" a="1"/>
  <c r="DU21" i="19" s="1"/>
  <c r="DU22" i="19" a="1"/>
  <c r="DU22" i="19" s="1"/>
  <c r="DU23" i="19" a="1"/>
  <c r="DU23" i="19" s="1"/>
  <c r="DU24" i="19" a="1"/>
  <c r="DU24" i="19" s="1"/>
  <c r="DU25" i="19" a="1"/>
  <c r="DU25" i="19" s="1"/>
  <c r="DU26" i="19" a="1"/>
  <c r="DU26" i="19" s="1"/>
  <c r="DU27" i="19" a="1"/>
  <c r="DU27" i="19" s="1"/>
  <c r="DU28" i="19" a="1"/>
  <c r="DU28" i="19" s="1"/>
  <c r="DU29" i="19" a="1"/>
  <c r="DU29" i="19" s="1"/>
  <c r="DU30" i="19" a="1"/>
  <c r="DU30" i="19" s="1"/>
  <c r="DU31" i="19" a="1"/>
  <c r="DU31" i="19" s="1"/>
  <c r="DU32" i="19" a="1"/>
  <c r="DU32" i="19" s="1"/>
  <c r="DU33" i="19" a="1"/>
  <c r="DU33" i="19" s="1"/>
  <c r="DU34" i="19" a="1"/>
  <c r="DU34" i="19" s="1"/>
  <c r="DU35" i="19" a="1"/>
  <c r="DU35" i="19" s="1"/>
  <c r="DU36" i="19" a="1"/>
  <c r="DU36" i="19" s="1"/>
  <c r="DU37" i="19" a="1"/>
  <c r="DU37" i="19" s="1"/>
  <c r="DU3" i="19" a="1"/>
  <c r="DU3" i="19" s="1"/>
  <c r="DT4" i="19" a="1"/>
  <c r="DT4" i="19" s="1"/>
  <c r="DT5" i="19" a="1"/>
  <c r="DT5" i="19" s="1"/>
  <c r="DT6" i="19" a="1"/>
  <c r="DT6" i="19" s="1"/>
  <c r="DT7" i="19" a="1"/>
  <c r="DT7" i="19" s="1"/>
  <c r="DT8" i="19" a="1"/>
  <c r="DT8" i="19" s="1"/>
  <c r="DT9" i="19" a="1"/>
  <c r="DT9" i="19" s="1"/>
  <c r="DT10" i="19" a="1"/>
  <c r="DT10" i="19" s="1"/>
  <c r="DT11" i="19" a="1"/>
  <c r="DT11" i="19" s="1"/>
  <c r="DT12" i="19" a="1"/>
  <c r="DT12" i="19" s="1"/>
  <c r="DT13" i="19" a="1"/>
  <c r="DT13" i="19" s="1"/>
  <c r="DT14" i="19" a="1"/>
  <c r="DT14" i="19" s="1"/>
  <c r="DT15" i="19" a="1"/>
  <c r="DT15" i="19" s="1"/>
  <c r="DT16" i="19" a="1"/>
  <c r="DT16" i="19" s="1"/>
  <c r="DT17" i="19" a="1"/>
  <c r="DT17" i="19" s="1"/>
  <c r="DT18" i="19" a="1"/>
  <c r="DT18" i="19" s="1"/>
  <c r="DT19" i="19" a="1"/>
  <c r="DT19" i="19" s="1"/>
  <c r="DT20" i="19" a="1"/>
  <c r="DT20" i="19" s="1"/>
  <c r="DT21" i="19" a="1"/>
  <c r="DT21" i="19" s="1"/>
  <c r="DT22" i="19" a="1"/>
  <c r="DT22" i="19" s="1"/>
  <c r="DT23" i="19" a="1"/>
  <c r="DT23" i="19" s="1"/>
  <c r="DT24" i="19" a="1"/>
  <c r="DT24" i="19" s="1"/>
  <c r="DT25" i="19" a="1"/>
  <c r="DT25" i="19" s="1"/>
  <c r="DT26" i="19" a="1"/>
  <c r="DT26" i="19" s="1"/>
  <c r="DT27" i="19" a="1"/>
  <c r="DT27" i="19" s="1"/>
  <c r="DT28" i="19" a="1"/>
  <c r="DT28" i="19" s="1"/>
  <c r="DT29" i="19" a="1"/>
  <c r="DT29" i="19" s="1"/>
  <c r="DT30" i="19" a="1"/>
  <c r="DT30" i="19" s="1"/>
  <c r="DT31" i="19" a="1"/>
  <c r="DT31" i="19" s="1"/>
  <c r="DT32" i="19" a="1"/>
  <c r="DT32" i="19" s="1"/>
  <c r="DT33" i="19" a="1"/>
  <c r="DT33" i="19" s="1"/>
  <c r="DT34" i="19" a="1"/>
  <c r="DT34" i="19" s="1"/>
  <c r="DT35" i="19" a="1"/>
  <c r="DT35" i="19" s="1"/>
  <c r="DT36" i="19" a="1"/>
  <c r="DT36" i="19" s="1"/>
  <c r="DT37" i="19" a="1"/>
  <c r="DT37" i="19" s="1"/>
  <c r="DT3" i="19" a="1"/>
  <c r="DT3" i="19" s="1"/>
  <c r="DR4" i="19" a="1"/>
  <c r="DR4" i="19" s="1"/>
  <c r="DR5" i="19" a="1"/>
  <c r="DR5" i="19" s="1"/>
  <c r="DR6" i="19" a="1"/>
  <c r="DR6" i="19" s="1"/>
  <c r="DR7" i="19" a="1"/>
  <c r="DR7" i="19" s="1"/>
  <c r="DR8" i="19" a="1"/>
  <c r="DR8" i="19" s="1"/>
  <c r="DR9" i="19" a="1"/>
  <c r="DR9" i="19" s="1"/>
  <c r="DR10" i="19" a="1"/>
  <c r="DR10" i="19" s="1"/>
  <c r="DR11" i="19" a="1"/>
  <c r="DR11" i="19" s="1"/>
  <c r="DR12" i="19" a="1"/>
  <c r="DR12" i="19" s="1"/>
  <c r="DR13" i="19" a="1"/>
  <c r="DR13" i="19" s="1"/>
  <c r="DR14" i="19" a="1"/>
  <c r="DR14" i="19" s="1"/>
  <c r="DR15" i="19" a="1"/>
  <c r="DR15" i="19" s="1"/>
  <c r="DR16" i="19" a="1"/>
  <c r="DR16" i="19" s="1"/>
  <c r="DR17" i="19" a="1"/>
  <c r="DR17" i="19" s="1"/>
  <c r="DR18" i="19" a="1"/>
  <c r="DR18" i="19" s="1"/>
  <c r="DR19" i="19" a="1"/>
  <c r="DR19" i="19" s="1"/>
  <c r="DR20" i="19" a="1"/>
  <c r="DR20" i="19" s="1"/>
  <c r="DR21" i="19" a="1"/>
  <c r="DR21" i="19" s="1"/>
  <c r="DR22" i="19" a="1"/>
  <c r="DR22" i="19" s="1"/>
  <c r="DR23" i="19" a="1"/>
  <c r="DR23" i="19" s="1"/>
  <c r="DR24" i="19" a="1"/>
  <c r="DR24" i="19" s="1"/>
  <c r="DR25" i="19" a="1"/>
  <c r="DR25" i="19" s="1"/>
  <c r="DR26" i="19" a="1"/>
  <c r="DR26" i="19" s="1"/>
  <c r="DR27" i="19" a="1"/>
  <c r="DR27" i="19" s="1"/>
  <c r="DR28" i="19" a="1"/>
  <c r="DR28" i="19" s="1"/>
  <c r="DR29" i="19" a="1"/>
  <c r="DR29" i="19" s="1"/>
  <c r="DR30" i="19" a="1"/>
  <c r="DR30" i="19" s="1"/>
  <c r="DR31" i="19" a="1"/>
  <c r="DR31" i="19" s="1"/>
  <c r="DR32" i="19" a="1"/>
  <c r="DR32" i="19" s="1"/>
  <c r="DR33" i="19" a="1"/>
  <c r="DR33" i="19" s="1"/>
  <c r="DR34" i="19" a="1"/>
  <c r="DR34" i="19" s="1"/>
  <c r="DR35" i="19" a="1"/>
  <c r="DR35" i="19" s="1"/>
  <c r="DR36" i="19" a="1"/>
  <c r="DR36" i="19" s="1"/>
  <c r="DR37" i="19" a="1"/>
  <c r="DR37" i="19" s="1"/>
  <c r="DR3" i="19" a="1"/>
  <c r="DR3" i="19" s="1"/>
  <c r="K159" i="21"/>
  <c r="K142" i="21"/>
  <c r="K533" i="21"/>
  <c r="K635" i="21"/>
  <c r="K346" i="21"/>
  <c r="K244" i="21"/>
  <c r="K193" i="21"/>
  <c r="K176" i="21"/>
  <c r="K499" i="21"/>
  <c r="K295" i="21"/>
  <c r="K652" i="21"/>
  <c r="K567" i="21"/>
  <c r="K669" i="21"/>
  <c r="K482" i="21"/>
  <c r="K703" i="21"/>
  <c r="K550" i="21"/>
  <c r="K57" i="21"/>
  <c r="K91" i="21"/>
  <c r="K74" i="21"/>
  <c r="K737" i="21"/>
  <c r="K414" i="21"/>
  <c r="K125" i="21"/>
  <c r="K261" i="21"/>
  <c r="K720" i="21"/>
  <c r="K584" i="21"/>
  <c r="K618" i="21"/>
  <c r="K278" i="21"/>
  <c r="K771" i="21"/>
  <c r="K754" i="21"/>
  <c r="K108" i="21"/>
  <c r="K686" i="21"/>
  <c r="K227" i="21"/>
  <c r="K448" i="21"/>
  <c r="K363" i="21"/>
  <c r="K601" i="21"/>
  <c r="K516" i="21"/>
  <c r="K40" i="21"/>
  <c r="K312" i="21"/>
  <c r="K465" i="21"/>
  <c r="K210" i="21"/>
  <c r="K329" i="21"/>
  <c r="K23" i="21"/>
  <c r="K431" i="21"/>
  <c r="K380" i="21"/>
  <c r="K397" i="21"/>
  <c r="AN20" i="9" a="1"/>
  <c r="AE20" i="9" a="1"/>
  <c r="AB20" i="9" a="1"/>
  <c r="AQ20" i="9" a="1"/>
  <c r="AK20" i="9" a="1"/>
  <c r="AJ20" i="9" a="1"/>
  <c r="Y20" i="9" a="1"/>
  <c r="BL20" i="9" a="1"/>
  <c r="CK20" i="9" a="1"/>
  <c r="M20" i="9" a="1"/>
  <c r="AA20" i="9" a="1"/>
  <c r="T20" i="9" a="1"/>
  <c r="BA20" i="9" a="1"/>
  <c r="BZ20" i="9" a="1"/>
  <c r="S20" i="9" a="1"/>
  <c r="BH20" i="9" a="1"/>
  <c r="CI20" i="9" a="1"/>
  <c r="I20" i="9" a="1"/>
  <c r="AV20" i="9" a="1"/>
  <c r="Q20" i="9" a="1"/>
  <c r="CH20" i="9" a="1"/>
  <c r="L20" i="9" a="1"/>
  <c r="N20" i="9" a="1"/>
  <c r="AT20" i="9" a="1"/>
  <c r="BE20" i="9" a="1"/>
  <c r="H20" i="9" a="1"/>
  <c r="E20" i="9" a="1"/>
  <c r="CE20" i="9" a="1"/>
  <c r="K20" i="9" a="1"/>
  <c r="CD20" i="9" a="1"/>
  <c r="BD20" i="9" a="1"/>
  <c r="BI20" i="9" a="1"/>
  <c r="CJ20" i="9" a="1"/>
  <c r="BM20" i="9" a="1"/>
  <c r="G20" i="9" a="1"/>
  <c r="Z20" i="9" a="1"/>
  <c r="P20" i="9" a="1"/>
  <c r="AZ20" i="9" a="1"/>
  <c r="CG20" i="9" a="1"/>
  <c r="AM20" i="9" a="1"/>
  <c r="CO20" i="9" a="1"/>
  <c r="CQ20" i="9" a="1"/>
  <c r="X20" i="9" a="1"/>
  <c r="CR20" i="9" a="1"/>
  <c r="BV20" i="9" a="1"/>
  <c r="AL20" i="9" a="1"/>
  <c r="AW20" i="9" a="1"/>
  <c r="BU20" i="9" a="1"/>
  <c r="AX20" i="9" a="1"/>
  <c r="CN20" i="9" a="1"/>
  <c r="BR20" i="9" a="1"/>
  <c r="CC20" i="9" a="1"/>
  <c r="R20" i="9" a="1"/>
  <c r="O20" i="9" a="1"/>
  <c r="AO20" i="9" a="1"/>
  <c r="AR20" i="9" a="1"/>
  <c r="AC20" i="9" a="1"/>
  <c r="BJ20" i="9" a="1"/>
  <c r="AS20" i="9" a="1"/>
  <c r="BP20" i="9" a="1"/>
  <c r="AP20" i="9" a="1"/>
  <c r="CM20" i="9" a="1"/>
  <c r="J20" i="9" a="1"/>
  <c r="BW20" i="9" a="1"/>
  <c r="CA20" i="9" a="1"/>
  <c r="BC20" i="9" a="1"/>
  <c r="AD20" i="9" a="1"/>
  <c r="BT20" i="9" a="1"/>
  <c r="W20" i="9" a="1"/>
  <c r="CF20" i="9" a="1"/>
  <c r="AI20" i="9" a="1"/>
  <c r="AH20" i="9" a="1"/>
  <c r="BQ20" i="9" a="1"/>
  <c r="BF20" i="9" a="1"/>
  <c r="BY20" i="9" a="1"/>
  <c r="AY20" i="9" a="1"/>
  <c r="BG20" i="9" a="1"/>
  <c r="BB20" i="9" a="1"/>
  <c r="BX20" i="9" a="1"/>
  <c r="F20" i="9" a="1"/>
  <c r="V20" i="9" a="1"/>
  <c r="CL20" i="9" a="1"/>
  <c r="U20" i="9" a="1"/>
  <c r="CP20" i="9" a="1"/>
  <c r="BO20" i="9" a="1"/>
  <c r="BS20" i="9" a="1"/>
  <c r="AF20" i="9" a="1"/>
  <c r="AU20" i="9" a="1"/>
  <c r="BN20" i="9" a="1"/>
  <c r="F20" i="9" l="1"/>
  <c r="BS20" i="9"/>
  <c r="CO20" i="9"/>
  <c r="CN20" i="9"/>
  <c r="AX20" i="9"/>
  <c r="L20" i="9"/>
  <c r="AS20" i="9"/>
  <c r="CD20" i="9"/>
  <c r="BG20" i="9"/>
  <c r="X20" i="9"/>
  <c r="O20" i="9"/>
  <c r="CM20" i="9"/>
  <c r="BY20" i="9"/>
  <c r="BV20" i="9"/>
  <c r="AL20" i="9"/>
  <c r="AO20" i="9"/>
  <c r="S20" i="9"/>
  <c r="AD20" i="9"/>
  <c r="BF20" i="9"/>
  <c r="AB20" i="9"/>
  <c r="BH20" i="9"/>
  <c r="BJ20" i="9"/>
  <c r="T20" i="9"/>
  <c r="BR20" i="9"/>
  <c r="CG20" i="9"/>
  <c r="W20" i="9"/>
  <c r="Q20" i="9"/>
  <c r="CE20" i="9"/>
  <c r="J20" i="9"/>
  <c r="CF20" i="9"/>
  <c r="G20" i="9"/>
  <c r="BI20" i="9"/>
  <c r="BA20" i="9"/>
  <c r="BE20" i="9"/>
  <c r="Y20" i="9"/>
  <c r="Z20" i="9"/>
  <c r="BL20" i="9"/>
  <c r="AV20" i="9"/>
  <c r="CK20" i="9"/>
  <c r="BZ20" i="9"/>
  <c r="I20" i="9"/>
  <c r="AQ20" i="9"/>
  <c r="BD20" i="9"/>
  <c r="CC20" i="9"/>
  <c r="BT20" i="9"/>
  <c r="AU20" i="9"/>
  <c r="AC20" i="9"/>
  <c r="BN20" i="9"/>
  <c r="CH20" i="9"/>
  <c r="AM20" i="9"/>
  <c r="CJ20" i="9"/>
  <c r="R20" i="9"/>
  <c r="H20" i="9"/>
  <c r="E20" i="9"/>
  <c r="AF20" i="9"/>
  <c r="AI20" i="9"/>
  <c r="CI20" i="9"/>
  <c r="BP20" i="9"/>
  <c r="P20" i="9"/>
  <c r="BX20" i="9"/>
  <c r="BQ20" i="9"/>
  <c r="BO20" i="9"/>
  <c r="U20" i="9"/>
  <c r="AA20" i="9"/>
  <c r="AN20" i="9"/>
  <c r="BB20" i="9"/>
  <c r="AE20" i="9"/>
  <c r="M20" i="9"/>
  <c r="CR20" i="9"/>
  <c r="V20" i="9"/>
  <c r="AW20" i="9"/>
  <c r="BU20" i="9"/>
  <c r="AY20" i="9"/>
  <c r="AT20" i="9"/>
  <c r="AK20" i="9"/>
  <c r="AZ20" i="9"/>
  <c r="CQ20" i="9"/>
  <c r="N20" i="9"/>
  <c r="CP20" i="9"/>
  <c r="K20" i="9"/>
  <c r="AP20" i="9"/>
  <c r="BM20" i="9"/>
  <c r="BW20" i="9"/>
  <c r="BC20" i="9"/>
  <c r="AJ20" i="9"/>
  <c r="CA20" i="9"/>
  <c r="CL20" i="9"/>
  <c r="AR20" i="9"/>
  <c r="AH20" i="9"/>
  <c r="W18" i="19"/>
  <c r="W14" i="19"/>
  <c r="W10" i="19"/>
  <c r="Z34" i="19"/>
  <c r="Z30" i="19"/>
  <c r="Z26" i="19"/>
  <c r="Z18" i="19"/>
  <c r="W34" i="19"/>
  <c r="Z14" i="19"/>
  <c r="W30" i="19"/>
  <c r="Z10" i="19"/>
  <c r="W26" i="19"/>
  <c r="Y34" i="19"/>
  <c r="Y29" i="19"/>
  <c r="Y24" i="19"/>
  <c r="Y18" i="19"/>
  <c r="Y13" i="19"/>
  <c r="Y8" i="19"/>
  <c r="Y33" i="19"/>
  <c r="Y28" i="19"/>
  <c r="Y22" i="19"/>
  <c r="Y17" i="19"/>
  <c r="Y12" i="19"/>
  <c r="Y6" i="19"/>
  <c r="Y37" i="19"/>
  <c r="Y32" i="19"/>
  <c r="Y26" i="19"/>
  <c r="Y21" i="19"/>
  <c r="Y16" i="19"/>
  <c r="Y10" i="19"/>
  <c r="Y5" i="19"/>
  <c r="Y36" i="19"/>
  <c r="Y30" i="19"/>
  <c r="Y25" i="19"/>
  <c r="Y20" i="19"/>
  <c r="Y14" i="19"/>
  <c r="Y9" i="19"/>
  <c r="Y4" i="19"/>
  <c r="W22" i="19"/>
  <c r="W6" i="19"/>
  <c r="Z22" i="19"/>
  <c r="Z6" i="19"/>
  <c r="Z37" i="19"/>
  <c r="Z33" i="19"/>
  <c r="Z29" i="19"/>
  <c r="Z25" i="19"/>
  <c r="Z21" i="19"/>
  <c r="Z17" i="19"/>
  <c r="Z13" i="19"/>
  <c r="Z9" i="19"/>
  <c r="Z5" i="19"/>
  <c r="Z36" i="19"/>
  <c r="Z32" i="19"/>
  <c r="Z28" i="19"/>
  <c r="Z24" i="19"/>
  <c r="Z20" i="19"/>
  <c r="Z16" i="19"/>
  <c r="Z12" i="19"/>
  <c r="Z8" i="19"/>
  <c r="Z4" i="19"/>
  <c r="Z35" i="19"/>
  <c r="Z31" i="19"/>
  <c r="Z27" i="19"/>
  <c r="Z23" i="19"/>
  <c r="Z19" i="19"/>
  <c r="Z15" i="19"/>
  <c r="Z11" i="19"/>
  <c r="Z7" i="19"/>
  <c r="Y35" i="19"/>
  <c r="Y31" i="19"/>
  <c r="Y27" i="19"/>
  <c r="Y23" i="19"/>
  <c r="Y19" i="19"/>
  <c r="Y15" i="19"/>
  <c r="Y11" i="19"/>
  <c r="Y7" i="19"/>
  <c r="W37" i="19"/>
  <c r="W33" i="19"/>
  <c r="W29" i="19"/>
  <c r="W25" i="19"/>
  <c r="W21" i="19"/>
  <c r="W17" i="19"/>
  <c r="W13" i="19"/>
  <c r="W9" i="19"/>
  <c r="W5" i="19"/>
  <c r="W36" i="19"/>
  <c r="W32" i="19"/>
  <c r="W28" i="19"/>
  <c r="W24" i="19"/>
  <c r="W20" i="19"/>
  <c r="W16" i="19"/>
  <c r="W12" i="19"/>
  <c r="W8" i="19"/>
  <c r="W4" i="19"/>
  <c r="W35" i="19"/>
  <c r="W31" i="19"/>
  <c r="W27" i="19"/>
  <c r="W23" i="19"/>
  <c r="W19" i="19"/>
  <c r="W15" i="19"/>
  <c r="W11" i="19"/>
  <c r="W7" i="19"/>
  <c r="K14" i="21"/>
  <c r="D17" i="19"/>
  <c r="D16" i="19"/>
  <c r="D15" i="19"/>
  <c r="D14" i="19"/>
  <c r="D13" i="19"/>
  <c r="D12" i="19"/>
  <c r="D11" i="19"/>
  <c r="E863" i="22" l="1"/>
  <c r="E861" i="22"/>
  <c r="E859" i="22"/>
  <c r="E858" i="22"/>
  <c r="E857" i="22"/>
  <c r="E856" i="22"/>
  <c r="E862" i="22" l="1"/>
  <c r="E860" i="22"/>
  <c r="E864" i="22"/>
  <c r="X37" i="19"/>
  <c r="U37" i="19"/>
  <c r="X36" i="19"/>
  <c r="U36" i="19"/>
  <c r="X35" i="19"/>
  <c r="U35" i="19"/>
  <c r="X34" i="19"/>
  <c r="U34" i="19"/>
  <c r="X33" i="19"/>
  <c r="U33" i="19"/>
  <c r="X32" i="19"/>
  <c r="U32" i="19"/>
  <c r="X31" i="19"/>
  <c r="U31" i="19"/>
  <c r="X30" i="19"/>
  <c r="U30" i="19"/>
  <c r="X29" i="19"/>
  <c r="U29" i="19"/>
  <c r="X28" i="19"/>
  <c r="U28" i="19"/>
  <c r="X27" i="19"/>
  <c r="U27" i="19"/>
  <c r="X26" i="19"/>
  <c r="U26" i="19"/>
  <c r="X25" i="19"/>
  <c r="U25" i="19"/>
  <c r="X24" i="19"/>
  <c r="U24" i="19"/>
  <c r="X23" i="19"/>
  <c r="U23" i="19"/>
  <c r="X22" i="19"/>
  <c r="U22" i="19"/>
  <c r="X21" i="19"/>
  <c r="U21" i="19"/>
  <c r="X20" i="19"/>
  <c r="U20" i="19"/>
  <c r="X19" i="19"/>
  <c r="U19" i="19"/>
  <c r="X18" i="19"/>
  <c r="U18" i="19"/>
  <c r="X17" i="19"/>
  <c r="U17" i="19"/>
  <c r="X16" i="19"/>
  <c r="U16" i="19"/>
  <c r="X15" i="19"/>
  <c r="U15" i="19"/>
  <c r="X14" i="19"/>
  <c r="U14" i="19"/>
  <c r="X13" i="19"/>
  <c r="U13" i="19"/>
  <c r="X12" i="19"/>
  <c r="C29" i="9" a="1"/>
  <c r="C29" i="9" s="1"/>
  <c r="U12" i="19" s="1"/>
  <c r="B29" i="9" a="1"/>
  <c r="B29" i="9" s="1"/>
  <c r="O29" i="9" s="1" a="1"/>
  <c r="D28" i="9" a="1"/>
  <c r="D28" i="9" s="1"/>
  <c r="X11" i="19" s="1"/>
  <c r="C28" i="9" a="1"/>
  <c r="C28" i="9" s="1"/>
  <c r="U11" i="19" s="1"/>
  <c r="B28" i="9" a="1"/>
  <c r="B28" i="9" s="1"/>
  <c r="O28" i="9" s="1" a="1"/>
  <c r="D27" i="9" a="1"/>
  <c r="D27" i="9" s="1"/>
  <c r="X10" i="19" s="1"/>
  <c r="C27" i="9" a="1"/>
  <c r="C27" i="9" s="1"/>
  <c r="U10" i="19" s="1"/>
  <c r="B27" i="9" a="1"/>
  <c r="B27" i="9" s="1"/>
  <c r="O27" i="9" s="1" a="1"/>
  <c r="D26" i="9" a="1"/>
  <c r="D26" i="9" s="1"/>
  <c r="X9" i="19" s="1"/>
  <c r="C26" i="9" a="1"/>
  <c r="C26" i="9" s="1"/>
  <c r="U9" i="19" s="1"/>
  <c r="B26" i="9" a="1"/>
  <c r="B26" i="9" s="1"/>
  <c r="O26" i="9" s="1" a="1"/>
  <c r="D25" i="9" a="1"/>
  <c r="D25" i="9" s="1"/>
  <c r="X8" i="19" s="1"/>
  <c r="C25" i="9" a="1"/>
  <c r="C25" i="9" s="1"/>
  <c r="U8" i="19" s="1"/>
  <c r="B25" i="9" a="1"/>
  <c r="B25" i="9" s="1"/>
  <c r="O25" i="9" s="1" a="1"/>
  <c r="D24" i="9" a="1"/>
  <c r="D24" i="9" s="1"/>
  <c r="X7" i="19" s="1"/>
  <c r="C24" i="9" a="1"/>
  <c r="C24" i="9" s="1"/>
  <c r="U7" i="19" s="1"/>
  <c r="B24" i="9" a="1"/>
  <c r="B24" i="9" s="1"/>
  <c r="O24" i="9" s="1" a="1"/>
  <c r="D23" i="9" a="1"/>
  <c r="D23" i="9" s="1"/>
  <c r="X6" i="19" s="1"/>
  <c r="C23" i="9" a="1"/>
  <c r="C23" i="9" s="1"/>
  <c r="U6" i="19" s="1"/>
  <c r="B23" i="9" a="1"/>
  <c r="B23" i="9" s="1"/>
  <c r="D22" i="9" a="1"/>
  <c r="D22" i="9" s="1"/>
  <c r="X5" i="19" s="1"/>
  <c r="C22" i="9" a="1"/>
  <c r="C22" i="9" s="1"/>
  <c r="U5" i="19" s="1"/>
  <c r="B22" i="9" a="1"/>
  <c r="B22" i="9" s="1"/>
  <c r="D21" i="9" a="1"/>
  <c r="D21" i="9" s="1"/>
  <c r="X4" i="19" s="1"/>
  <c r="C21" i="9" a="1"/>
  <c r="C21" i="9" s="1"/>
  <c r="U4" i="19" s="1"/>
  <c r="B21" i="9" a="1"/>
  <c r="B21" i="9" s="1"/>
  <c r="X3" i="19"/>
  <c r="C20" i="9" a="1"/>
  <c r="C20" i="9" s="1"/>
  <c r="U3" i="19" s="1"/>
  <c r="DP4" i="19"/>
  <c r="DS4" i="19"/>
  <c r="DP5" i="19"/>
  <c r="DS5" i="19"/>
  <c r="DP6" i="19"/>
  <c r="DS6" i="19"/>
  <c r="DP7" i="19"/>
  <c r="DS7" i="19"/>
  <c r="DP8" i="19"/>
  <c r="DS8" i="19"/>
  <c r="DP9" i="19"/>
  <c r="DS9" i="19"/>
  <c r="DP10" i="19"/>
  <c r="DS10" i="19"/>
  <c r="DP11" i="19"/>
  <c r="DS11" i="19"/>
  <c r="DP12" i="19"/>
  <c r="DS12" i="19"/>
  <c r="DP13" i="19"/>
  <c r="DS13" i="19"/>
  <c r="DP14" i="19"/>
  <c r="DS14" i="19"/>
  <c r="DP15" i="19"/>
  <c r="DS15" i="19"/>
  <c r="DP16" i="19"/>
  <c r="DS16" i="19"/>
  <c r="DP17" i="19"/>
  <c r="DS17" i="19"/>
  <c r="DP18" i="19"/>
  <c r="DS18" i="19"/>
  <c r="DP19" i="19"/>
  <c r="DS19" i="19"/>
  <c r="DP20" i="19"/>
  <c r="DS20" i="19"/>
  <c r="DP21" i="19"/>
  <c r="DS21" i="19"/>
  <c r="DP22" i="19"/>
  <c r="DS22" i="19"/>
  <c r="DP23" i="19"/>
  <c r="DS23" i="19"/>
  <c r="DP24" i="19"/>
  <c r="DS24" i="19"/>
  <c r="DP25" i="19"/>
  <c r="DS25" i="19"/>
  <c r="DP26" i="19"/>
  <c r="DS26" i="19"/>
  <c r="DP27" i="19"/>
  <c r="DS27" i="19"/>
  <c r="DP28" i="19"/>
  <c r="DS28" i="19"/>
  <c r="DP29" i="19"/>
  <c r="DS29" i="19"/>
  <c r="DP30" i="19"/>
  <c r="DS30" i="19"/>
  <c r="DP31" i="19"/>
  <c r="DS31" i="19"/>
  <c r="DP32" i="19"/>
  <c r="DS32" i="19"/>
  <c r="DP33" i="19"/>
  <c r="DS33" i="19"/>
  <c r="DP34" i="19"/>
  <c r="DS34" i="19"/>
  <c r="DP35" i="19"/>
  <c r="DS35" i="19"/>
  <c r="DP36" i="19"/>
  <c r="DS36" i="19"/>
  <c r="DS3" i="19"/>
  <c r="DP3" i="19"/>
  <c r="O21" i="9" a="1"/>
  <c r="O23" i="9" a="1"/>
  <c r="O22" i="9" a="1"/>
  <c r="O28" i="9" l="1"/>
  <c r="O29" i="9"/>
  <c r="O24" i="9"/>
  <c r="O22" i="9"/>
  <c r="O26" i="9"/>
  <c r="O21" i="9"/>
  <c r="O23" i="9"/>
  <c r="O27" i="9"/>
  <c r="O25" i="9"/>
  <c r="DC3" i="19"/>
  <c r="DC13" i="19"/>
  <c r="T13" i="19"/>
  <c r="V13" i="19" s="1"/>
  <c r="DC17" i="19"/>
  <c r="T17" i="19"/>
  <c r="V17" i="19" s="1"/>
  <c r="DC37" i="19"/>
  <c r="T37" i="19"/>
  <c r="V37" i="19" s="1"/>
  <c r="T6" i="19"/>
  <c r="V6" i="19" s="1"/>
  <c r="T10" i="19"/>
  <c r="V10" i="19" s="1"/>
  <c r="DC14" i="19"/>
  <c r="T14" i="19"/>
  <c r="V14" i="19" s="1"/>
  <c r="DC18" i="19"/>
  <c r="T18" i="19"/>
  <c r="V18" i="19" s="1"/>
  <c r="DC22" i="19"/>
  <c r="T22" i="19"/>
  <c r="V22" i="19" s="1"/>
  <c r="DC26" i="19"/>
  <c r="T26" i="19"/>
  <c r="V26" i="19" s="1"/>
  <c r="DC30" i="19"/>
  <c r="T30" i="19"/>
  <c r="V30" i="19" s="1"/>
  <c r="DC34" i="19"/>
  <c r="T34" i="19"/>
  <c r="V34" i="19" s="1"/>
  <c r="DC21" i="19"/>
  <c r="T21" i="19"/>
  <c r="V21" i="19" s="1"/>
  <c r="DC33" i="19"/>
  <c r="T33" i="19"/>
  <c r="V33" i="19" s="1"/>
  <c r="DC29" i="19"/>
  <c r="T29" i="19"/>
  <c r="V29" i="19" s="1"/>
  <c r="T4" i="19"/>
  <c r="V4" i="19" s="1"/>
  <c r="T8" i="19"/>
  <c r="V8" i="19" s="1"/>
  <c r="T12" i="19"/>
  <c r="V12" i="19" s="1"/>
  <c r="DC16" i="19"/>
  <c r="T16" i="19"/>
  <c r="V16" i="19" s="1"/>
  <c r="DC20" i="19"/>
  <c r="T20" i="19"/>
  <c r="V20" i="19" s="1"/>
  <c r="DC24" i="19"/>
  <c r="T24" i="19"/>
  <c r="V24" i="19" s="1"/>
  <c r="DC28" i="19"/>
  <c r="T28" i="19"/>
  <c r="V28" i="19" s="1"/>
  <c r="DC32" i="19"/>
  <c r="T32" i="19"/>
  <c r="V32" i="19" s="1"/>
  <c r="DC36" i="19"/>
  <c r="T36" i="19"/>
  <c r="V36" i="19" s="1"/>
  <c r="T5" i="19"/>
  <c r="V5" i="19" s="1"/>
  <c r="T9" i="19"/>
  <c r="V9" i="19" s="1"/>
  <c r="DC25" i="19"/>
  <c r="T25" i="19"/>
  <c r="V25" i="19" s="1"/>
  <c r="T7" i="19"/>
  <c r="V7" i="19" s="1"/>
  <c r="T11" i="19"/>
  <c r="V11" i="19" s="1"/>
  <c r="DC15" i="19"/>
  <c r="T15" i="19"/>
  <c r="V15" i="19" s="1"/>
  <c r="DC19" i="19"/>
  <c r="T19" i="19"/>
  <c r="V19" i="19" s="1"/>
  <c r="DC23" i="19"/>
  <c r="T23" i="19"/>
  <c r="V23" i="19" s="1"/>
  <c r="DC27" i="19"/>
  <c r="T27" i="19"/>
  <c r="V27" i="19" s="1"/>
  <c r="DC31" i="19"/>
  <c r="T31" i="19"/>
  <c r="V31" i="19" s="1"/>
  <c r="DC35" i="19"/>
  <c r="T35" i="19"/>
  <c r="V35" i="19" s="1"/>
  <c r="E771" i="21"/>
  <c r="E855" i="22"/>
  <c r="E328" i="14"/>
  <c r="E329" i="14"/>
  <c r="DO31" i="19"/>
  <c r="DQ31" i="19" s="1"/>
  <c r="DO23" i="19"/>
  <c r="DQ23" i="19" s="1"/>
  <c r="DO15" i="19"/>
  <c r="DQ15" i="19" s="1"/>
  <c r="DO5" i="19"/>
  <c r="DQ5" i="19" s="1"/>
  <c r="DO29" i="19"/>
  <c r="DQ29" i="19" s="1"/>
  <c r="DO25" i="19"/>
  <c r="DQ25" i="19" s="1"/>
  <c r="DO21" i="19"/>
  <c r="DQ21" i="19" s="1"/>
  <c r="DO17" i="19"/>
  <c r="DQ17" i="19" s="1"/>
  <c r="DO9" i="19"/>
  <c r="DQ9" i="19" s="1"/>
  <c r="DO19" i="19"/>
  <c r="DQ19" i="19" s="1"/>
  <c r="DO13" i="19"/>
  <c r="DQ13" i="19" s="1"/>
  <c r="DO12" i="19"/>
  <c r="DQ12" i="19" s="1"/>
  <c r="DO7" i="19"/>
  <c r="DQ7" i="19" s="1"/>
  <c r="DO6" i="19"/>
  <c r="DQ6" i="19" s="1"/>
  <c r="DO32" i="19"/>
  <c r="DQ32" i="19" s="1"/>
  <c r="DO26" i="19"/>
  <c r="DQ26" i="19" s="1"/>
  <c r="DO34" i="19"/>
  <c r="DQ34" i="19" s="1"/>
  <c r="DO27" i="19"/>
  <c r="DQ27" i="19" s="1"/>
  <c r="DO20" i="19"/>
  <c r="DQ20" i="19" s="1"/>
  <c r="DO14" i="19"/>
  <c r="DQ14" i="19" s="1"/>
  <c r="DO8" i="19"/>
  <c r="DQ8" i="19" s="1"/>
  <c r="DO33" i="19"/>
  <c r="DQ33" i="19" s="1"/>
  <c r="DO35" i="19"/>
  <c r="DQ35" i="19" s="1"/>
  <c r="DO28" i="19"/>
  <c r="DQ28" i="19" s="1"/>
  <c r="DO22" i="19"/>
  <c r="DQ22" i="19" s="1"/>
  <c r="DO16" i="19"/>
  <c r="DQ16" i="19" s="1"/>
  <c r="DO10" i="19"/>
  <c r="DQ10" i="19" s="1"/>
  <c r="DO36" i="19"/>
  <c r="DQ36" i="19" s="1"/>
  <c r="DO30" i="19"/>
  <c r="DQ30" i="19" s="1"/>
  <c r="DO24" i="19"/>
  <c r="DQ24" i="19" s="1"/>
  <c r="DO18" i="19"/>
  <c r="DQ18" i="19" s="1"/>
  <c r="DO11" i="19"/>
  <c r="DQ11" i="19" s="1"/>
  <c r="DO4" i="19"/>
  <c r="DQ4" i="19" s="1"/>
  <c r="G4" i="19"/>
  <c r="H4" i="19"/>
  <c r="G5" i="19"/>
  <c r="H5" i="19"/>
  <c r="G6" i="19"/>
  <c r="H6" i="19"/>
  <c r="G7" i="19"/>
  <c r="H7" i="19"/>
  <c r="G8" i="19"/>
  <c r="H8" i="19"/>
  <c r="G9" i="19"/>
  <c r="H9" i="19"/>
  <c r="G10" i="19"/>
  <c r="H10" i="19"/>
  <c r="G11" i="19"/>
  <c r="H11" i="19"/>
  <c r="G12" i="19"/>
  <c r="H12" i="19"/>
  <c r="G13" i="19"/>
  <c r="H13" i="19"/>
  <c r="H3" i="19"/>
  <c r="G3" i="19"/>
  <c r="F13" i="19"/>
  <c r="F14" i="19"/>
  <c r="F15" i="19"/>
  <c r="F12" i="19"/>
  <c r="F8" i="19"/>
  <c r="F9" i="19"/>
  <c r="F10" i="19"/>
  <c r="F11" i="19"/>
  <c r="F7" i="19"/>
  <c r="F6" i="19"/>
  <c r="F3" i="19"/>
  <c r="F4" i="19"/>
  <c r="F5" i="19"/>
  <c r="F2" i="19"/>
  <c r="E91" i="15"/>
  <c r="AH26" i="9" a="1"/>
  <c r="CB27" i="9" a="1"/>
  <c r="BW26" i="9" a="1"/>
  <c r="M25" i="9" a="1"/>
  <c r="BF25" i="9" a="1"/>
  <c r="S27" i="9" a="1"/>
  <c r="AJ29" i="9" a="1"/>
  <c r="H24" i="9" a="1"/>
  <c r="Q24" i="9" a="1"/>
  <c r="BF27" i="9" a="1"/>
  <c r="CH28" i="9" a="1"/>
  <c r="BT25" i="9" a="1"/>
  <c r="BP25" i="9" a="1"/>
  <c r="BZ28" i="9" a="1"/>
  <c r="AT29" i="9" a="1"/>
  <c r="U24" i="9" a="1"/>
  <c r="AZ25" i="9" a="1"/>
  <c r="CE26" i="9" a="1"/>
  <c r="Z26" i="9" a="1"/>
  <c r="Y24" i="9" a="1"/>
  <c r="CG27" i="9" a="1"/>
  <c r="CP29" i="9" a="1"/>
  <c r="AU29" i="9" a="1"/>
  <c r="BQ24" i="9" a="1"/>
  <c r="AE27" i="9" a="1"/>
  <c r="BP28" i="9" a="1"/>
  <c r="L26" i="9" a="1"/>
  <c r="AJ25" i="9" a="1"/>
  <c r="BW29" i="9" a="1"/>
  <c r="E29" i="9" a="1"/>
  <c r="AU24" i="9" a="1"/>
  <c r="BJ26" i="9" a="1"/>
  <c r="AS25" i="9" a="1"/>
  <c r="BS24" i="9" a="1"/>
  <c r="BX27" i="9" a="1"/>
  <c r="AD26" i="9" a="1"/>
  <c r="K28" i="9" a="1"/>
  <c r="V25" i="9" a="1"/>
  <c r="CO26" i="9" a="1"/>
  <c r="CL26" i="9" a="1"/>
  <c r="J26" i="9" a="1"/>
  <c r="CP25" i="9" a="1"/>
  <c r="AB24" i="9" a="1"/>
  <c r="AV26" i="9" a="1"/>
  <c r="Q27" i="9" a="1"/>
  <c r="BM28" i="9" a="1"/>
  <c r="AF24" i="9" a="1"/>
  <c r="BM27" i="9" a="1"/>
  <c r="G28" i="9" a="1"/>
  <c r="AO25" i="9" a="1"/>
  <c r="F28" i="9" a="1"/>
  <c r="AJ26" i="9" a="1"/>
  <c r="CI25" i="9" a="1"/>
  <c r="BK25" i="9" a="1"/>
  <c r="CD28" i="9" a="1"/>
  <c r="I29" i="9" a="1"/>
  <c r="CL27" i="9" a="1"/>
  <c r="S25" i="9" a="1"/>
  <c r="P28" i="9" a="1"/>
  <c r="AB27" i="9" a="1"/>
  <c r="BG27" i="9" a="1"/>
  <c r="BS25" i="9" a="1"/>
  <c r="I28" i="9" a="1"/>
  <c r="AA29" i="9" a="1"/>
  <c r="AC25" i="9" a="1"/>
  <c r="K24" i="9" a="1"/>
  <c r="V26" i="9" a="1"/>
  <c r="AJ27" i="9" a="1"/>
  <c r="AE24" i="9" a="1"/>
  <c r="CD26" i="9" a="1"/>
  <c r="AR29" i="9" a="1"/>
  <c r="BF24" i="9" a="1"/>
  <c r="CQ25" i="9" a="1"/>
  <c r="BB28" i="9" a="1"/>
  <c r="AM29" i="9" a="1"/>
  <c r="BB24" i="9" a="1"/>
  <c r="E28" i="9" a="1"/>
  <c r="Y29" i="9" a="1"/>
  <c r="CR24" i="9" a="1"/>
  <c r="BY24" i="9" a="1"/>
  <c r="L28" i="9" a="1"/>
  <c r="BM26" i="9" a="1"/>
  <c r="BS28" i="9" a="1"/>
  <c r="BA24" i="9" a="1"/>
  <c r="BT24" i="9" a="1"/>
  <c r="Z29" i="9" a="1"/>
  <c r="N29" i="9" a="1"/>
  <c r="L27" i="9" a="1"/>
  <c r="BL28" i="9" a="1"/>
  <c r="J27" i="9" a="1"/>
  <c r="Z28" i="9" a="1"/>
  <c r="AK24" i="9" a="1"/>
  <c r="CG28" i="9" a="1"/>
  <c r="CO28" i="9" a="1"/>
  <c r="AB29" i="9" a="1"/>
  <c r="AA24" i="9" a="1"/>
  <c r="P26" i="9" a="1"/>
  <c r="K29" i="9" a="1"/>
  <c r="CF25" i="9" a="1"/>
  <c r="AZ29" i="9" a="1"/>
  <c r="CB28" i="9" a="1"/>
  <c r="AK25" i="9" a="1"/>
  <c r="BU27" i="9" a="1"/>
  <c r="CG29" i="9" a="1"/>
  <c r="BL25" i="9" a="1"/>
  <c r="CB25" i="9" a="1"/>
  <c r="CD27" i="9" a="1"/>
  <c r="Z27" i="9" a="1"/>
  <c r="N24" i="9" a="1"/>
  <c r="AZ26" i="9" a="1"/>
  <c r="CE27" i="9" a="1"/>
  <c r="CA28" i="9" a="1"/>
  <c r="R25" i="9" a="1"/>
  <c r="CI29" i="9" a="1"/>
  <c r="CA26" i="9" a="1"/>
  <c r="V24" i="9" a="1"/>
  <c r="BN25" i="9" a="1"/>
  <c r="AS28" i="9" a="1"/>
  <c r="L29" i="9" a="1"/>
  <c r="AP29" i="9" a="1"/>
  <c r="Y25" i="9" a="1"/>
  <c r="H27" i="9" a="1"/>
  <c r="AH24" i="9" a="1"/>
  <c r="V27" i="9" a="1"/>
  <c r="T26" i="9" a="1"/>
  <c r="R26" i="9" a="1"/>
  <c r="AN25" i="9" a="1"/>
  <c r="AL28" i="9" a="1"/>
  <c r="S26" i="9" a="1"/>
  <c r="P24" i="9" a="1"/>
  <c r="BY29" i="9" a="1"/>
  <c r="BF26" i="9" a="1"/>
  <c r="BO29" i="9" a="1"/>
  <c r="AS24" i="9" a="1"/>
  <c r="BB27" i="9" a="1"/>
  <c r="BG26" i="9" a="1"/>
  <c r="BJ24" i="9" a="1"/>
  <c r="CP27" i="9" a="1"/>
  <c r="BB29" i="9" a="1"/>
  <c r="AZ28" i="9" a="1"/>
  <c r="X24" i="9" a="1"/>
  <c r="X27" i="9" a="1"/>
  <c r="R29" i="9" a="1"/>
  <c r="AK28" i="9" a="1"/>
  <c r="CE24" i="9" a="1"/>
  <c r="BF29" i="9" a="1"/>
  <c r="BH29" i="9" a="1"/>
  <c r="CJ25" i="9" a="1"/>
  <c r="CD24" i="9" a="1"/>
  <c r="CL29" i="9" a="1"/>
  <c r="AF28" i="9" a="1"/>
  <c r="BS26" i="9" a="1"/>
  <c r="BV25" i="9" a="1"/>
  <c r="CQ26" i="9" a="1"/>
  <c r="BD28" i="9" a="1"/>
  <c r="BA25" i="9" a="1"/>
  <c r="BR25" i="9" a="1"/>
  <c r="BI28" i="9" a="1"/>
  <c r="N27" i="9" a="1"/>
  <c r="CE29" i="9" a="1"/>
  <c r="AT25" i="9" a="1"/>
  <c r="AQ27" i="9" a="1"/>
  <c r="AB28" i="9" a="1"/>
  <c r="V29" i="9" a="1"/>
  <c r="W25" i="9" a="1"/>
  <c r="BL27" i="9" a="1"/>
  <c r="BS29" i="9" a="1"/>
  <c r="BG25" i="9" a="1"/>
  <c r="U26" i="9" a="1"/>
  <c r="Y26" i="9" a="1"/>
  <c r="BA27" i="9" a="1"/>
  <c r="BW25" i="9" a="1"/>
  <c r="BX26" i="9" a="1"/>
  <c r="G29" i="9" a="1"/>
  <c r="AW26" i="9" a="1"/>
  <c r="BN24" i="9" a="1"/>
  <c r="CE28" i="9" a="1"/>
  <c r="AA26" i="9" a="1"/>
  <c r="CR25" i="9" a="1"/>
  <c r="AJ28" i="9" a="1"/>
  <c r="AA27" i="9" a="1"/>
  <c r="BU29" i="9" a="1"/>
  <c r="J24" i="9" a="1"/>
  <c r="BY27" i="9" a="1"/>
  <c r="AV27" i="9" a="1"/>
  <c r="CF24" i="9" a="1"/>
  <c r="T24" i="9" a="1"/>
  <c r="BO28" i="9" a="1"/>
  <c r="CH27" i="9" a="1"/>
  <c r="J28" i="9" a="1"/>
  <c r="BI24" i="9" a="1"/>
  <c r="CJ27" i="9" a="1"/>
  <c r="CR29" i="9" a="1"/>
  <c r="Q26" i="9" a="1"/>
  <c r="CK25" i="9" a="1"/>
  <c r="CP28" i="9" a="1"/>
  <c r="AS26" i="9" a="1"/>
  <c r="BE26" i="9" a="1"/>
  <c r="CJ24" i="9" a="1"/>
  <c r="AF27" i="9" a="1"/>
  <c r="CR27" i="9" a="1"/>
  <c r="BI29" i="9" a="1"/>
  <c r="CL25" i="9" a="1"/>
  <c r="AQ24" i="9" a="1"/>
  <c r="CK27" i="9" a="1"/>
  <c r="U29" i="9" a="1"/>
  <c r="K27" i="9" a="1"/>
  <c r="BB25" i="9" a="1"/>
  <c r="BJ29" i="9" a="1"/>
  <c r="BG29" i="9" a="1"/>
  <c r="H25" i="9" a="1"/>
  <c r="BM29" i="9" a="1"/>
  <c r="S29" i="9" a="1"/>
  <c r="AI26" i="9" a="1"/>
  <c r="AF25" i="9" a="1"/>
  <c r="V28" i="9" a="1"/>
  <c r="AN29" i="9" a="1"/>
  <c r="BW24" i="9" a="1"/>
  <c r="CM28" i="9" a="1"/>
  <c r="AE28" i="9" a="1"/>
  <c r="AI28" i="9" a="1"/>
  <c r="Q25" i="9" a="1"/>
  <c r="AY28" i="9" a="1"/>
  <c r="AN24" i="9" a="1"/>
  <c r="AO27" i="9" a="1"/>
  <c r="BL29" i="9" a="1"/>
  <c r="CJ29" i="9" a="1"/>
  <c r="BC25" i="9" a="1"/>
  <c r="BK29" i="9" a="1"/>
  <c r="BD27" i="9" a="1"/>
  <c r="F25" i="9" a="1"/>
  <c r="BE29" i="9" a="1"/>
  <c r="AD27" i="9" a="1"/>
  <c r="BO24" i="9" a="1"/>
  <c r="AI27" i="9" a="1"/>
  <c r="CH26" i="9" a="1"/>
  <c r="AF26" i="9" a="1"/>
  <c r="BN26" i="9" a="1"/>
  <c r="U25" i="9" a="1"/>
  <c r="AT24" i="9" a="1"/>
  <c r="S28" i="9" a="1"/>
  <c r="AW29" i="9" a="1"/>
  <c r="BY28" i="9" a="1"/>
  <c r="BO25" i="9" a="1"/>
  <c r="Q28" i="9" a="1"/>
  <c r="AS27" i="9" a="1"/>
  <c r="AD29" i="9" a="1"/>
  <c r="AR25" i="9" a="1"/>
  <c r="AY27" i="9" a="1"/>
  <c r="BC29" i="9" a="1"/>
  <c r="I27" i="9" a="1"/>
  <c r="AD25" i="9" a="1"/>
  <c r="AW28" i="9" a="1"/>
  <c r="CI28" i="9" a="1"/>
  <c r="F29" i="9" a="1"/>
  <c r="AW25" i="9" a="1"/>
  <c r="H26" i="9" a="1"/>
  <c r="Q29" i="9" a="1"/>
  <c r="BV24" i="9" a="1"/>
  <c r="CO25" i="9" a="1"/>
  <c r="CR28" i="9" a="1"/>
  <c r="BR29" i="9" a="1"/>
  <c r="CN25" i="9" a="1"/>
  <c r="BT26" i="9" a="1"/>
  <c r="AG29" i="9" a="1"/>
  <c r="CF28" i="9" a="1"/>
  <c r="AE25" i="9" a="1"/>
  <c r="BU28" i="9" a="1"/>
  <c r="AE29" i="9" a="1"/>
  <c r="AN28" i="9" a="1"/>
  <c r="J29" i="9" a="1"/>
  <c r="AM24" i="9" a="1"/>
  <c r="AC24" i="9" a="1"/>
  <c r="CK28" i="9" a="1"/>
  <c r="AV24" i="9" a="1"/>
  <c r="CJ26" i="9" a="1"/>
  <c r="CK26" i="9" a="1"/>
  <c r="M26" i="9" a="1"/>
  <c r="CL24" i="9" a="1"/>
  <c r="AD28" i="9" a="1"/>
  <c r="AA28" i="9" a="1"/>
  <c r="AL24" i="9" a="1"/>
  <c r="CM29" i="9" a="1"/>
  <c r="H28" i="9" a="1"/>
  <c r="R28" i="9" a="1"/>
  <c r="Z25" i="9" a="1"/>
  <c r="BK27" i="9" a="1"/>
  <c r="AT28" i="9" a="1"/>
  <c r="BX29" i="9" a="1"/>
  <c r="E24" i="9" a="1"/>
  <c r="BG28" i="9" a="1"/>
  <c r="X29" i="9" a="1"/>
  <c r="BW28" i="9" a="1"/>
  <c r="AI24" i="9" a="1"/>
  <c r="BZ29" i="9" a="1"/>
  <c r="BO26" i="9" a="1"/>
  <c r="P29" i="9" a="1"/>
  <c r="AP25" i="9" a="1"/>
  <c r="AQ28" i="9" a="1"/>
  <c r="CA27" i="9" a="1"/>
  <c r="AM25" i="9" a="1"/>
  <c r="AW24" i="9" a="1"/>
  <c r="AC27" i="9" a="1"/>
  <c r="AG27" i="9" a="1"/>
  <c r="I26" i="9" a="1"/>
  <c r="BZ25" i="9" a="1"/>
  <c r="BT29" i="9" a="1"/>
  <c r="AG28" i="9" a="1"/>
  <c r="CB24" i="9" a="1"/>
  <c r="AA25" i="9" a="1"/>
  <c r="CB26" i="9" a="1"/>
  <c r="BP26" i="9" a="1"/>
  <c r="CM27" i="9" a="1"/>
  <c r="BN28" i="9" a="1"/>
  <c r="AQ25" i="9" a="1"/>
  <c r="AX24" i="9" a="1"/>
  <c r="CP26" i="9" a="1"/>
  <c r="AZ24" i="9" a="1"/>
  <c r="F26" i="9" a="1"/>
  <c r="AX26" i="9" a="1"/>
  <c r="BA29" i="9" a="1"/>
  <c r="F24" i="9" a="1"/>
  <c r="BX28" i="9" a="1"/>
  <c r="CF26" i="9" a="1"/>
  <c r="P25" i="9" a="1"/>
  <c r="BN27" i="9" a="1"/>
  <c r="G27" i="9" a="1"/>
  <c r="AF29" i="9" a="1"/>
  <c r="W24" i="9" a="1"/>
  <c r="CN27" i="9" a="1"/>
  <c r="BD26" i="9" a="1"/>
  <c r="K26" i="9" a="1"/>
  <c r="K25" i="9" a="1"/>
  <c r="AP28" i="9" a="1"/>
  <c r="BZ26" i="9" a="1"/>
  <c r="AE26" i="9" a="1"/>
  <c r="CP24" i="9" a="1"/>
  <c r="BH24" i="9" a="1"/>
  <c r="BH26" i="9" a="1"/>
  <c r="CM26" i="9" a="1"/>
  <c r="CO29" i="9" a="1"/>
  <c r="AO24" i="9" a="1"/>
  <c r="CN29" i="9" a="1"/>
  <c r="AK27" i="9" a="1"/>
  <c r="M24" i="9" a="1"/>
  <c r="U28" i="9" a="1"/>
  <c r="BD29" i="9" a="1"/>
  <c r="CC29" i="9" a="1"/>
  <c r="BP24" i="9" a="1"/>
  <c r="AH27" i="9" a="1"/>
  <c r="BO27" i="9" a="1"/>
  <c r="CG25" i="9" a="1"/>
  <c r="CC25" i="9" a="1"/>
  <c r="BA26" i="9" a="1"/>
  <c r="N26" i="9" a="1"/>
  <c r="CK29" i="9" a="1"/>
  <c r="BR26" i="9" a="1"/>
  <c r="L25" i="9" a="1"/>
  <c r="BE28" i="9" a="1"/>
  <c r="AP27" i="9" a="1"/>
  <c r="BR27" i="9" a="1"/>
  <c r="BR24" i="9" a="1"/>
  <c r="BD25" i="9" a="1"/>
  <c r="U27" i="9" a="1"/>
  <c r="W29" i="9" a="1"/>
  <c r="BV28" i="9" a="1"/>
  <c r="CG24" i="9" a="1"/>
  <c r="M29" i="9" a="1"/>
  <c r="R27" i="9" a="1"/>
  <c r="AO29" i="9" a="1"/>
  <c r="BC24" i="9" a="1"/>
  <c r="AV28" i="9" a="1"/>
  <c r="N28" i="9" a="1"/>
  <c r="R24" i="9" a="1"/>
  <c r="CH25" i="9" a="1"/>
  <c r="AX29" i="9" a="1"/>
  <c r="CA29" i="9" a="1"/>
  <c r="BM25" i="9" a="1"/>
  <c r="AM28" i="9" a="1"/>
  <c r="CC27" i="9" a="1"/>
  <c r="BQ29" i="9" a="1"/>
  <c r="BQ25" i="9" a="1"/>
  <c r="CL28" i="9" a="1"/>
  <c r="BF28" i="9" a="1"/>
  <c r="CM25" i="9" a="1"/>
  <c r="E25" i="9" a="1"/>
  <c r="BU26" i="9" a="1"/>
  <c r="AL26" i="9" a="1"/>
  <c r="AY29" i="9" a="1"/>
  <c r="CQ29" i="9" a="1"/>
  <c r="BY25" i="9" a="1"/>
  <c r="CC28" i="9" a="1"/>
  <c r="AN26" i="9" a="1"/>
  <c r="AK29" i="9" a="1"/>
  <c r="BG24" i="9" a="1"/>
  <c r="CE25" i="9" a="1"/>
  <c r="AT26" i="9" a="1"/>
  <c r="BP29" i="9" a="1"/>
  <c r="BT27" i="9" a="1"/>
  <c r="AL25" i="9" a="1"/>
  <c r="BP27" i="9" a="1"/>
  <c r="CC26" i="9" a="1"/>
  <c r="AG24" i="9" a="1"/>
  <c r="BA28" i="9" a="1"/>
  <c r="BV27" i="9" a="1"/>
  <c r="AH25" i="9" a="1"/>
  <c r="BK24" i="9" a="1"/>
  <c r="AB26" i="9" a="1"/>
  <c r="BK26" i="9" a="1"/>
  <c r="BM24" i="9" a="1"/>
  <c r="AD24" i="9" a="1"/>
  <c r="CA24" i="9" a="1"/>
  <c r="CF29" i="9" a="1"/>
  <c r="BL26" i="9" a="1"/>
  <c r="CN26" i="9" a="1"/>
  <c r="J25" i="9" a="1"/>
  <c r="BT28" i="9" a="1"/>
  <c r="AH29" i="9" a="1"/>
  <c r="X25" i="9" a="1"/>
  <c r="CQ24" i="9" a="1"/>
  <c r="M27" i="9" a="1"/>
  <c r="Y27" i="9" a="1"/>
  <c r="BE25" i="9" a="1"/>
  <c r="X26" i="9" a="1"/>
  <c r="BQ28" i="9" a="1"/>
  <c r="G26" i="9" a="1"/>
  <c r="BX25" i="9" a="1"/>
  <c r="BZ27" i="9" a="1"/>
  <c r="AZ27" i="9" a="1"/>
  <c r="Z24" i="9" a="1"/>
  <c r="BQ27" i="9" a="1"/>
  <c r="BK28" i="9" a="1"/>
  <c r="AI29" i="9" a="1"/>
  <c r="I25" i="9" a="1"/>
  <c r="BZ24" i="9" a="1"/>
  <c r="CD25" i="9" a="1"/>
  <c r="N25" i="9" a="1"/>
  <c r="BV26" i="9" a="1"/>
  <c r="AL27" i="9" a="1"/>
  <c r="AI25" i="9" a="1"/>
  <c r="F27" i="9" a="1"/>
  <c r="BH25" i="9" a="1"/>
  <c r="BS27" i="9" a="1"/>
  <c r="CO27" i="9" a="1"/>
  <c r="AC28" i="9" a="1"/>
  <c r="BH28" i="9" a="1"/>
  <c r="CQ28" i="9" a="1"/>
  <c r="CI26" i="9" a="1"/>
  <c r="H29" i="9" a="1"/>
  <c r="AY25" i="9" a="1"/>
  <c r="BI26" i="9" a="1"/>
  <c r="CF27" i="9" a="1"/>
  <c r="BI27" i="9" a="1"/>
  <c r="CH24" i="9" a="1"/>
  <c r="BU24" i="9" a="1"/>
  <c r="CK24" i="9" a="1"/>
  <c r="BX24" i="9" a="1"/>
  <c r="AM27" i="9" a="1"/>
  <c r="CD29" i="9" a="1"/>
  <c r="AN27" i="9" a="1"/>
  <c r="AQ26" i="9" a="1"/>
  <c r="AS29" i="9" a="1"/>
  <c r="CH29" i="9" a="1"/>
  <c r="BJ28" i="9" a="1"/>
  <c r="CC24" i="9" a="1"/>
  <c r="AQ29" i="9" a="1"/>
  <c r="E27" i="9" a="1"/>
  <c r="AU28" i="9" a="1"/>
  <c r="G24" i="9" a="1"/>
  <c r="AY26" i="9" a="1"/>
  <c r="BC26" i="9" a="1"/>
  <c r="AX25" i="9" a="1"/>
  <c r="BW27" i="9" a="1"/>
  <c r="CA25" i="9" a="1"/>
  <c r="BC27" i="9" a="1"/>
  <c r="AP26" i="9" a="1"/>
  <c r="AH28" i="9" a="1"/>
  <c r="T27" i="9" a="1"/>
  <c r="AM26" i="9" a="1"/>
  <c r="CI24" i="9" a="1"/>
  <c r="AR27" i="9" a="1"/>
  <c r="T25" i="9" a="1"/>
  <c r="AB25" i="9" a="1"/>
  <c r="BR28" i="9" a="1"/>
  <c r="AX28" i="9" a="1"/>
  <c r="CR26" i="9" a="1"/>
  <c r="AT27" i="9" a="1"/>
  <c r="BL24" i="9" a="1"/>
  <c r="BJ27" i="9" a="1"/>
  <c r="BJ25" i="9" a="1"/>
  <c r="AV29" i="9" a="1"/>
  <c r="AC29" i="9" a="1"/>
  <c r="AU26" i="9" a="1"/>
  <c r="Y28" i="9" a="1"/>
  <c r="AW27" i="9" a="1"/>
  <c r="T28" i="9" a="1"/>
  <c r="AJ24" i="9" a="1"/>
  <c r="BU25" i="9" a="1"/>
  <c r="CI27" i="9" a="1"/>
  <c r="BE27" i="9" a="1"/>
  <c r="AG25" i="9" a="1"/>
  <c r="AV25" i="9" a="1"/>
  <c r="BQ26" i="9" a="1"/>
  <c r="BI25" i="9" a="1"/>
  <c r="AL29" i="9" a="1"/>
  <c r="S24" i="9" a="1"/>
  <c r="CN24" i="9" a="1"/>
  <c r="BC28" i="9" a="1"/>
  <c r="AU27" i="9" a="1"/>
  <c r="AG26" i="9" a="1"/>
  <c r="CM24" i="9" a="1"/>
  <c r="AY24" i="9" a="1"/>
  <c r="AR26" i="9" a="1"/>
  <c r="AU25" i="9" a="1"/>
  <c r="M28" i="9" a="1"/>
  <c r="BD24" i="9" a="1"/>
  <c r="CB29" i="9" a="1"/>
  <c r="T29" i="9" a="1"/>
  <c r="W27" i="9" a="1"/>
  <c r="BV29" i="9" a="1"/>
  <c r="AP24" i="9" a="1"/>
  <c r="AX27" i="9" a="1"/>
  <c r="L24" i="9" a="1"/>
  <c r="AO28" i="9" a="1"/>
  <c r="BE24" i="9" a="1"/>
  <c r="G25" i="9" a="1"/>
  <c r="AO26" i="9" a="1"/>
  <c r="CN28" i="9" a="1"/>
  <c r="BB26" i="9" a="1"/>
  <c r="AC26" i="9" a="1"/>
  <c r="CQ27" i="9" a="1"/>
  <c r="BN29" i="9" a="1"/>
  <c r="W26" i="9" a="1"/>
  <c r="AR28" i="9" a="1"/>
  <c r="CO24" i="9" a="1"/>
  <c r="BY26" i="9" a="1"/>
  <c r="E26" i="9" a="1"/>
  <c r="X28" i="9" a="1"/>
  <c r="BH27" i="9" a="1"/>
  <c r="P27" i="9" a="1"/>
  <c r="W28" i="9" a="1"/>
  <c r="AR24" i="9" a="1"/>
  <c r="CG26" i="9" a="1"/>
  <c r="AK26" i="9" a="1"/>
  <c r="I24" i="9" a="1"/>
  <c r="CJ28" i="9" a="1"/>
  <c r="CR23" i="9" a="1"/>
  <c r="AV22" i="9" a="1"/>
  <c r="BR23" i="9" a="1"/>
  <c r="K40" i="15"/>
  <c r="H21" i="9" a="1"/>
  <c r="I22" i="9" a="1"/>
  <c r="F23" i="9" a="1"/>
  <c r="AR21" i="9" a="1"/>
  <c r="AU22" i="9" a="1"/>
  <c r="AC23" i="9" a="1"/>
  <c r="K312" i="22"/>
  <c r="AP22" i="9" a="1"/>
  <c r="E21" i="9" a="1"/>
  <c r="CM23" i="9" a="1"/>
  <c r="CM22" i="9" a="1"/>
  <c r="BL23" i="9" a="1"/>
  <c r="AN21" i="9" a="1"/>
  <c r="BI23" i="9" a="1"/>
  <c r="BM23" i="9" a="1"/>
  <c r="T21" i="9" a="1"/>
  <c r="AS23" i="9" a="1"/>
  <c r="BH23" i="9" a="1"/>
  <c r="BZ21" i="9" a="1"/>
  <c r="AB21" i="9" a="1"/>
  <c r="AK23" i="9" a="1"/>
  <c r="BT21" i="9" a="1"/>
  <c r="K91" i="14"/>
  <c r="BR22" i="9" a="1"/>
  <c r="AX22" i="9" a="1"/>
  <c r="E23" i="9" a="1"/>
  <c r="BN22" i="9" a="1"/>
  <c r="K329" i="22"/>
  <c r="K40" i="18"/>
  <c r="K40" i="13"/>
  <c r="AZ21" i="9" a="1"/>
  <c r="K23" i="15"/>
  <c r="BK21" i="9" a="1"/>
  <c r="U21" i="9" a="1"/>
  <c r="AO23" i="9" a="1"/>
  <c r="K74" i="15"/>
  <c r="CE23" i="9" a="1"/>
  <c r="K108" i="5"/>
  <c r="K23" i="14"/>
  <c r="AA23" i="9" a="1"/>
  <c r="AD23" i="9" a="1"/>
  <c r="BC22" i="9" a="1"/>
  <c r="AP21" i="9" a="1"/>
  <c r="Q21" i="9" a="1"/>
  <c r="CE22" i="9" a="1"/>
  <c r="K57" i="5"/>
  <c r="K125" i="14"/>
  <c r="AH22" i="9" a="1"/>
  <c r="CB21" i="9" a="1"/>
  <c r="K23" i="9" a="1"/>
  <c r="K499" i="22"/>
  <c r="CL23" i="9" a="1"/>
  <c r="AL22" i="9" a="1"/>
  <c r="K91" i="5"/>
  <c r="CN23" i="9" a="1"/>
  <c r="AL21" i="9" a="1"/>
  <c r="K108" i="15"/>
  <c r="BH22" i="9" a="1"/>
  <c r="AM23" i="9" a="1"/>
  <c r="AP23" i="9" a="1"/>
  <c r="K159" i="14"/>
  <c r="K23" i="5"/>
  <c r="AG23" i="9" a="1"/>
  <c r="AQ21" i="9" a="1"/>
  <c r="BG21" i="9" a="1"/>
  <c r="BM21" i="9" a="1"/>
  <c r="K635" i="22"/>
  <c r="M21" i="9" a="1"/>
  <c r="K193" i="14"/>
  <c r="M23" i="9" a="1"/>
  <c r="CG22" i="9" a="1"/>
  <c r="X21" i="9" a="1"/>
  <c r="K363" i="22"/>
  <c r="CP23" i="9" a="1"/>
  <c r="CA23" i="9" a="1"/>
  <c r="CC23" i="9" a="1"/>
  <c r="K91" i="18"/>
  <c r="K227" i="14"/>
  <c r="K686" i="22"/>
  <c r="BU23" i="9" a="1"/>
  <c r="AG22" i="9" a="1"/>
  <c r="CP21" i="9" a="1"/>
  <c r="K159" i="22"/>
  <c r="S23" i="9" a="1"/>
  <c r="K210" i="14"/>
  <c r="K601" i="22"/>
  <c r="CK22" i="9" a="1"/>
  <c r="K788" i="22"/>
  <c r="AB22" i="9" a="1"/>
  <c r="K57" i="13"/>
  <c r="BJ23" i="9" a="1"/>
  <c r="Q23" i="9" a="1"/>
  <c r="CA22" i="9" a="1"/>
  <c r="BO21" i="9" a="1"/>
  <c r="BS23" i="9" a="1"/>
  <c r="K74" i="22"/>
  <c r="BN21" i="9" a="1"/>
  <c r="U23" i="9" a="1"/>
  <c r="K465" i="22"/>
  <c r="CJ22" i="9" a="1"/>
  <c r="BZ23" i="9" a="1"/>
  <c r="AZ23" i="9" a="1"/>
  <c r="V23" i="9" a="1"/>
  <c r="K618" i="22"/>
  <c r="K380" i="22"/>
  <c r="CH23" i="9" a="1"/>
  <c r="BE23" i="9" a="1"/>
  <c r="K74" i="5"/>
  <c r="CB23" i="9" a="1"/>
  <c r="AX21" i="9" a="1"/>
  <c r="K57" i="15"/>
  <c r="K40" i="5"/>
  <c r="U22" i="9" a="1"/>
  <c r="BW23" i="9" a="1"/>
  <c r="AQ23" i="9" a="1"/>
  <c r="K142" i="14"/>
  <c r="CO21" i="9" a="1"/>
  <c r="K23" i="13"/>
  <c r="CJ23" i="9" a="1"/>
  <c r="BV22" i="9" a="1"/>
  <c r="BA22" i="9" a="1"/>
  <c r="H23" i="9" a="1"/>
  <c r="AA22" i="9" a="1"/>
  <c r="Y22" i="9" a="1"/>
  <c r="K40" i="14"/>
  <c r="BL22" i="9" a="1"/>
  <c r="K856" i="22"/>
  <c r="K227" i="22"/>
  <c r="AN23" i="9" a="1"/>
  <c r="AR22" i="9" a="1"/>
  <c r="K550" i="22"/>
  <c r="CA21" i="9" a="1"/>
  <c r="AV23" i="9" a="1"/>
  <c r="Y21" i="9" a="1"/>
  <c r="AJ23" i="9" a="1"/>
  <c r="BC21" i="9" a="1"/>
  <c r="BV21" i="9" a="1"/>
  <c r="AH23" i="9" a="1"/>
  <c r="AO21" i="9" a="1"/>
  <c r="K822" i="22"/>
  <c r="K74" i="18"/>
  <c r="M22" i="9" a="1"/>
  <c r="K210" i="22"/>
  <c r="G21" i="9" a="1"/>
  <c r="Y23" i="9" a="1"/>
  <c r="BC23" i="9" a="1"/>
  <c r="P21" i="9" a="1"/>
  <c r="BF21" i="9" a="1"/>
  <c r="R21" i="9" a="1"/>
  <c r="CI23" i="9" a="1"/>
  <c r="K91" i="15"/>
  <c r="K312" i="14"/>
  <c r="AU21" i="9" a="1"/>
  <c r="K57" i="14"/>
  <c r="AW23" i="9" a="1"/>
  <c r="K57" i="18"/>
  <c r="CK23" i="9" a="1"/>
  <c r="BQ23" i="9" a="1"/>
  <c r="CR22" i="9" a="1"/>
  <c r="L22" i="9" a="1"/>
  <c r="CF21" i="9" a="1"/>
  <c r="BK23" i="9" a="1"/>
  <c r="AZ22" i="9" a="1"/>
  <c r="K142" i="22"/>
  <c r="BB21" i="9" a="1"/>
  <c r="K584" i="22"/>
  <c r="V22" i="9" a="1"/>
  <c r="K720" i="22"/>
  <c r="J23" i="9" a="1"/>
  <c r="AE22" i="9" a="1"/>
  <c r="AY23" i="9" a="1"/>
  <c r="BF23" i="9" a="1"/>
  <c r="K244" i="22"/>
  <c r="CO22" i="9" a="1"/>
  <c r="BU21" i="9" a="1"/>
  <c r="CI21" i="9" a="1"/>
  <c r="CN22" i="9" a="1"/>
  <c r="BJ21" i="9" a="1"/>
  <c r="K448" i="22"/>
  <c r="BG23" i="9" a="1"/>
  <c r="CM21" i="9" a="1"/>
  <c r="E22" i="9" a="1"/>
  <c r="CQ23" i="9" a="1"/>
  <c r="K23" i="18"/>
  <c r="K125" i="15"/>
  <c r="R23" i="9" a="1"/>
  <c r="AM21" i="9" a="1"/>
  <c r="AJ22" i="9" a="1"/>
  <c r="AY21" i="9" a="1"/>
  <c r="BD23" i="9" a="1"/>
  <c r="K108" i="14"/>
  <c r="S21" i="9" a="1"/>
  <c r="K652" i="22"/>
  <c r="BT22" i="9" a="1"/>
  <c r="K261" i="22"/>
  <c r="AG21" i="9" a="1"/>
  <c r="BO22" i="9" a="1"/>
  <c r="BP23" i="9" a="1"/>
  <c r="T22" i="9" a="1"/>
  <c r="CD23" i="9" a="1"/>
  <c r="AC22" i="9" a="1"/>
  <c r="K669" i="22"/>
  <c r="K23" i="22"/>
  <c r="BA21" i="9" a="1"/>
  <c r="AI22" i="9" a="1"/>
  <c r="CC21" i="9" a="1"/>
  <c r="BU22" i="9" a="1"/>
  <c r="K261" i="14"/>
  <c r="K244" i="14"/>
  <c r="BX21" i="9" a="1"/>
  <c r="F22" i="9" a="1"/>
  <c r="K142" i="15"/>
  <c r="BE22" i="9" a="1"/>
  <c r="T23" i="9" a="1"/>
  <c r="I23" i="9" a="1"/>
  <c r="K482" i="22"/>
  <c r="K805" i="22"/>
  <c r="AV21" i="9" a="1"/>
  <c r="CQ21" i="9" a="1"/>
  <c r="K40" i="22"/>
  <c r="CF22" i="9" a="1"/>
  <c r="Q22" i="9" a="1"/>
  <c r="BY22" i="9" a="1"/>
  <c r="CG21" i="9" a="1"/>
  <c r="K91" i="22"/>
  <c r="L23" i="9" a="1"/>
  <c r="AR23" i="9" a="1"/>
  <c r="X22" i="9" a="1"/>
  <c r="AC21" i="9" a="1"/>
  <c r="G22" i="9" a="1"/>
  <c r="CO23" i="9" a="1"/>
  <c r="N23" i="9" a="1"/>
  <c r="K737" i="22"/>
  <c r="K159" i="15"/>
  <c r="AE23" i="9" a="1"/>
  <c r="AF22" i="9" a="1"/>
  <c r="K125" i="22"/>
  <c r="BY23" i="9" a="1"/>
  <c r="AS21" i="9" a="1"/>
  <c r="AI21" i="9" a="1"/>
  <c r="BH21" i="9" a="1"/>
  <c r="AJ21" i="9" a="1"/>
  <c r="BY21" i="9" a="1"/>
  <c r="K295" i="14"/>
  <c r="BN23" i="9" a="1"/>
  <c r="K278" i="14"/>
  <c r="V21" i="9" a="1"/>
  <c r="BX23" i="9" a="1"/>
  <c r="BQ21" i="9" a="1"/>
  <c r="AH21" i="9" a="1"/>
  <c r="CR21" i="9" a="1"/>
  <c r="AK22" i="9" a="1"/>
  <c r="AN22" i="9" a="1"/>
  <c r="K193" i="22"/>
  <c r="AY22" i="9" a="1"/>
  <c r="AL23" i="9" a="1"/>
  <c r="BG22" i="9" a="1"/>
  <c r="J21" i="9" a="1"/>
  <c r="K771" i="22"/>
  <c r="AB23" i="9" a="1"/>
  <c r="W21" i="9" a="1"/>
  <c r="W22" i="9" a="1"/>
  <c r="BB23" i="9" a="1"/>
  <c r="K21" i="9" a="1"/>
  <c r="CK21" i="9" a="1"/>
  <c r="N21" i="9" a="1"/>
  <c r="AF23" i="9" a="1"/>
  <c r="BD21" i="9" a="1"/>
  <c r="BT23" i="9" a="1"/>
  <c r="N22" i="9" a="1"/>
  <c r="K57" i="22"/>
  <c r="H22" i="9" a="1"/>
  <c r="K74" i="14"/>
  <c r="BI22" i="9" a="1"/>
  <c r="S22" i="9" a="1"/>
  <c r="BR21" i="9" a="1"/>
  <c r="AT21" i="9" a="1"/>
  <c r="G23" i="9" a="1"/>
  <c r="BB22" i="9" a="1"/>
  <c r="CB22" i="9" a="1"/>
  <c r="BW22" i="9" a="1"/>
  <c r="CN21" i="9" a="1"/>
  <c r="AU23" i="9" a="1"/>
  <c r="CE21" i="9" a="1"/>
  <c r="R22" i="9" a="1"/>
  <c r="L21" i="9" a="1"/>
  <c r="BA23" i="9" a="1"/>
  <c r="K329" i="14"/>
  <c r="Z21" i="9" a="1"/>
  <c r="CI22" i="9" a="1"/>
  <c r="CH22" i="9" a="1"/>
  <c r="AK21" i="9" a="1"/>
  <c r="BI21" i="9" a="1"/>
  <c r="CF23" i="9" a="1"/>
  <c r="AX23" i="9" a="1"/>
  <c r="AE21" i="9" a="1"/>
  <c r="K431" i="22"/>
  <c r="P23" i="9" a="1"/>
  <c r="CH21" i="9" a="1"/>
  <c r="BO23" i="9" a="1"/>
  <c r="K703" i="22"/>
  <c r="AA21" i="9" a="1"/>
  <c r="K22" i="9" a="1"/>
  <c r="BM22" i="9" a="1"/>
  <c r="BE21" i="9" a="1"/>
  <c r="K108" i="22"/>
  <c r="CQ22" i="9" a="1"/>
  <c r="AF21" i="9" a="1"/>
  <c r="CL22" i="9" a="1"/>
  <c r="CD21" i="9" a="1"/>
  <c r="AT23" i="9" a="1"/>
  <c r="AM22" i="9" a="1"/>
  <c r="AD22" i="9" a="1"/>
  <c r="AT22" i="9" a="1"/>
  <c r="K346" i="22"/>
  <c r="BS21" i="9" a="1"/>
  <c r="K533" i="22"/>
  <c r="BP22" i="9" a="1"/>
  <c r="CD22" i="9" a="1"/>
  <c r="J22" i="9" a="1"/>
  <c r="K397" i="22"/>
  <c r="K414" i="22"/>
  <c r="AQ22" i="9" a="1"/>
  <c r="K754" i="22"/>
  <c r="K516" i="22"/>
  <c r="K176" i="22"/>
  <c r="Z22" i="9" a="1"/>
  <c r="CC22" i="9" a="1"/>
  <c r="CP22" i="9" a="1"/>
  <c r="AO22" i="9" a="1"/>
  <c r="BD22" i="9" a="1"/>
  <c r="AW22" i="9" a="1"/>
  <c r="Z23" i="9" a="1"/>
  <c r="AI23" i="9" a="1"/>
  <c r="BW21" i="9" a="1"/>
  <c r="BZ22" i="9" a="1"/>
  <c r="K176" i="14"/>
  <c r="I21" i="9" a="1"/>
  <c r="AS22" i="9" a="1"/>
  <c r="BK22" i="9" a="1"/>
  <c r="K295" i="22"/>
  <c r="CL21" i="9" a="1"/>
  <c r="BL21" i="9" a="1"/>
  <c r="BF22" i="9" a="1"/>
  <c r="BV23" i="9" a="1"/>
  <c r="CJ21" i="9" a="1"/>
  <c r="CG23" i="9" a="1"/>
  <c r="AW21" i="9" a="1"/>
  <c r="BX22" i="9" a="1"/>
  <c r="K839" i="22"/>
  <c r="AD21" i="9" a="1"/>
  <c r="BS22" i="9" a="1"/>
  <c r="X23" i="9" a="1"/>
  <c r="K278" i="22"/>
  <c r="P22" i="9" a="1"/>
  <c r="BJ22" i="9" a="1"/>
  <c r="K567" i="22"/>
  <c r="W23" i="9" a="1"/>
  <c r="BP21" i="9" a="1"/>
  <c r="BQ22" i="9" a="1"/>
  <c r="F21" i="9" a="1"/>
  <c r="AT29" i="9" l="1"/>
  <c r="AG29" i="9"/>
  <c r="CP26" i="9"/>
  <c r="N29" i="9"/>
  <c r="AL28" i="9"/>
  <c r="CA26" i="9"/>
  <c r="CA27" i="9"/>
  <c r="AV23" i="9"/>
  <c r="CE23" i="9"/>
  <c r="AC23" i="9"/>
  <c r="CI24" i="9"/>
  <c r="CF24" i="9"/>
  <c r="AY23" i="9"/>
  <c r="V24" i="9"/>
  <c r="L26" i="9"/>
  <c r="AR23" i="9"/>
  <c r="Z27" i="9"/>
  <c r="P24" i="9"/>
  <c r="AF22" i="9"/>
  <c r="CC24" i="9"/>
  <c r="CI22" i="9"/>
  <c r="BV28" i="9"/>
  <c r="X28" i="9"/>
  <c r="AD29" i="9"/>
  <c r="AF25" i="9"/>
  <c r="BK28" i="9"/>
  <c r="BP26" i="9"/>
  <c r="AL27" i="9"/>
  <c r="AB22" i="9"/>
  <c r="AV21" i="9"/>
  <c r="AF28" i="9"/>
  <c r="BH28" i="9"/>
  <c r="BU26" i="9"/>
  <c r="CG27" i="9"/>
  <c r="DC10" i="19" s="1"/>
  <c r="U26" i="9"/>
  <c r="AQ27" i="9"/>
  <c r="AI26" i="9"/>
  <c r="AH22" i="9"/>
  <c r="BL24" i="9"/>
  <c r="BG22" i="9"/>
  <c r="AP23" i="9"/>
  <c r="CD21" i="9"/>
  <c r="M23" i="9"/>
  <c r="BY28" i="9"/>
  <c r="BK26" i="9"/>
  <c r="AR27" i="9"/>
  <c r="AG23" i="9"/>
  <c r="AA28" i="9"/>
  <c r="AA25" i="9"/>
  <c r="AD21" i="9"/>
  <c r="BU24" i="9"/>
  <c r="BD29" i="9"/>
  <c r="BU25" i="9"/>
  <c r="BD21" i="9"/>
  <c r="K22" i="9"/>
  <c r="AI27" i="9"/>
  <c r="AJ28" i="9"/>
  <c r="BM26" i="9"/>
  <c r="AM27" i="9"/>
  <c r="Y21" i="9"/>
  <c r="CO29" i="9"/>
  <c r="S26" i="9"/>
  <c r="AV29" i="9"/>
  <c r="BW26" i="9"/>
  <c r="BV27" i="9"/>
  <c r="G29" i="9"/>
  <c r="AA27" i="9"/>
  <c r="AM29" i="9"/>
  <c r="BW25" i="9"/>
  <c r="AW21" i="9"/>
  <c r="CQ28" i="9"/>
  <c r="AP24" i="9"/>
  <c r="S22" i="9"/>
  <c r="Y22" i="9"/>
  <c r="AJ24" i="9"/>
  <c r="CB22" i="9"/>
  <c r="CC23" i="9"/>
  <c r="AD25" i="9"/>
  <c r="CJ28" i="9"/>
  <c r="CO25" i="9"/>
  <c r="AS28" i="9"/>
  <c r="BT26" i="9"/>
  <c r="AV27" i="9"/>
  <c r="P25" i="9"/>
  <c r="G25" i="9"/>
  <c r="CC28" i="9"/>
  <c r="AW26" i="9"/>
  <c r="AT27" i="9"/>
  <c r="E29" i="9"/>
  <c r="CQ29" i="9"/>
  <c r="AN22" i="9"/>
  <c r="CL22" i="9"/>
  <c r="BD27" i="9"/>
  <c r="AK22" i="9"/>
  <c r="AU22" i="9"/>
  <c r="Y26" i="9"/>
  <c r="I22" i="9"/>
  <c r="BY24" i="9"/>
  <c r="BV25" i="9"/>
  <c r="CG21" i="9"/>
  <c r="DC4" i="19" s="1"/>
  <c r="G21" i="9"/>
  <c r="BS28" i="9"/>
  <c r="BF29" i="9"/>
  <c r="K24" i="9"/>
  <c r="AG24" i="9"/>
  <c r="AI28" i="9"/>
  <c r="AW28" i="9"/>
  <c r="BE26" i="9"/>
  <c r="BR27" i="9"/>
  <c r="BD24" i="9"/>
  <c r="V22" i="9"/>
  <c r="P29" i="9"/>
  <c r="CJ29" i="9"/>
  <c r="BD28" i="9"/>
  <c r="BO26" i="9"/>
  <c r="CC27" i="9"/>
  <c r="X29" i="9"/>
  <c r="BJ27" i="9"/>
  <c r="CN29" i="9"/>
  <c r="CJ22" i="9"/>
  <c r="CE24" i="9"/>
  <c r="BC22" i="9"/>
  <c r="BF23" i="9"/>
  <c r="W24" i="9"/>
  <c r="X22" i="9"/>
  <c r="AM28" i="9"/>
  <c r="AO26" i="9"/>
  <c r="AY27" i="9"/>
  <c r="J29" i="9"/>
  <c r="F21" i="9"/>
  <c r="CN26" i="9"/>
  <c r="CP22" i="9"/>
  <c r="BE24" i="9"/>
  <c r="BL22" i="9"/>
  <c r="AK23" i="9"/>
  <c r="AO21" i="9"/>
  <c r="CO26" i="9"/>
  <c r="N21" i="9"/>
  <c r="AR28" i="9"/>
  <c r="BL26" i="9"/>
  <c r="CE27" i="9"/>
  <c r="U21" i="9"/>
  <c r="CR29" i="9"/>
  <c r="CH23" i="9"/>
  <c r="BW29" i="9"/>
  <c r="CC25" i="9"/>
  <c r="BF21" i="9"/>
  <c r="CQ24" i="9"/>
  <c r="AQ29" i="9"/>
  <c r="BB25" i="9"/>
  <c r="AT21" i="9"/>
  <c r="AH29" i="9"/>
  <c r="CP21" i="9"/>
  <c r="K27" i="9"/>
  <c r="AP28" i="9"/>
  <c r="BR26" i="9"/>
  <c r="BX23" i="9"/>
  <c r="K26" i="9"/>
  <c r="AA23" i="9"/>
  <c r="L27" i="9"/>
  <c r="BG29" i="9"/>
  <c r="CA25" i="9"/>
  <c r="BS27" i="9"/>
  <c r="J26" i="9"/>
  <c r="CH27" i="9"/>
  <c r="T21" i="9"/>
  <c r="BJ29" i="9"/>
  <c r="BQ25" i="9"/>
  <c r="BU27" i="9"/>
  <c r="BZ28" i="9"/>
  <c r="T28" i="9"/>
  <c r="BY26" i="9"/>
  <c r="BE21" i="9"/>
  <c r="BJ24" i="9"/>
  <c r="BG23" i="9"/>
  <c r="BI28" i="9"/>
  <c r="AF29" i="9"/>
  <c r="CQ21" i="9"/>
  <c r="BY22" i="9"/>
  <c r="L25" i="9"/>
  <c r="BS26" i="9"/>
  <c r="CJ24" i="9"/>
  <c r="AK29" i="9"/>
  <c r="BM21" i="9"/>
  <c r="BA22" i="9"/>
  <c r="R25" i="9"/>
  <c r="AI25" i="9"/>
  <c r="BD26" i="9"/>
  <c r="CR27" i="9"/>
  <c r="BY21" i="9"/>
  <c r="F27" i="9"/>
  <c r="BG21" i="9"/>
  <c r="AR22" i="9"/>
  <c r="M27" i="9"/>
  <c r="BF27" i="9"/>
  <c r="E26" i="9"/>
  <c r="BC26" i="9"/>
  <c r="M21" i="9"/>
  <c r="Z23" i="9"/>
  <c r="AL23" i="9"/>
  <c r="CB29" i="9"/>
  <c r="BO27" i="9"/>
  <c r="CH25" i="9"/>
  <c r="AZ22" i="9"/>
  <c r="AB29" i="9"/>
  <c r="CC29" i="9"/>
  <c r="S24" i="9"/>
  <c r="CR22" i="9"/>
  <c r="BB21" i="9"/>
  <c r="BJ22" i="9"/>
  <c r="Y27" i="9"/>
  <c r="G27" i="9"/>
  <c r="E25" i="9"/>
  <c r="AC25" i="9"/>
  <c r="CA21" i="9"/>
  <c r="W25" i="9"/>
  <c r="BW21" i="9"/>
  <c r="BZ26" i="9"/>
  <c r="AM25" i="9"/>
  <c r="U23" i="9"/>
  <c r="BP29" i="9"/>
  <c r="BM27" i="9"/>
  <c r="S27" i="9"/>
  <c r="CF28" i="9"/>
  <c r="BX26" i="9"/>
  <c r="BO29" i="9"/>
  <c r="AU25" i="9"/>
  <c r="BS21" i="9"/>
  <c r="R26" i="9"/>
  <c r="H23" i="9"/>
  <c r="P23" i="9"/>
  <c r="CM25" i="9"/>
  <c r="BM28" i="9"/>
  <c r="BR22" i="9"/>
  <c r="BR23" i="9"/>
  <c r="AE21" i="9"/>
  <c r="Q21" i="9"/>
  <c r="F28" i="9"/>
  <c r="AN29" i="9"/>
  <c r="AZ25" i="9"/>
  <c r="BQ21" i="9"/>
  <c r="CL25" i="9"/>
  <c r="CM21" i="9"/>
  <c r="AY24" i="9"/>
  <c r="BE22" i="9"/>
  <c r="BJ25" i="9"/>
  <c r="AQ21" i="9"/>
  <c r="CK21" i="9"/>
  <c r="BH24" i="9"/>
  <c r="BD22" i="9"/>
  <c r="CA23" i="9"/>
  <c r="AC21" i="9"/>
  <c r="AA26" i="9"/>
  <c r="J21" i="9"/>
  <c r="AE24" i="9"/>
  <c r="U25" i="9"/>
  <c r="BR28" i="9"/>
  <c r="AR26" i="9"/>
  <c r="BL27" i="9"/>
  <c r="AD28" i="9"/>
  <c r="AD24" i="9"/>
  <c r="BZ29" i="9"/>
  <c r="AS25" i="9"/>
  <c r="BH21" i="9"/>
  <c r="Q28" i="9"/>
  <c r="L24" i="9"/>
  <c r="CH26" i="9"/>
  <c r="BA29" i="9"/>
  <c r="BS25" i="9"/>
  <c r="BL21" i="9"/>
  <c r="J24" i="9"/>
  <c r="BA27" i="9"/>
  <c r="AE28" i="9"/>
  <c r="CO28" i="9"/>
  <c r="AS27" i="9"/>
  <c r="AB25" i="9"/>
  <c r="CK28" i="9"/>
  <c r="AZ29" i="9"/>
  <c r="S21" i="9"/>
  <c r="AG21" i="9"/>
  <c r="AS21" i="9"/>
  <c r="R23" i="9"/>
  <c r="M28" i="9"/>
  <c r="AR29" i="9"/>
  <c r="W21" i="9"/>
  <c r="CF29" i="9"/>
  <c r="AI29" i="9"/>
  <c r="BL25" i="9"/>
  <c r="Y29" i="9"/>
  <c r="CD28" i="9"/>
  <c r="BK24" i="9"/>
  <c r="BW28" i="9"/>
  <c r="G28" i="9"/>
  <c r="Q27" i="9"/>
  <c r="CG24" i="9"/>
  <c r="DC7" i="19" s="1"/>
  <c r="AH21" i="9"/>
  <c r="BO21" i="9"/>
  <c r="AW29" i="9"/>
  <c r="AN24" i="9"/>
  <c r="AD26" i="9"/>
  <c r="P26" i="9"/>
  <c r="BV26" i="9"/>
  <c r="BR29" i="9"/>
  <c r="AF23" i="9"/>
  <c r="BR25" i="9"/>
  <c r="CN27" i="9"/>
  <c r="CE21" i="9"/>
  <c r="CP24" i="9"/>
  <c r="AY25" i="9"/>
  <c r="S28" i="9"/>
  <c r="BQ27" i="9"/>
  <c r="AQ26" i="9"/>
  <c r="Q26" i="9"/>
  <c r="F25" i="9"/>
  <c r="BF25" i="9"/>
  <c r="AP21" i="9"/>
  <c r="AX22" i="9"/>
  <c r="AG28" i="9"/>
  <c r="CR21" i="9"/>
  <c r="CH24" i="9"/>
  <c r="CA29" i="9"/>
  <c r="AN25" i="9"/>
  <c r="BI21" i="9"/>
  <c r="BV29" i="9"/>
  <c r="L29" i="9"/>
  <c r="CK29" i="9"/>
  <c r="X23" i="9"/>
  <c r="AU28" i="9"/>
  <c r="AZ26" i="9"/>
  <c r="BN27" i="9"/>
  <c r="P28" i="9"/>
  <c r="Z28" i="9"/>
  <c r="BU29" i="9"/>
  <c r="AW25" i="9"/>
  <c r="AM21" i="9"/>
  <c r="AA21" i="9"/>
  <c r="M25" i="9"/>
  <c r="J28" i="9"/>
  <c r="CL23" i="9"/>
  <c r="BP28" i="9"/>
  <c r="AX26" i="9"/>
  <c r="CB27" i="9"/>
  <c r="AI24" i="9"/>
  <c r="AG27" i="9"/>
  <c r="Z22" i="9"/>
  <c r="BE29" i="9"/>
  <c r="AP25" i="9"/>
  <c r="AY21" i="9"/>
  <c r="CM27" i="9"/>
  <c r="AB26" i="9"/>
  <c r="AR24" i="9"/>
  <c r="BQ22" i="9"/>
  <c r="CG23" i="9"/>
  <c r="DC6" i="19" s="1"/>
  <c r="X25" i="9"/>
  <c r="CQ23" i="9"/>
  <c r="BS24" i="9"/>
  <c r="CG22" i="9"/>
  <c r="DC5" i="19" s="1"/>
  <c r="AX23" i="9"/>
  <c r="V27" i="9"/>
  <c r="CR26" i="9"/>
  <c r="W26" i="9"/>
  <c r="G26" i="9"/>
  <c r="CI26" i="9"/>
  <c r="BS29" i="9"/>
  <c r="BI26" i="9"/>
  <c r="AZ27" i="9"/>
  <c r="CP29" i="9"/>
  <c r="CQ25" i="9"/>
  <c r="AK24" i="9"/>
  <c r="AQ22" i="9"/>
  <c r="CE25" i="9"/>
  <c r="BR21" i="9"/>
  <c r="I29" i="9"/>
  <c r="H25" i="9"/>
  <c r="AM24" i="9"/>
  <c r="AV22" i="9"/>
  <c r="BY25" i="9"/>
  <c r="BU21" i="9"/>
  <c r="CL28" i="9"/>
  <c r="BA28" i="9"/>
  <c r="CP25" i="9"/>
  <c r="CO24" i="9"/>
  <c r="BV22" i="9"/>
  <c r="R21" i="9"/>
  <c r="AV26" i="9"/>
  <c r="N23" i="9"/>
  <c r="BC24" i="9"/>
  <c r="AQ23" i="9"/>
  <c r="G22" i="9"/>
  <c r="AO27" i="9"/>
  <c r="T25" i="9"/>
  <c r="AR25" i="9"/>
  <c r="F22" i="9"/>
  <c r="BE25" i="9"/>
  <c r="Q29" i="9"/>
  <c r="AK28" i="9"/>
  <c r="BT27" i="9"/>
  <c r="U29" i="9"/>
  <c r="CB25" i="9"/>
  <c r="Z26" i="9"/>
  <c r="BT25" i="9"/>
  <c r="AC26" i="9"/>
  <c r="BB29" i="9"/>
  <c r="AY28" i="9"/>
  <c r="CI29" i="9"/>
  <c r="BY27" i="9"/>
  <c r="F26" i="9"/>
  <c r="BT22" i="9"/>
  <c r="BR24" i="9"/>
  <c r="CB26" i="9"/>
  <c r="T22" i="9"/>
  <c r="V25" i="9"/>
  <c r="BY23" i="9"/>
  <c r="BZ25" i="9"/>
  <c r="T27" i="9"/>
  <c r="BX25" i="9"/>
  <c r="F29" i="9"/>
  <c r="BA23" i="9"/>
  <c r="P27" i="9"/>
  <c r="CB28" i="9"/>
  <c r="BE27" i="9"/>
  <c r="R22" i="9"/>
  <c r="AO25" i="9"/>
  <c r="CO22" i="9"/>
  <c r="BH29" i="9"/>
  <c r="Z24" i="9"/>
  <c r="BC29" i="9"/>
  <c r="AY29" i="9"/>
  <c r="Z21" i="9"/>
  <c r="AQ28" i="9"/>
  <c r="F24" i="9"/>
  <c r="Y28" i="9"/>
  <c r="G24" i="9"/>
  <c r="CP23" i="9"/>
  <c r="AS29" i="9"/>
  <c r="Z29" i="9"/>
  <c r="BO25" i="9"/>
  <c r="AF21" i="9"/>
  <c r="AH28" i="9"/>
  <c r="CB24" i="9"/>
  <c r="AO29" i="9"/>
  <c r="BD25" i="9"/>
  <c r="AJ21" i="9"/>
  <c r="AL26" i="9"/>
  <c r="I23" i="9"/>
  <c r="CM26" i="9"/>
  <c r="S29" i="9"/>
  <c r="BL29" i="9"/>
  <c r="AV25" i="9"/>
  <c r="BP21" i="9"/>
  <c r="AS22" i="9"/>
  <c r="AB28" i="9"/>
  <c r="H21" i="9"/>
  <c r="CN28" i="9"/>
  <c r="BT28" i="9"/>
  <c r="AN26" i="9"/>
  <c r="AN27" i="9"/>
  <c r="CL29" i="9"/>
  <c r="CH29" i="9"/>
  <c r="BX29" i="9"/>
  <c r="BP25" i="9"/>
  <c r="BT21" i="9"/>
  <c r="K28" i="9"/>
  <c r="Y23" i="9"/>
  <c r="W22" i="9"/>
  <c r="CI23" i="9"/>
  <c r="BC28" i="9"/>
  <c r="BG26" i="9"/>
  <c r="AK27" i="9"/>
  <c r="Q25" i="9"/>
  <c r="L21" i="9"/>
  <c r="BX24" i="9"/>
  <c r="BX22" i="9"/>
  <c r="BG25" i="9"/>
  <c r="BN21" i="9"/>
  <c r="CR24" i="9"/>
  <c r="AA24" i="9"/>
  <c r="BZ24" i="9"/>
  <c r="BH22" i="9"/>
  <c r="AO23" i="9"/>
  <c r="CI25" i="9"/>
  <c r="N27" i="9"/>
  <c r="CE28" i="9"/>
  <c r="CD26" i="9"/>
  <c r="BE23" i="9"/>
  <c r="CN24" i="9"/>
  <c r="I25" i="9"/>
  <c r="F23" i="9"/>
  <c r="AI21" i="9"/>
  <c r="W27" i="9"/>
  <c r="BM29" i="9"/>
  <c r="AK25" i="9"/>
  <c r="BZ21" i="9"/>
  <c r="AI23" i="9"/>
  <c r="CO23" i="9"/>
  <c r="BV24" i="9"/>
  <c r="BM22" i="9"/>
  <c r="BO23" i="9"/>
  <c r="CK25" i="9"/>
  <c r="U28" i="9"/>
  <c r="N28" i="9"/>
  <c r="BA24" i="9"/>
  <c r="BS22" i="9"/>
  <c r="AZ23" i="9"/>
  <c r="AV24" i="9"/>
  <c r="BI23" i="9"/>
  <c r="BX21" i="9"/>
  <c r="BN25" i="9"/>
  <c r="V21" i="9"/>
  <c r="R28" i="9"/>
  <c r="BF24" i="9"/>
  <c r="AP29" i="9"/>
  <c r="AL25" i="9"/>
  <c r="AL21" i="9"/>
  <c r="BF22" i="9"/>
  <c r="K29" i="9"/>
  <c r="W23" i="9"/>
  <c r="AE22" i="9"/>
  <c r="BQ28" i="9"/>
  <c r="AY26" i="9"/>
  <c r="BP27" i="9"/>
  <c r="I21" i="9"/>
  <c r="CD24" i="9"/>
  <c r="AX29" i="9"/>
  <c r="CD25" i="9"/>
  <c r="BV21" i="9"/>
  <c r="H29" i="9"/>
  <c r="CM28" i="9"/>
  <c r="X26" i="9"/>
  <c r="X21" i="9"/>
  <c r="BB28" i="9"/>
  <c r="CG26" i="9"/>
  <c r="DC9" i="19" s="1"/>
  <c r="BG27" i="9"/>
  <c r="I26" i="9"/>
  <c r="H22" i="9"/>
  <c r="AT24" i="9"/>
  <c r="CD22" i="9"/>
  <c r="AM23" i="9"/>
  <c r="AA22" i="9"/>
  <c r="W29" i="9"/>
  <c r="R29" i="9"/>
  <c r="BQ24" i="9"/>
  <c r="AL22" i="9"/>
  <c r="AT23" i="9"/>
  <c r="K23" i="9"/>
  <c r="CO27" i="9"/>
  <c r="AO28" i="9"/>
  <c r="CE26" i="9"/>
  <c r="AW27" i="9"/>
  <c r="N22" i="9"/>
  <c r="AE25" i="9"/>
  <c r="CJ21" i="9"/>
  <c r="AG22" i="9"/>
  <c r="CH21" i="9"/>
  <c r="BT29" i="9"/>
  <c r="CF25" i="9"/>
  <c r="BA21" i="9"/>
  <c r="X27" i="9"/>
  <c r="AF27" i="9"/>
  <c r="BW24" i="9"/>
  <c r="AJ22" i="9"/>
  <c r="BC23" i="9"/>
  <c r="U22" i="9"/>
  <c r="V28" i="9"/>
  <c r="Q24" i="9"/>
  <c r="AZ24" i="9"/>
  <c r="BI22" i="9"/>
  <c r="AN23" i="9"/>
  <c r="AS23" i="9"/>
  <c r="BU22" i="9"/>
  <c r="BD23" i="9"/>
  <c r="AR21" i="9"/>
  <c r="AU26" i="9"/>
  <c r="E24" i="9"/>
  <c r="N25" i="9"/>
  <c r="CR23" i="9"/>
  <c r="AU29" i="9"/>
  <c r="BC25" i="9"/>
  <c r="AP27" i="9"/>
  <c r="R24" i="9"/>
  <c r="BI24" i="9"/>
  <c r="BB22" i="9"/>
  <c r="AU23" i="9"/>
  <c r="AX21" i="9"/>
  <c r="CM22" i="9"/>
  <c r="AD22" i="9"/>
  <c r="CI28" i="9"/>
  <c r="CQ22" i="9"/>
  <c r="CG29" i="9"/>
  <c r="DC12" i="19" s="1"/>
  <c r="BQ26" i="9"/>
  <c r="BB27" i="9"/>
  <c r="AF26" i="9"/>
  <c r="L22" i="9"/>
  <c r="AU24" i="9"/>
  <c r="BP22" i="9"/>
  <c r="BP23" i="9"/>
  <c r="CL24" i="9"/>
  <c r="AE27" i="9"/>
  <c r="BG28" i="9"/>
  <c r="AY22" i="9"/>
  <c r="BK23" i="9"/>
  <c r="E27" i="9"/>
  <c r="M26" i="9"/>
  <c r="AZ28" i="9"/>
  <c r="CF26" i="9"/>
  <c r="AJ27" i="9"/>
  <c r="J23" i="9"/>
  <c r="CH28" i="9"/>
  <c r="I24" i="9"/>
  <c r="H27" i="9"/>
  <c r="V26" i="9"/>
  <c r="AL29" i="9"/>
  <c r="AX25" i="9"/>
  <c r="CB21" i="9"/>
  <c r="M22" i="9"/>
  <c r="CN22" i="9"/>
  <c r="AL24" i="9"/>
  <c r="CF22" i="9"/>
  <c r="BU23" i="9"/>
  <c r="CK27" i="9"/>
  <c r="CH22" i="9"/>
  <c r="E22" i="9"/>
  <c r="BT24" i="9"/>
  <c r="BK22" i="9"/>
  <c r="BS23" i="9"/>
  <c r="M29" i="9"/>
  <c r="CJ27" i="9"/>
  <c r="CF23" i="9"/>
  <c r="J25" i="9"/>
  <c r="AX24" i="9"/>
  <c r="BV23" i="9"/>
  <c r="H24" i="9"/>
  <c r="AQ25" i="9"/>
  <c r="CL21" i="9"/>
  <c r="Q23" i="9"/>
  <c r="AC28" i="9"/>
  <c r="CD29" i="9"/>
  <c r="BK25" i="9"/>
  <c r="AZ21" i="9"/>
  <c r="AB23" i="9"/>
  <c r="BO24" i="9"/>
  <c r="CE22" i="9"/>
  <c r="BB23" i="9"/>
  <c r="U24" i="9"/>
  <c r="I27" i="9"/>
  <c r="T26" i="9"/>
  <c r="R27" i="9"/>
  <c r="S23" i="9"/>
  <c r="AJ29" i="9"/>
  <c r="AT25" i="9"/>
  <c r="AU21" i="9"/>
  <c r="AC29" i="9"/>
  <c r="CN25" i="9"/>
  <c r="CA24" i="9"/>
  <c r="AP22" i="9"/>
  <c r="BM23" i="9"/>
  <c r="CO21" i="9"/>
  <c r="P21" i="9"/>
  <c r="I28" i="9"/>
  <c r="AX28" i="9"/>
  <c r="BH26" i="9"/>
  <c r="BK27" i="9"/>
  <c r="CK22" i="9"/>
  <c r="AI22" i="9"/>
  <c r="BO28" i="9"/>
  <c r="AJ26" i="9"/>
  <c r="BI27" i="9"/>
  <c r="X24" i="9"/>
  <c r="CJ25" i="9"/>
  <c r="V29" i="9"/>
  <c r="Z25" i="9"/>
  <c r="AS24" i="9"/>
  <c r="AM22" i="9"/>
  <c r="AJ25" i="9"/>
  <c r="CC21" i="9"/>
  <c r="J27" i="9"/>
  <c r="G23" i="9"/>
  <c r="AT28" i="9"/>
  <c r="BN26" i="9"/>
  <c r="BH23" i="9"/>
  <c r="AE23" i="9"/>
  <c r="AB24" i="9"/>
  <c r="L28" i="9"/>
  <c r="BX28" i="9"/>
  <c r="BB26" i="9"/>
  <c r="AW23" i="9"/>
  <c r="CC22" i="9"/>
  <c r="CI27" i="9"/>
  <c r="CM29" i="9"/>
  <c r="AH26" i="9"/>
  <c r="CB23" i="9"/>
  <c r="E21" i="9"/>
  <c r="AQ24" i="9"/>
  <c r="V23" i="9"/>
  <c r="BW23" i="9"/>
  <c r="AC27" i="9"/>
  <c r="CE29" i="9"/>
  <c r="BM24" i="9"/>
  <c r="BN22" i="9"/>
  <c r="BJ23" i="9"/>
  <c r="AD27" i="9"/>
  <c r="H28" i="9"/>
  <c r="CJ23" i="9"/>
  <c r="W28" i="9"/>
  <c r="CR28" i="9"/>
  <c r="BK29" i="9"/>
  <c r="BI25" i="9"/>
  <c r="CF21" i="9"/>
  <c r="CK23" i="9"/>
  <c r="E23" i="9"/>
  <c r="AN28" i="9"/>
  <c r="BW22" i="9"/>
  <c r="BL23" i="9"/>
  <c r="P22" i="9"/>
  <c r="J22" i="9"/>
  <c r="U27" i="9"/>
  <c r="CG28" i="9"/>
  <c r="DC11" i="19" s="1"/>
  <c r="AT26" i="9"/>
  <c r="AU27" i="9"/>
  <c r="AH25" i="9"/>
  <c r="CR25" i="9"/>
  <c r="BQ29" i="9"/>
  <c r="CC26" i="9"/>
  <c r="AX27" i="9"/>
  <c r="AB27" i="9"/>
  <c r="CQ27" i="9"/>
  <c r="T29" i="9"/>
  <c r="CL26" i="9"/>
  <c r="BN24" i="9"/>
  <c r="BO22" i="9"/>
  <c r="BT23" i="9"/>
  <c r="T23" i="9"/>
  <c r="Y25" i="9"/>
  <c r="AH27" i="9"/>
  <c r="BE28" i="9"/>
  <c r="AK26" i="9"/>
  <c r="BH27" i="9"/>
  <c r="CP27" i="9"/>
  <c r="K25" i="9"/>
  <c r="M24" i="9"/>
  <c r="CA28" i="9"/>
  <c r="AM26" i="9"/>
  <c r="BC27" i="9"/>
  <c r="Q22" i="9"/>
  <c r="AO24" i="9"/>
  <c r="BP24" i="9"/>
  <c r="AA29" i="9"/>
  <c r="AE29" i="9"/>
  <c r="BC21" i="9"/>
  <c r="AO22" i="9"/>
  <c r="CD27" i="9"/>
  <c r="BZ22" i="9"/>
  <c r="AD23" i="9"/>
  <c r="BM25" i="9"/>
  <c r="CM24" i="9"/>
  <c r="BJ26" i="9"/>
  <c r="BZ23" i="9"/>
  <c r="E28" i="9"/>
  <c r="BJ21" i="9"/>
  <c r="CQ26" i="9"/>
  <c r="CJ26" i="9"/>
  <c r="BU28" i="9"/>
  <c r="CA22" i="9"/>
  <c r="AJ23" i="9"/>
  <c r="CN23" i="9"/>
  <c r="CD23" i="9"/>
  <c r="CN21" i="9"/>
  <c r="CP28" i="9"/>
  <c r="BB24" i="9"/>
  <c r="BI29" i="9"/>
  <c r="BA25" i="9"/>
  <c r="AN21" i="9"/>
  <c r="AF24" i="9"/>
  <c r="BJ28" i="9"/>
  <c r="AW22" i="9"/>
  <c r="BN23" i="9"/>
  <c r="AW24" i="9"/>
  <c r="T24" i="9"/>
  <c r="CL27" i="9"/>
  <c r="CM23" i="9"/>
  <c r="AC22" i="9"/>
  <c r="BN29" i="9"/>
  <c r="BH25" i="9"/>
  <c r="BK21" i="9"/>
  <c r="AB21" i="9"/>
  <c r="AC24" i="9"/>
  <c r="BN28" i="9"/>
  <c r="AS26" i="9"/>
  <c r="BW27" i="9"/>
  <c r="CK24" i="9"/>
  <c r="H26" i="9"/>
  <c r="CI21" i="9"/>
  <c r="BL28" i="9"/>
  <c r="BA26" i="9"/>
  <c r="BX27" i="9"/>
  <c r="K21" i="9"/>
  <c r="AG25" i="9"/>
  <c r="BY29" i="9"/>
  <c r="CG25" i="9"/>
  <c r="DC8" i="19" s="1"/>
  <c r="AK21" i="9"/>
  <c r="AE26" i="9"/>
  <c r="N26" i="9"/>
  <c r="AG26" i="9"/>
  <c r="S25" i="9"/>
  <c r="BG24" i="9"/>
  <c r="AT22" i="9"/>
  <c r="BQ23" i="9"/>
  <c r="L23" i="9"/>
  <c r="CK26" i="9"/>
  <c r="Y24" i="9"/>
  <c r="BF28" i="9"/>
  <c r="BF26" i="9"/>
  <c r="BZ27" i="9"/>
  <c r="AH24" i="9"/>
  <c r="AH23" i="9"/>
  <c r="N24" i="9"/>
  <c r="AV28" i="9"/>
  <c r="AP26" i="9"/>
  <c r="CF27" i="9"/>
  <c r="K14" i="18"/>
  <c r="K14" i="15"/>
  <c r="K14" i="22"/>
  <c r="K14" i="5"/>
  <c r="E90" i="15"/>
  <c r="E312" i="14"/>
  <c r="E334" i="14"/>
  <c r="E96" i="15"/>
  <c r="E775" i="21"/>
  <c r="E295" i="14"/>
  <c r="E314" i="14"/>
  <c r="E316" i="14"/>
  <c r="E318" i="14"/>
  <c r="E320" i="14"/>
  <c r="E78" i="15"/>
  <c r="E80" i="15"/>
  <c r="E82" i="15"/>
  <c r="E330" i="14"/>
  <c r="E336" i="14"/>
  <c r="E94" i="15"/>
  <c r="E777" i="21"/>
  <c r="E331" i="14"/>
  <c r="E335" i="14"/>
  <c r="E97" i="15"/>
  <c r="E774" i="21"/>
  <c r="E776" i="21"/>
  <c r="E778" i="21"/>
  <c r="E332" i="14"/>
  <c r="E98" i="15"/>
  <c r="E773" i="21"/>
  <c r="E779" i="21"/>
  <c r="E333" i="14"/>
  <c r="E337" i="14"/>
  <c r="E95" i="15"/>
  <c r="E99" i="15"/>
  <c r="E80" i="14"/>
  <c r="E111" i="14"/>
  <c r="E115" i="14"/>
  <c r="E146" i="14"/>
  <c r="E148" i="14"/>
  <c r="E150" i="14"/>
  <c r="E177" i="14"/>
  <c r="E181" i="14"/>
  <c r="E183" i="14"/>
  <c r="E193" i="14"/>
  <c r="E246" i="14"/>
  <c r="E248" i="14"/>
  <c r="E250" i="14"/>
  <c r="E311" i="14"/>
  <c r="E313" i="14"/>
  <c r="E315" i="14"/>
  <c r="E317" i="14"/>
  <c r="E319" i="14"/>
  <c r="E73" i="15"/>
  <c r="E77" i="15"/>
  <c r="E79" i="15"/>
  <c r="E81" i="15"/>
  <c r="E770" i="21"/>
  <c r="E244" i="14"/>
  <c r="E297" i="14"/>
  <c r="E299" i="14"/>
  <c r="E301" i="14"/>
  <c r="E303" i="14"/>
  <c r="E296" i="14"/>
  <c r="E298" i="14"/>
  <c r="E300" i="14"/>
  <c r="E302" i="14"/>
  <c r="E252" i="14"/>
  <c r="E245" i="14"/>
  <c r="E247" i="14"/>
  <c r="E249" i="14"/>
  <c r="E251" i="14"/>
  <c r="E195" i="14"/>
  <c r="E197" i="14"/>
  <c r="E199" i="14"/>
  <c r="E201" i="14"/>
  <c r="E194" i="14"/>
  <c r="E196" i="14"/>
  <c r="E198" i="14"/>
  <c r="E200" i="14"/>
  <c r="E176" i="14"/>
  <c r="E179" i="14"/>
  <c r="E159" i="14"/>
  <c r="E178" i="14"/>
  <c r="E180" i="14"/>
  <c r="E182" i="14"/>
  <c r="E184" i="14"/>
  <c r="E142" i="14"/>
  <c r="E161" i="14"/>
  <c r="E163" i="14"/>
  <c r="E165" i="14"/>
  <c r="E167" i="14"/>
  <c r="E160" i="14"/>
  <c r="E162" i="14"/>
  <c r="E164" i="14"/>
  <c r="E166" i="14"/>
  <c r="E143" i="14"/>
  <c r="E145" i="14"/>
  <c r="E147" i="14"/>
  <c r="E149" i="14"/>
  <c r="E108" i="14"/>
  <c r="E127" i="14"/>
  <c r="E129" i="14"/>
  <c r="E131" i="14"/>
  <c r="E133" i="14"/>
  <c r="E126" i="14"/>
  <c r="E128" i="14"/>
  <c r="E130" i="14"/>
  <c r="E132" i="14"/>
  <c r="E91" i="14"/>
  <c r="E110" i="14"/>
  <c r="E112" i="14"/>
  <c r="E114" i="14"/>
  <c r="E116" i="14"/>
  <c r="E113" i="14"/>
  <c r="E93" i="14"/>
  <c r="E95" i="14"/>
  <c r="E97" i="14"/>
  <c r="E99" i="14"/>
  <c r="E92" i="14"/>
  <c r="E94" i="14"/>
  <c r="E96" i="14"/>
  <c r="E98" i="14"/>
  <c r="E74" i="14"/>
  <c r="E75" i="14"/>
  <c r="E77" i="14"/>
  <c r="E79" i="14"/>
  <c r="E81" i="14"/>
  <c r="E57" i="14"/>
  <c r="E78" i="14"/>
  <c r="E82" i="14"/>
  <c r="E59" i="14"/>
  <c r="E61" i="14"/>
  <c r="E63" i="14"/>
  <c r="E65" i="14"/>
  <c r="E58" i="14"/>
  <c r="E60" i="14"/>
  <c r="E62" i="14"/>
  <c r="E64" i="14"/>
  <c r="E772" i="21" l="1"/>
  <c r="E76" i="14"/>
  <c r="E93" i="15"/>
  <c r="E144" i="14"/>
  <c r="E76" i="15"/>
  <c r="E109" i="14"/>
  <c r="E75" i="15"/>
  <c r="E92" i="15"/>
  <c r="E125" i="14"/>
  <c r="E74" i="15"/>
  <c r="E294" i="14"/>
  <c r="E243" i="14"/>
  <c r="E192" i="14"/>
  <c r="E175" i="14"/>
  <c r="E158" i="14"/>
  <c r="E141" i="14"/>
  <c r="E124" i="14"/>
  <c r="E107" i="14"/>
  <c r="E90" i="14"/>
  <c r="E73" i="14"/>
  <c r="E56" i="14"/>
  <c r="DS37" i="19"/>
  <c r="DP37" i="19"/>
  <c r="FN37" i="19" l="1"/>
  <c r="FJ37" i="19"/>
  <c r="FF37" i="19"/>
  <c r="FB37" i="19"/>
  <c r="EX37" i="19"/>
  <c r="ET37" i="19"/>
  <c r="EP37" i="19"/>
  <c r="EL37" i="19"/>
  <c r="EH37" i="19"/>
  <c r="ED37" i="19"/>
  <c r="DZ37" i="19"/>
  <c r="FM37" i="19"/>
  <c r="FL37" i="19"/>
  <c r="FH37" i="19"/>
  <c r="FD37" i="19"/>
  <c r="EZ37" i="19"/>
  <c r="EV37" i="19"/>
  <c r="ER37" i="19"/>
  <c r="EN37" i="19"/>
  <c r="EJ37" i="19"/>
  <c r="EF37" i="19"/>
  <c r="EB37" i="19"/>
  <c r="DX37" i="19"/>
  <c r="FK37" i="19"/>
  <c r="FG37" i="19"/>
  <c r="FC37" i="19"/>
  <c r="EY37" i="19"/>
  <c r="EU37" i="19"/>
  <c r="EQ37" i="19"/>
  <c r="EM37" i="19"/>
  <c r="EI37" i="19"/>
  <c r="EE37" i="19"/>
  <c r="EA37" i="19"/>
  <c r="DW37" i="19"/>
  <c r="FI37" i="19"/>
  <c r="ES37" i="19"/>
  <c r="EC37" i="19"/>
  <c r="FE37" i="19"/>
  <c r="EO37" i="19"/>
  <c r="DY37" i="19"/>
  <c r="FA37" i="19"/>
  <c r="EW37" i="19"/>
  <c r="EK37" i="19"/>
  <c r="EG37" i="19"/>
  <c r="DO37" i="19"/>
  <c r="DQ37" i="19" s="1"/>
  <c r="DO3" i="19"/>
  <c r="DQ3" i="19" s="1"/>
  <c r="CS37" i="19"/>
  <c r="DA37" i="19"/>
  <c r="CS33" i="19"/>
  <c r="DA33" i="19"/>
  <c r="CS29" i="19"/>
  <c r="DA29" i="19"/>
  <c r="CS25" i="19"/>
  <c r="DA25" i="19"/>
  <c r="CS21" i="19"/>
  <c r="DA21" i="19"/>
  <c r="CS17" i="19"/>
  <c r="DA17" i="19"/>
  <c r="CS13" i="19"/>
  <c r="DA13" i="19"/>
  <c r="CS9" i="19"/>
  <c r="DA9" i="19"/>
  <c r="CS36" i="19"/>
  <c r="DA36" i="19"/>
  <c r="CS32" i="19"/>
  <c r="DA32" i="19"/>
  <c r="CS28" i="19"/>
  <c r="DA28" i="19"/>
  <c r="CS24" i="19"/>
  <c r="DA24" i="19"/>
  <c r="CS20" i="19"/>
  <c r="DA20" i="19"/>
  <c r="CS16" i="19"/>
  <c r="DA16" i="19"/>
  <c r="CS12" i="19"/>
  <c r="DA12" i="19"/>
  <c r="CS8" i="19"/>
  <c r="DA8" i="19"/>
  <c r="CS35" i="19"/>
  <c r="DA35" i="19"/>
  <c r="CS31" i="19"/>
  <c r="DA31" i="19"/>
  <c r="CS27" i="19"/>
  <c r="DA27" i="19"/>
  <c r="CS23" i="19"/>
  <c r="DA23" i="19"/>
  <c r="CS19" i="19"/>
  <c r="DA19" i="19"/>
  <c r="CS15" i="19"/>
  <c r="DA15" i="19"/>
  <c r="CS11" i="19"/>
  <c r="DA11" i="19"/>
  <c r="CS7" i="19"/>
  <c r="DA7" i="19"/>
  <c r="CS34" i="19"/>
  <c r="DA34" i="19"/>
  <c r="CS30" i="19"/>
  <c r="DA30" i="19"/>
  <c r="CS26" i="19"/>
  <c r="DA26" i="19"/>
  <c r="CS22" i="19"/>
  <c r="DA22" i="19"/>
  <c r="CS18" i="19"/>
  <c r="DA18" i="19"/>
  <c r="CS14" i="19"/>
  <c r="DA14" i="19"/>
  <c r="CS10" i="19"/>
  <c r="DA10" i="19"/>
  <c r="CQ37" i="19"/>
  <c r="CT37" i="19"/>
  <c r="CQ33" i="19"/>
  <c r="CT33" i="19"/>
  <c r="CQ29" i="19"/>
  <c r="CT29" i="19"/>
  <c r="CQ25" i="19"/>
  <c r="CT25" i="19"/>
  <c r="CQ21" i="19"/>
  <c r="CT21" i="19"/>
  <c r="CQ17" i="19"/>
  <c r="CT17" i="19"/>
  <c r="CQ13" i="19"/>
  <c r="CT13" i="19"/>
  <c r="CQ9" i="19"/>
  <c r="CT9" i="19"/>
  <c r="CQ36" i="19"/>
  <c r="CT36" i="19"/>
  <c r="CQ32" i="19"/>
  <c r="CT32" i="19"/>
  <c r="CQ28" i="19"/>
  <c r="CT28" i="19"/>
  <c r="CQ24" i="19"/>
  <c r="CT24" i="19"/>
  <c r="CQ20" i="19"/>
  <c r="CT20" i="19"/>
  <c r="CQ16" i="19"/>
  <c r="CT16" i="19"/>
  <c r="CQ12" i="19"/>
  <c r="CT12" i="19"/>
  <c r="CQ8" i="19"/>
  <c r="CT8" i="19"/>
  <c r="CQ35" i="19"/>
  <c r="CT35" i="19"/>
  <c r="CQ31" i="19"/>
  <c r="CT31" i="19"/>
  <c r="CQ27" i="19"/>
  <c r="CT27" i="19"/>
  <c r="CQ23" i="19"/>
  <c r="CT23" i="19"/>
  <c r="CQ19" i="19"/>
  <c r="CT19" i="19"/>
  <c r="CQ15" i="19"/>
  <c r="CT15" i="19"/>
  <c r="CQ11" i="19"/>
  <c r="CT11" i="19"/>
  <c r="CQ7" i="19"/>
  <c r="CT7" i="19"/>
  <c r="CQ34" i="19"/>
  <c r="CT34" i="19"/>
  <c r="CQ30" i="19"/>
  <c r="CT30" i="19"/>
  <c r="CQ26" i="19"/>
  <c r="CT26" i="19"/>
  <c r="CQ22" i="19"/>
  <c r="CT22" i="19"/>
  <c r="CQ18" i="19"/>
  <c r="CT18" i="19"/>
  <c r="CQ14" i="19"/>
  <c r="CT14" i="19"/>
  <c r="CQ10" i="19"/>
  <c r="CT10" i="19"/>
  <c r="CE37" i="19"/>
  <c r="CI37" i="19"/>
  <c r="CE33" i="19"/>
  <c r="CI33" i="19"/>
  <c r="CE29" i="19"/>
  <c r="CI29" i="19"/>
  <c r="CE25" i="19"/>
  <c r="CI25" i="19"/>
  <c r="CE21" i="19"/>
  <c r="CI21" i="19"/>
  <c r="CE17" i="19"/>
  <c r="CI17" i="19"/>
  <c r="CE13" i="19"/>
  <c r="CI13" i="19"/>
  <c r="CE9" i="19"/>
  <c r="CI9" i="19"/>
  <c r="CE36" i="19"/>
  <c r="CI36" i="19"/>
  <c r="CE32" i="19"/>
  <c r="CI32" i="19"/>
  <c r="CE28" i="19"/>
  <c r="CI28" i="19"/>
  <c r="CE24" i="19"/>
  <c r="CI24" i="19"/>
  <c r="CE20" i="19"/>
  <c r="CI20" i="19"/>
  <c r="CE16" i="19"/>
  <c r="CI16" i="19"/>
  <c r="CE12" i="19"/>
  <c r="CI12" i="19"/>
  <c r="CE8" i="19"/>
  <c r="CI8" i="19"/>
  <c r="CE35" i="19"/>
  <c r="CI35" i="19"/>
  <c r="CE31" i="19"/>
  <c r="CI31" i="19"/>
  <c r="CE27" i="19"/>
  <c r="CI27" i="19"/>
  <c r="CE23" i="19"/>
  <c r="CI23" i="19"/>
  <c r="CE19" i="19"/>
  <c r="CI19" i="19"/>
  <c r="CE15" i="19"/>
  <c r="CI15" i="19"/>
  <c r="CE11" i="19"/>
  <c r="CI11" i="19"/>
  <c r="CE7" i="19"/>
  <c r="CI7" i="19"/>
  <c r="CE34" i="19"/>
  <c r="CI34" i="19"/>
  <c r="CE30" i="19"/>
  <c r="CI30" i="19"/>
  <c r="CE26" i="19"/>
  <c r="CI26" i="19"/>
  <c r="CE22" i="19"/>
  <c r="CI22" i="19"/>
  <c r="CE18" i="19"/>
  <c r="CI18" i="19"/>
  <c r="CE14" i="19"/>
  <c r="CI14" i="19"/>
  <c r="CE10" i="19"/>
  <c r="CI10" i="19"/>
  <c r="BL37" i="19"/>
  <c r="CF37" i="19"/>
  <c r="BL33" i="19"/>
  <c r="CF33" i="19"/>
  <c r="BL29" i="19"/>
  <c r="CF29" i="19"/>
  <c r="BL25" i="19"/>
  <c r="CF25" i="19"/>
  <c r="BL21" i="19"/>
  <c r="CF21" i="19"/>
  <c r="BL17" i="19"/>
  <c r="CF17" i="19"/>
  <c r="BL13" i="19"/>
  <c r="CF13" i="19"/>
  <c r="BL9" i="19"/>
  <c r="CF9" i="19"/>
  <c r="BL36" i="19"/>
  <c r="CF36" i="19"/>
  <c r="BL32" i="19"/>
  <c r="CF32" i="19"/>
  <c r="BL28" i="19"/>
  <c r="CF28" i="19"/>
  <c r="BL24" i="19"/>
  <c r="CF24" i="19"/>
  <c r="BL20" i="19"/>
  <c r="CF20" i="19"/>
  <c r="BL16" i="19"/>
  <c r="CF16" i="19"/>
  <c r="BL12" i="19"/>
  <c r="CF12" i="19"/>
  <c r="BL8" i="19"/>
  <c r="CF8" i="19"/>
  <c r="BL35" i="19"/>
  <c r="CF35" i="19"/>
  <c r="BL31" i="19"/>
  <c r="CF31" i="19"/>
  <c r="BL27" i="19"/>
  <c r="CF27" i="19"/>
  <c r="BL23" i="19"/>
  <c r="CF23" i="19"/>
  <c r="BL19" i="19"/>
  <c r="CF19" i="19"/>
  <c r="BL15" i="19"/>
  <c r="CF15" i="19"/>
  <c r="BL11" i="19"/>
  <c r="CF11" i="19"/>
  <c r="BL7" i="19"/>
  <c r="CF7" i="19"/>
  <c r="BL34" i="19"/>
  <c r="CF34" i="19"/>
  <c r="BL30" i="19"/>
  <c r="CF30" i="19"/>
  <c r="BL26" i="19"/>
  <c r="CF26" i="19"/>
  <c r="BL22" i="19"/>
  <c r="CF22" i="19"/>
  <c r="BL18" i="19"/>
  <c r="CF18" i="19"/>
  <c r="BL14" i="19"/>
  <c r="CF14" i="19"/>
  <c r="BL10" i="19"/>
  <c r="CF10" i="19"/>
  <c r="AZ3" i="19"/>
  <c r="BA37" i="19"/>
  <c r="AZ37" i="19"/>
  <c r="BA33" i="19"/>
  <c r="AZ33" i="19"/>
  <c r="BA29" i="19"/>
  <c r="AZ29" i="19"/>
  <c r="BA25" i="19"/>
  <c r="AZ25" i="19"/>
  <c r="BA21" i="19"/>
  <c r="AZ21" i="19"/>
  <c r="BA17" i="19"/>
  <c r="AZ17" i="19"/>
  <c r="BA13" i="19"/>
  <c r="AZ13" i="19"/>
  <c r="BA9" i="19"/>
  <c r="AZ9" i="19"/>
  <c r="BA5" i="19"/>
  <c r="AZ5" i="19"/>
  <c r="BA36" i="19"/>
  <c r="AZ36" i="19"/>
  <c r="BA32" i="19"/>
  <c r="AZ32" i="19"/>
  <c r="BA28" i="19"/>
  <c r="AZ28" i="19"/>
  <c r="BA24" i="19"/>
  <c r="AZ24" i="19"/>
  <c r="BA20" i="19"/>
  <c r="AZ20" i="19"/>
  <c r="BA16" i="19"/>
  <c r="AZ16" i="19"/>
  <c r="BA12" i="19"/>
  <c r="AZ12" i="19"/>
  <c r="BA8" i="19"/>
  <c r="AZ8" i="19"/>
  <c r="BA4" i="19"/>
  <c r="AZ4" i="19"/>
  <c r="BA35" i="19"/>
  <c r="AZ35" i="19"/>
  <c r="BA31" i="19"/>
  <c r="AZ31" i="19"/>
  <c r="BA27" i="19"/>
  <c r="AZ27" i="19"/>
  <c r="BA23" i="19"/>
  <c r="AZ23" i="19"/>
  <c r="BA19" i="19"/>
  <c r="AZ19" i="19"/>
  <c r="BA15" i="19"/>
  <c r="AZ15" i="19"/>
  <c r="BA11" i="19"/>
  <c r="AZ11" i="19"/>
  <c r="BA7" i="19"/>
  <c r="AZ7" i="19"/>
  <c r="BA34" i="19"/>
  <c r="AZ34" i="19"/>
  <c r="BA30" i="19"/>
  <c r="AZ30" i="19"/>
  <c r="BA26" i="19"/>
  <c r="AZ26" i="19"/>
  <c r="BA22" i="19"/>
  <c r="AZ22" i="19"/>
  <c r="BA18" i="19"/>
  <c r="AZ18" i="19"/>
  <c r="BA14" i="19"/>
  <c r="AZ14" i="19"/>
  <c r="BA10" i="19"/>
  <c r="AZ10" i="19"/>
  <c r="BA6" i="19"/>
  <c r="AZ6" i="19"/>
  <c r="BA3" i="19"/>
  <c r="AF37" i="19"/>
  <c r="AE37" i="19"/>
  <c r="AF33" i="19"/>
  <c r="AE33" i="19"/>
  <c r="AF29" i="19"/>
  <c r="AE29" i="19"/>
  <c r="AF25" i="19"/>
  <c r="AE25" i="19"/>
  <c r="AF21" i="19"/>
  <c r="AE21" i="19"/>
  <c r="AF17" i="19"/>
  <c r="AE17" i="19"/>
  <c r="AF13" i="19"/>
  <c r="AE13" i="19"/>
  <c r="AF9" i="19"/>
  <c r="AE9" i="19"/>
  <c r="AF36" i="19"/>
  <c r="AE36" i="19"/>
  <c r="AF32" i="19"/>
  <c r="AE32" i="19"/>
  <c r="AF28" i="19"/>
  <c r="AE28" i="19"/>
  <c r="AF24" i="19"/>
  <c r="AE24" i="19"/>
  <c r="AF20" i="19"/>
  <c r="AE20" i="19"/>
  <c r="AF16" i="19"/>
  <c r="AE16" i="19"/>
  <c r="AF12" i="19"/>
  <c r="AE12" i="19"/>
  <c r="AF8" i="19"/>
  <c r="AE8" i="19"/>
  <c r="AF35" i="19"/>
  <c r="AE35" i="19"/>
  <c r="AF31" i="19"/>
  <c r="AE31" i="19"/>
  <c r="AF27" i="19"/>
  <c r="AE27" i="19"/>
  <c r="AF23" i="19"/>
  <c r="AE23" i="19"/>
  <c r="AF19" i="19"/>
  <c r="AE19" i="19"/>
  <c r="AF15" i="19"/>
  <c r="AE15" i="19"/>
  <c r="AF11" i="19"/>
  <c r="AE11" i="19"/>
  <c r="AF7" i="19"/>
  <c r="AE7" i="19"/>
  <c r="AF34" i="19"/>
  <c r="AE34" i="19"/>
  <c r="AF30" i="19"/>
  <c r="AE30" i="19"/>
  <c r="AF26" i="19"/>
  <c r="AE26" i="19"/>
  <c r="AF22" i="19"/>
  <c r="AE22" i="19"/>
  <c r="AF18" i="19"/>
  <c r="AE18" i="19"/>
  <c r="AF14" i="19"/>
  <c r="AE14" i="19"/>
  <c r="AF10" i="19"/>
  <c r="AE10" i="19"/>
  <c r="AH37" i="19"/>
  <c r="AG37" i="19"/>
  <c r="AH33" i="19"/>
  <c r="AG33" i="19"/>
  <c r="AH29" i="19"/>
  <c r="AG29" i="19"/>
  <c r="AH25" i="19"/>
  <c r="AG25" i="19"/>
  <c r="AH21" i="19"/>
  <c r="AG21" i="19"/>
  <c r="AH17" i="19"/>
  <c r="AG17" i="19"/>
  <c r="AH13" i="19"/>
  <c r="AG13" i="19"/>
  <c r="AH9" i="19"/>
  <c r="AG9" i="19"/>
  <c r="AH36" i="19"/>
  <c r="AG36" i="19"/>
  <c r="AH32" i="19"/>
  <c r="AG32" i="19"/>
  <c r="AH28" i="19"/>
  <c r="AG28" i="19"/>
  <c r="AH24" i="19"/>
  <c r="AG24" i="19"/>
  <c r="AH20" i="19"/>
  <c r="AG20" i="19"/>
  <c r="AH16" i="19"/>
  <c r="AG16" i="19"/>
  <c r="AH12" i="19"/>
  <c r="AG12" i="19"/>
  <c r="AH8" i="19"/>
  <c r="AG8" i="19"/>
  <c r="AH35" i="19"/>
  <c r="AG35" i="19"/>
  <c r="AH31" i="19"/>
  <c r="AG31" i="19"/>
  <c r="AH27" i="19"/>
  <c r="AG27" i="19"/>
  <c r="AH23" i="19"/>
  <c r="AG23" i="19"/>
  <c r="AH19" i="19"/>
  <c r="AG19" i="19"/>
  <c r="AH15" i="19"/>
  <c r="AG15" i="19"/>
  <c r="AH11" i="19"/>
  <c r="AG11" i="19"/>
  <c r="AH7" i="19"/>
  <c r="AG7" i="19"/>
  <c r="AH34" i="19"/>
  <c r="AG34" i="19"/>
  <c r="AH30" i="19"/>
  <c r="AG30" i="19"/>
  <c r="AH26" i="19"/>
  <c r="AG26" i="19"/>
  <c r="AH22" i="19"/>
  <c r="AG22" i="19"/>
  <c r="AH18" i="19"/>
  <c r="AG18" i="19"/>
  <c r="AH14" i="19"/>
  <c r="AG14" i="19"/>
  <c r="AH10" i="19"/>
  <c r="AG10" i="19"/>
  <c r="AJ37" i="19"/>
  <c r="AI37" i="19"/>
  <c r="AJ33" i="19"/>
  <c r="AI33" i="19"/>
  <c r="AJ29" i="19"/>
  <c r="AI29" i="19"/>
  <c r="AJ25" i="19"/>
  <c r="AI25" i="19"/>
  <c r="AJ21" i="19"/>
  <c r="AI21" i="19"/>
  <c r="AJ17" i="19"/>
  <c r="AI17" i="19"/>
  <c r="AJ13" i="19"/>
  <c r="AI13" i="19"/>
  <c r="AJ9" i="19"/>
  <c r="AI9" i="19"/>
  <c r="AJ36" i="19"/>
  <c r="AI36" i="19"/>
  <c r="AJ32" i="19"/>
  <c r="AI32" i="19"/>
  <c r="AJ28" i="19"/>
  <c r="AI28" i="19"/>
  <c r="AJ24" i="19"/>
  <c r="AI24" i="19"/>
  <c r="AJ20" i="19"/>
  <c r="AI20" i="19"/>
  <c r="AJ16" i="19"/>
  <c r="AI16" i="19"/>
  <c r="AJ12" i="19"/>
  <c r="AI12" i="19"/>
  <c r="AJ8" i="19"/>
  <c r="AI8" i="19"/>
  <c r="AJ35" i="19"/>
  <c r="AI35" i="19"/>
  <c r="AJ31" i="19"/>
  <c r="AI31" i="19"/>
  <c r="AJ27" i="19"/>
  <c r="AI27" i="19"/>
  <c r="AJ23" i="19"/>
  <c r="AI23" i="19"/>
  <c r="AJ19" i="19"/>
  <c r="AI19" i="19"/>
  <c r="AJ15" i="19"/>
  <c r="AI15" i="19"/>
  <c r="AJ11" i="19"/>
  <c r="AI11" i="19"/>
  <c r="AJ7" i="19"/>
  <c r="AI7" i="19"/>
  <c r="AJ34" i="19"/>
  <c r="AI34" i="19"/>
  <c r="AJ30" i="19"/>
  <c r="AI30" i="19"/>
  <c r="AJ26" i="19"/>
  <c r="AI26" i="19"/>
  <c r="AJ22" i="19"/>
  <c r="AI22" i="19"/>
  <c r="AJ18" i="19"/>
  <c r="AI18" i="19"/>
  <c r="AJ14" i="19"/>
  <c r="AI14" i="19"/>
  <c r="AJ10" i="19"/>
  <c r="AI10" i="19"/>
  <c r="AL37" i="19"/>
  <c r="AK37" i="19"/>
  <c r="AL33" i="19"/>
  <c r="AK33" i="19"/>
  <c r="AL29" i="19"/>
  <c r="AK29" i="19"/>
  <c r="AL25" i="19"/>
  <c r="AK25" i="19"/>
  <c r="AL21" i="19"/>
  <c r="AK21" i="19"/>
  <c r="AL17" i="19"/>
  <c r="AK17" i="19"/>
  <c r="AL13" i="19"/>
  <c r="AK13" i="19"/>
  <c r="AL9" i="19"/>
  <c r="AK9" i="19"/>
  <c r="AL36" i="19"/>
  <c r="AK36" i="19"/>
  <c r="AL32" i="19"/>
  <c r="AK32" i="19"/>
  <c r="AL28" i="19"/>
  <c r="AK28" i="19"/>
  <c r="AL24" i="19"/>
  <c r="AK24" i="19"/>
  <c r="AL20" i="19"/>
  <c r="AK20" i="19"/>
  <c r="AL16" i="19"/>
  <c r="AK16" i="19"/>
  <c r="AL12" i="19"/>
  <c r="AK12" i="19"/>
  <c r="AL8" i="19"/>
  <c r="AK8" i="19"/>
  <c r="AL35" i="19"/>
  <c r="AK35" i="19"/>
  <c r="AL31" i="19"/>
  <c r="AK31" i="19"/>
  <c r="AL27" i="19"/>
  <c r="AK27" i="19"/>
  <c r="AL23" i="19"/>
  <c r="AK23" i="19"/>
  <c r="AL19" i="19"/>
  <c r="AK19" i="19"/>
  <c r="AL15" i="19"/>
  <c r="AK15" i="19"/>
  <c r="AL11" i="19"/>
  <c r="AK11" i="19"/>
  <c r="AL7" i="19"/>
  <c r="AK7" i="19"/>
  <c r="AL34" i="19"/>
  <c r="AK34" i="19"/>
  <c r="AL30" i="19"/>
  <c r="AK30" i="19"/>
  <c r="AL26" i="19"/>
  <c r="AK26" i="19"/>
  <c r="AL22" i="19"/>
  <c r="AK22" i="19"/>
  <c r="AL18" i="19"/>
  <c r="AK18" i="19"/>
  <c r="AL14" i="19"/>
  <c r="AK14" i="19"/>
  <c r="AL10" i="19"/>
  <c r="AK10" i="19"/>
  <c r="AN37" i="19"/>
  <c r="AM37" i="19"/>
  <c r="AN33" i="19"/>
  <c r="AM33" i="19"/>
  <c r="AN29" i="19"/>
  <c r="AM29" i="19"/>
  <c r="AN25" i="19"/>
  <c r="AM25" i="19"/>
  <c r="AN21" i="19"/>
  <c r="AM21" i="19"/>
  <c r="AN17" i="19"/>
  <c r="AM17" i="19"/>
  <c r="AN13" i="19"/>
  <c r="AM13" i="19"/>
  <c r="AN9" i="19"/>
  <c r="AM9" i="19"/>
  <c r="AN36" i="19"/>
  <c r="AM36" i="19"/>
  <c r="AN32" i="19"/>
  <c r="AM32" i="19"/>
  <c r="AN28" i="19"/>
  <c r="AM28" i="19"/>
  <c r="AN24" i="19"/>
  <c r="AM24" i="19"/>
  <c r="AN20" i="19"/>
  <c r="AM20" i="19"/>
  <c r="AN16" i="19"/>
  <c r="AM16" i="19"/>
  <c r="AN12" i="19"/>
  <c r="AM12" i="19"/>
  <c r="AN8" i="19"/>
  <c r="AM8" i="19"/>
  <c r="AN35" i="19"/>
  <c r="AM35" i="19"/>
  <c r="AN31" i="19"/>
  <c r="AM31" i="19"/>
  <c r="AN27" i="19"/>
  <c r="AM27" i="19"/>
  <c r="AN23" i="19"/>
  <c r="AM23" i="19"/>
  <c r="AN19" i="19"/>
  <c r="AM19" i="19"/>
  <c r="AN15" i="19"/>
  <c r="AM15" i="19"/>
  <c r="AN11" i="19"/>
  <c r="AM11" i="19"/>
  <c r="AN7" i="19"/>
  <c r="AM7" i="19"/>
  <c r="AN34" i="19"/>
  <c r="AM34" i="19"/>
  <c r="AN30" i="19"/>
  <c r="AM30" i="19"/>
  <c r="AN26" i="19"/>
  <c r="AM26" i="19"/>
  <c r="AN22" i="19"/>
  <c r="AM22" i="19"/>
  <c r="AN18" i="19"/>
  <c r="AM18" i="19"/>
  <c r="AN14" i="19"/>
  <c r="AM14" i="19"/>
  <c r="AN10" i="19"/>
  <c r="AM10" i="19"/>
  <c r="AO37" i="19"/>
  <c r="AO33" i="19"/>
  <c r="AO29" i="19"/>
  <c r="AO25" i="19"/>
  <c r="AO21" i="19"/>
  <c r="AO17" i="19"/>
  <c r="AO13" i="19"/>
  <c r="AO9" i="19"/>
  <c r="AO36" i="19"/>
  <c r="AO32" i="19"/>
  <c r="AO28" i="19"/>
  <c r="AO24" i="19"/>
  <c r="AO20" i="19"/>
  <c r="AO16" i="19"/>
  <c r="AO12" i="19"/>
  <c r="AO8" i="19"/>
  <c r="AO35" i="19"/>
  <c r="AO31" i="19"/>
  <c r="AO27" i="19"/>
  <c r="AO23" i="19"/>
  <c r="AO19" i="19"/>
  <c r="AO15" i="19"/>
  <c r="AO11" i="19"/>
  <c r="AO7" i="19"/>
  <c r="AO34" i="19"/>
  <c r="AO30" i="19"/>
  <c r="AO26" i="19"/>
  <c r="AO22" i="19"/>
  <c r="AO18" i="19"/>
  <c r="AO14" i="19"/>
  <c r="AO10" i="19"/>
  <c r="T3" i="19"/>
  <c r="V3" i="19" s="1"/>
  <c r="BG34" i="19"/>
  <c r="BP34" i="19"/>
  <c r="BV34" i="19"/>
  <c r="CB34" i="19"/>
  <c r="CH34" i="19"/>
  <c r="CM34" i="19"/>
  <c r="CZ34" i="19"/>
  <c r="DF34" i="19"/>
  <c r="BF34" i="19"/>
  <c r="BI34" i="19"/>
  <c r="BM34" i="19"/>
  <c r="BR34" i="19"/>
  <c r="BZ34" i="19"/>
  <c r="CD34" i="19"/>
  <c r="CL34" i="19"/>
  <c r="CR34" i="19"/>
  <c r="CX34" i="19"/>
  <c r="DE34" i="19"/>
  <c r="DJ34" i="19"/>
  <c r="DN34" i="19"/>
  <c r="AX34" i="19"/>
  <c r="BD34" i="19"/>
  <c r="AP34" i="19"/>
  <c r="AT34" i="19"/>
  <c r="AA34" i="19"/>
  <c r="BK34" i="19"/>
  <c r="BS34" i="19"/>
  <c r="BX34" i="19"/>
  <c r="CC34" i="19"/>
  <c r="CN34" i="19"/>
  <c r="CV34" i="19"/>
  <c r="DD34" i="19"/>
  <c r="DL34" i="19"/>
  <c r="BB34" i="19"/>
  <c r="BH34" i="19"/>
  <c r="BN34" i="19"/>
  <c r="BT34" i="19"/>
  <c r="BY34" i="19"/>
  <c r="CG34" i="19"/>
  <c r="CO34" i="19"/>
  <c r="CW34" i="19"/>
  <c r="DG34" i="19"/>
  <c r="DM34" i="19"/>
  <c r="BC34" i="19"/>
  <c r="BO34" i="19"/>
  <c r="BU34" i="19"/>
  <c r="CA34" i="19"/>
  <c r="CJ34" i="19"/>
  <c r="CP34" i="19"/>
  <c r="CY34" i="19"/>
  <c r="DH34" i="19"/>
  <c r="AW34" i="19"/>
  <c r="BE34" i="19"/>
  <c r="BJ34" i="19"/>
  <c r="BQ34" i="19"/>
  <c r="BW34" i="19"/>
  <c r="CK34" i="19"/>
  <c r="CU34" i="19"/>
  <c r="DB34" i="19"/>
  <c r="DI34" i="19"/>
  <c r="DK34" i="19"/>
  <c r="AY34" i="19"/>
  <c r="AR34" i="19"/>
  <c r="AU34" i="19"/>
  <c r="AD34" i="19"/>
  <c r="AV34" i="19"/>
  <c r="AQ34" i="19"/>
  <c r="AB34" i="19"/>
  <c r="AS34" i="19"/>
  <c r="AC34" i="19"/>
  <c r="BF30" i="19"/>
  <c r="BH30" i="19"/>
  <c r="BJ30" i="19"/>
  <c r="BN30" i="19"/>
  <c r="BR30" i="19"/>
  <c r="BU30" i="19"/>
  <c r="BX30" i="19"/>
  <c r="CA30" i="19"/>
  <c r="CD30" i="19"/>
  <c r="CK30" i="19"/>
  <c r="CO30" i="19"/>
  <c r="CU30" i="19"/>
  <c r="CX30" i="19"/>
  <c r="DD30" i="19"/>
  <c r="DH30" i="19"/>
  <c r="BG30" i="19"/>
  <c r="BO30" i="19"/>
  <c r="BW30" i="19"/>
  <c r="CH30" i="19"/>
  <c r="CN30" i="19"/>
  <c r="CV30" i="19"/>
  <c r="CZ30" i="19"/>
  <c r="DG30" i="19"/>
  <c r="BS30" i="19"/>
  <c r="BY30" i="19"/>
  <c r="CC30" i="19"/>
  <c r="CM30" i="19"/>
  <c r="DE30" i="19"/>
  <c r="BK30" i="19"/>
  <c r="BQ30" i="19"/>
  <c r="BV30" i="19"/>
  <c r="CB30" i="19"/>
  <c r="CL30" i="19"/>
  <c r="CR30" i="19"/>
  <c r="DB30" i="19"/>
  <c r="DJ30" i="19"/>
  <c r="DN30" i="19"/>
  <c r="AX30" i="19"/>
  <c r="BD30" i="19"/>
  <c r="AP30" i="19"/>
  <c r="AT30" i="19"/>
  <c r="AA30" i="19"/>
  <c r="BM30" i="19"/>
  <c r="CP30" i="19"/>
  <c r="DF30" i="19"/>
  <c r="DK30" i="19"/>
  <c r="BC30" i="19"/>
  <c r="BP30" i="19"/>
  <c r="BZ30" i="19"/>
  <c r="DI30" i="19"/>
  <c r="DL30" i="19"/>
  <c r="AW30" i="19"/>
  <c r="BE30" i="19"/>
  <c r="BI30" i="19"/>
  <c r="BT30" i="19"/>
  <c r="CG30" i="19"/>
  <c r="CW30" i="19"/>
  <c r="DM30" i="19"/>
  <c r="AY30" i="19"/>
  <c r="CJ30" i="19"/>
  <c r="CY30" i="19"/>
  <c r="BB30" i="19"/>
  <c r="AR30" i="19"/>
  <c r="AC30" i="19"/>
  <c r="AQ30" i="19"/>
  <c r="AS30" i="19"/>
  <c r="AU30" i="19"/>
  <c r="AB30" i="19"/>
  <c r="AD30" i="19"/>
  <c r="AV30" i="19"/>
  <c r="BG26" i="19"/>
  <c r="BP26" i="19"/>
  <c r="BV26" i="19"/>
  <c r="CB26" i="19"/>
  <c r="CH26" i="19"/>
  <c r="CM26" i="19"/>
  <c r="CZ26" i="19"/>
  <c r="DF26" i="19"/>
  <c r="BN26" i="19"/>
  <c r="BS26" i="19"/>
  <c r="BW26" i="19"/>
  <c r="CA26" i="19"/>
  <c r="CG26" i="19"/>
  <c r="CN26" i="19"/>
  <c r="CU26" i="19"/>
  <c r="CY26" i="19"/>
  <c r="DG26" i="19"/>
  <c r="BI26" i="19"/>
  <c r="BO26" i="19"/>
  <c r="BU26" i="19"/>
  <c r="BZ26" i="19"/>
  <c r="CJ26" i="19"/>
  <c r="CP26" i="19"/>
  <c r="CX26" i="19"/>
  <c r="DH26" i="19"/>
  <c r="BM26" i="19"/>
  <c r="CC26" i="19"/>
  <c r="CO26" i="19"/>
  <c r="DB26" i="19"/>
  <c r="BF26" i="19"/>
  <c r="BK26" i="19"/>
  <c r="BT26" i="19"/>
  <c r="CL26" i="19"/>
  <c r="CW26" i="19"/>
  <c r="DI26" i="19"/>
  <c r="DJ26" i="19"/>
  <c r="DN26" i="19"/>
  <c r="AX26" i="19"/>
  <c r="BD26" i="19"/>
  <c r="AP26" i="19"/>
  <c r="AT26" i="19"/>
  <c r="AA26" i="19"/>
  <c r="BQ26" i="19"/>
  <c r="CD26" i="19"/>
  <c r="DD26" i="19"/>
  <c r="AW26" i="19"/>
  <c r="BE26" i="19"/>
  <c r="BR26" i="19"/>
  <c r="CK26" i="19"/>
  <c r="DE26" i="19"/>
  <c r="DK26" i="19"/>
  <c r="AY26" i="19"/>
  <c r="BH26" i="19"/>
  <c r="BX26" i="19"/>
  <c r="CR26" i="19"/>
  <c r="DL26" i="19"/>
  <c r="BB26" i="19"/>
  <c r="BJ26" i="19"/>
  <c r="BY26" i="19"/>
  <c r="CV26" i="19"/>
  <c r="DM26" i="19"/>
  <c r="BC26" i="19"/>
  <c r="AR26" i="19"/>
  <c r="AB26" i="19"/>
  <c r="AU26" i="19"/>
  <c r="AD26" i="19"/>
  <c r="AV26" i="19"/>
  <c r="AQ26" i="19"/>
  <c r="AC26" i="19"/>
  <c r="AS26" i="19"/>
  <c r="BG22" i="19"/>
  <c r="BP22" i="19"/>
  <c r="BV22" i="19"/>
  <c r="CB22" i="19"/>
  <c r="CH22" i="19"/>
  <c r="CM22" i="19"/>
  <c r="CZ22" i="19"/>
  <c r="DF22" i="19"/>
  <c r="BF22" i="19"/>
  <c r="BI22" i="19"/>
  <c r="BM22" i="19"/>
  <c r="BR22" i="19"/>
  <c r="BZ22" i="19"/>
  <c r="CD22" i="19"/>
  <c r="CL22" i="19"/>
  <c r="CR22" i="19"/>
  <c r="CX22" i="19"/>
  <c r="DE22" i="19"/>
  <c r="BJ22" i="19"/>
  <c r="BQ22" i="19"/>
  <c r="BW22" i="19"/>
  <c r="CK22" i="19"/>
  <c r="CU22" i="19"/>
  <c r="DB22" i="19"/>
  <c r="DI22" i="19"/>
  <c r="BK22" i="19"/>
  <c r="BS22" i="19"/>
  <c r="BX22" i="19"/>
  <c r="CC22" i="19"/>
  <c r="CN22" i="19"/>
  <c r="CV22" i="19"/>
  <c r="DD22" i="19"/>
  <c r="BH22" i="19"/>
  <c r="BN22" i="19"/>
  <c r="BT22" i="19"/>
  <c r="BY22" i="19"/>
  <c r="CG22" i="19"/>
  <c r="CO22" i="19"/>
  <c r="CW22" i="19"/>
  <c r="DG22" i="19"/>
  <c r="BO22" i="19"/>
  <c r="BU22" i="19"/>
  <c r="CA22" i="19"/>
  <c r="CJ22" i="19"/>
  <c r="CP22" i="19"/>
  <c r="CY22" i="19"/>
  <c r="DH22" i="19"/>
  <c r="DJ22" i="19"/>
  <c r="DN22" i="19"/>
  <c r="AX22" i="19"/>
  <c r="BD22" i="19"/>
  <c r="AP22" i="19"/>
  <c r="AT22" i="19"/>
  <c r="AA22" i="19"/>
  <c r="DM22" i="19"/>
  <c r="AY22" i="19"/>
  <c r="BB22" i="19"/>
  <c r="DK22" i="19"/>
  <c r="BC22" i="19"/>
  <c r="DL22" i="19"/>
  <c r="AW22" i="19"/>
  <c r="BE22" i="19"/>
  <c r="AR22" i="19"/>
  <c r="AQ22" i="19"/>
  <c r="AS22" i="19"/>
  <c r="AB22" i="19"/>
  <c r="AU22" i="19"/>
  <c r="AC22" i="19"/>
  <c r="AD22" i="19"/>
  <c r="AV22" i="19"/>
  <c r="BG18" i="19"/>
  <c r="BP18" i="19"/>
  <c r="BV18" i="19"/>
  <c r="CB18" i="19"/>
  <c r="CH18" i="19"/>
  <c r="CM18" i="19"/>
  <c r="CZ18" i="19"/>
  <c r="DF18" i="19"/>
  <c r="BH18" i="19"/>
  <c r="BK18" i="19"/>
  <c r="BQ18" i="19"/>
  <c r="BU18" i="19"/>
  <c r="BY18" i="19"/>
  <c r="CC18" i="19"/>
  <c r="CK18" i="19"/>
  <c r="CP18" i="19"/>
  <c r="CW18" i="19"/>
  <c r="DD18" i="19"/>
  <c r="DI18" i="19"/>
  <c r="BJ18" i="19"/>
  <c r="BR18" i="19"/>
  <c r="BW18" i="19"/>
  <c r="CL18" i="19"/>
  <c r="CU18" i="19"/>
  <c r="DB18" i="19"/>
  <c r="BM18" i="19"/>
  <c r="BS18" i="19"/>
  <c r="BX18" i="19"/>
  <c r="CD18" i="19"/>
  <c r="CN18" i="19"/>
  <c r="CV18" i="19"/>
  <c r="DE18" i="19"/>
  <c r="BI18" i="19"/>
  <c r="BN18" i="19"/>
  <c r="BT18" i="19"/>
  <c r="BZ18" i="19"/>
  <c r="CG18" i="19"/>
  <c r="CO18" i="19"/>
  <c r="CX18" i="19"/>
  <c r="DG18" i="19"/>
  <c r="BF18" i="19"/>
  <c r="BO18" i="19"/>
  <c r="CA18" i="19"/>
  <c r="CJ18" i="19"/>
  <c r="CR18" i="19"/>
  <c r="CY18" i="19"/>
  <c r="DH18" i="19"/>
  <c r="DJ18" i="19"/>
  <c r="DN18" i="19"/>
  <c r="AX18" i="19"/>
  <c r="BD18" i="19"/>
  <c r="AP18" i="19"/>
  <c r="AT18" i="19"/>
  <c r="AA18" i="19"/>
  <c r="DL18" i="19"/>
  <c r="BB18" i="19"/>
  <c r="DM18" i="19"/>
  <c r="BC18" i="19"/>
  <c r="AW18" i="19"/>
  <c r="BE18" i="19"/>
  <c r="DK18" i="19"/>
  <c r="AY18" i="19"/>
  <c r="AR18" i="19"/>
  <c r="AU18" i="19"/>
  <c r="AD18" i="19"/>
  <c r="AV18" i="19"/>
  <c r="AB18" i="19"/>
  <c r="AQ18" i="19"/>
  <c r="AC18" i="19"/>
  <c r="AS18" i="19"/>
  <c r="BF14" i="19"/>
  <c r="BH14" i="19"/>
  <c r="BJ14" i="19"/>
  <c r="BN14" i="19"/>
  <c r="BR14" i="19"/>
  <c r="BU14" i="19"/>
  <c r="BX14" i="19"/>
  <c r="CA14" i="19"/>
  <c r="CD14" i="19"/>
  <c r="CK14" i="19"/>
  <c r="CO14" i="19"/>
  <c r="CU14" i="19"/>
  <c r="CX14" i="19"/>
  <c r="DD14" i="19"/>
  <c r="DH14" i="19"/>
  <c r="BG14" i="19"/>
  <c r="BO14" i="19"/>
  <c r="BW14" i="19"/>
  <c r="CH14" i="19"/>
  <c r="CN14" i="19"/>
  <c r="CV14" i="19"/>
  <c r="CZ14" i="19"/>
  <c r="DG14" i="19"/>
  <c r="BS14" i="19"/>
  <c r="BY14" i="19"/>
  <c r="CC14" i="19"/>
  <c r="CM14" i="19"/>
  <c r="DE14" i="19"/>
  <c r="BI14" i="19"/>
  <c r="BM14" i="19"/>
  <c r="BT14" i="19"/>
  <c r="CG14" i="19"/>
  <c r="CP14" i="19"/>
  <c r="CW14" i="19"/>
  <c r="DF14" i="19"/>
  <c r="BP14" i="19"/>
  <c r="BZ14" i="19"/>
  <c r="CJ14" i="19"/>
  <c r="CY14" i="19"/>
  <c r="DI14" i="19"/>
  <c r="BK14" i="19"/>
  <c r="BQ14" i="19"/>
  <c r="BV14" i="19"/>
  <c r="CB14" i="19"/>
  <c r="CL14" i="19"/>
  <c r="CR14" i="19"/>
  <c r="DB14" i="19"/>
  <c r="DJ14" i="19"/>
  <c r="DN14" i="19"/>
  <c r="AX14" i="19"/>
  <c r="BD14" i="19"/>
  <c r="AP14" i="19"/>
  <c r="AT14" i="19"/>
  <c r="AA14" i="19"/>
  <c r="DK14" i="19"/>
  <c r="BC14" i="19"/>
  <c r="DL14" i="19"/>
  <c r="AW14" i="19"/>
  <c r="BE14" i="19"/>
  <c r="DM14" i="19"/>
  <c r="AY14" i="19"/>
  <c r="BB14" i="19"/>
  <c r="AR14" i="19"/>
  <c r="AC14" i="19"/>
  <c r="AQ14" i="19"/>
  <c r="AS14" i="19"/>
  <c r="AB14" i="19"/>
  <c r="AU14" i="19"/>
  <c r="AD14" i="19"/>
  <c r="AV14" i="19"/>
  <c r="BF10" i="19"/>
  <c r="BH10" i="19"/>
  <c r="BJ10" i="19"/>
  <c r="BN10" i="19"/>
  <c r="BR10" i="19"/>
  <c r="BU10" i="19"/>
  <c r="BX10" i="19"/>
  <c r="CA10" i="19"/>
  <c r="CD10" i="19"/>
  <c r="CK10" i="19"/>
  <c r="CO10" i="19"/>
  <c r="CU10" i="19"/>
  <c r="CX10" i="19"/>
  <c r="DD10" i="19"/>
  <c r="DH10" i="19"/>
  <c r="BG10" i="19"/>
  <c r="BO10" i="19"/>
  <c r="BW10" i="19"/>
  <c r="CH10" i="19"/>
  <c r="BM10" i="19"/>
  <c r="BS10" i="19"/>
  <c r="BV10" i="19"/>
  <c r="BZ10" i="19"/>
  <c r="CG10" i="19"/>
  <c r="CM10" i="19"/>
  <c r="CR10" i="19"/>
  <c r="CY10" i="19"/>
  <c r="DF10" i="19"/>
  <c r="BK10" i="19"/>
  <c r="BT10" i="19"/>
  <c r="CB10" i="19"/>
  <c r="CN10" i="19"/>
  <c r="DE10" i="19"/>
  <c r="CC10" i="19"/>
  <c r="CP10" i="19"/>
  <c r="CW10" i="19"/>
  <c r="DG10" i="19"/>
  <c r="BP10" i="19"/>
  <c r="BY10" i="19"/>
  <c r="CJ10" i="19"/>
  <c r="CZ10" i="19"/>
  <c r="DI10" i="19"/>
  <c r="BI10" i="19"/>
  <c r="BQ10" i="19"/>
  <c r="CL10" i="19"/>
  <c r="CV10" i="19"/>
  <c r="DB10" i="19"/>
  <c r="DJ10" i="19"/>
  <c r="DN10" i="19"/>
  <c r="AX10" i="19"/>
  <c r="BD10" i="19"/>
  <c r="AP10" i="19"/>
  <c r="AT10" i="19"/>
  <c r="AA10" i="19"/>
  <c r="AW10" i="19"/>
  <c r="BE10" i="19"/>
  <c r="DK10" i="19"/>
  <c r="AY10" i="19"/>
  <c r="DL10" i="19"/>
  <c r="BB10" i="19"/>
  <c r="DM10" i="19"/>
  <c r="BC10" i="19"/>
  <c r="AR10" i="19"/>
  <c r="AB10" i="19"/>
  <c r="AU10" i="19"/>
  <c r="AD10" i="19"/>
  <c r="AV10" i="19"/>
  <c r="AC10" i="19"/>
  <c r="AQ10" i="19"/>
  <c r="AS10" i="19"/>
  <c r="AT6" i="19"/>
  <c r="AR6" i="19"/>
  <c r="AQ6" i="19"/>
  <c r="AS6" i="19"/>
  <c r="AU6" i="19"/>
  <c r="AV6" i="19"/>
  <c r="DV35" i="19"/>
  <c r="DZ35" i="19"/>
  <c r="ED35" i="19"/>
  <c r="EH35" i="19"/>
  <c r="EL35" i="19"/>
  <c r="EP35" i="19"/>
  <c r="ET35" i="19"/>
  <c r="EX35" i="19"/>
  <c r="FB35" i="19"/>
  <c r="FF35" i="19"/>
  <c r="FJ35" i="19"/>
  <c r="FN35" i="19"/>
  <c r="DY35" i="19"/>
  <c r="EE35" i="19"/>
  <c r="EJ35" i="19"/>
  <c r="EO35" i="19"/>
  <c r="EU35" i="19"/>
  <c r="EZ35" i="19"/>
  <c r="FE35" i="19"/>
  <c r="FK35" i="19"/>
  <c r="EA35" i="19"/>
  <c r="EG35" i="19"/>
  <c r="EN35" i="19"/>
  <c r="EV35" i="19"/>
  <c r="FC35" i="19"/>
  <c r="FI35" i="19"/>
  <c r="EB35" i="19"/>
  <c r="EI35" i="19"/>
  <c r="EQ35" i="19"/>
  <c r="EW35" i="19"/>
  <c r="FD35" i="19"/>
  <c r="FL35" i="19"/>
  <c r="DW35" i="19"/>
  <c r="EC35" i="19"/>
  <c r="EK35" i="19"/>
  <c r="ER35" i="19"/>
  <c r="EY35" i="19"/>
  <c r="FG35" i="19"/>
  <c r="FM35" i="19"/>
  <c r="DX35" i="19"/>
  <c r="EF35" i="19"/>
  <c r="EM35" i="19"/>
  <c r="ES35" i="19"/>
  <c r="FA35" i="19"/>
  <c r="FH35" i="19"/>
  <c r="DV31" i="19"/>
  <c r="DZ31" i="19"/>
  <c r="ED31" i="19"/>
  <c r="EH31" i="19"/>
  <c r="EL31" i="19"/>
  <c r="EP31" i="19"/>
  <c r="ET31" i="19"/>
  <c r="EX31" i="19"/>
  <c r="FB31" i="19"/>
  <c r="FF31" i="19"/>
  <c r="FJ31" i="19"/>
  <c r="FN31" i="19"/>
  <c r="DW31" i="19"/>
  <c r="EB31" i="19"/>
  <c r="EG31" i="19"/>
  <c r="EM31" i="19"/>
  <c r="ER31" i="19"/>
  <c r="EW31" i="19"/>
  <c r="FC31" i="19"/>
  <c r="FH31" i="19"/>
  <c r="FM31" i="19"/>
  <c r="DX31" i="19"/>
  <c r="EC31" i="19"/>
  <c r="EI31" i="19"/>
  <c r="EN31" i="19"/>
  <c r="ES31" i="19"/>
  <c r="EY31" i="19"/>
  <c r="FD31" i="19"/>
  <c r="FI31" i="19"/>
  <c r="EA31" i="19"/>
  <c r="EF31" i="19"/>
  <c r="EK31" i="19"/>
  <c r="EQ31" i="19"/>
  <c r="EV31" i="19"/>
  <c r="FA31" i="19"/>
  <c r="FG31" i="19"/>
  <c r="FL31" i="19"/>
  <c r="EE31" i="19"/>
  <c r="EZ31" i="19"/>
  <c r="EJ31" i="19"/>
  <c r="FE31" i="19"/>
  <c r="EO31" i="19"/>
  <c r="FK31" i="19"/>
  <c r="DY31" i="19"/>
  <c r="EU31" i="19"/>
  <c r="DY27" i="19"/>
  <c r="EC27" i="19"/>
  <c r="EG27" i="19"/>
  <c r="EK27" i="19"/>
  <c r="EO27" i="19"/>
  <c r="DZ27" i="19"/>
  <c r="EE27" i="19"/>
  <c r="EJ27" i="19"/>
  <c r="EP27" i="19"/>
  <c r="ET27" i="19"/>
  <c r="EX27" i="19"/>
  <c r="FB27" i="19"/>
  <c r="FF27" i="19"/>
  <c r="FJ27" i="19"/>
  <c r="FN27" i="19"/>
  <c r="DX27" i="19"/>
  <c r="EF27" i="19"/>
  <c r="EM27" i="19"/>
  <c r="ES27" i="19"/>
  <c r="EY27" i="19"/>
  <c r="FD27" i="19"/>
  <c r="FI27" i="19"/>
  <c r="EA27" i="19"/>
  <c r="EH27" i="19"/>
  <c r="EN27" i="19"/>
  <c r="EU27" i="19"/>
  <c r="EZ27" i="19"/>
  <c r="FE27" i="19"/>
  <c r="FK27" i="19"/>
  <c r="DV27" i="19"/>
  <c r="EB27" i="19"/>
  <c r="EI27" i="19"/>
  <c r="EQ27" i="19"/>
  <c r="DW27" i="19"/>
  <c r="ED27" i="19"/>
  <c r="EL27" i="19"/>
  <c r="ER27" i="19"/>
  <c r="EW27" i="19"/>
  <c r="FC27" i="19"/>
  <c r="FH27" i="19"/>
  <c r="FM27" i="19"/>
  <c r="EV27" i="19"/>
  <c r="FA27" i="19"/>
  <c r="FG27" i="19"/>
  <c r="FL27" i="19"/>
  <c r="DY23" i="19"/>
  <c r="EC23" i="19"/>
  <c r="EG23" i="19"/>
  <c r="EK23" i="19"/>
  <c r="EO23" i="19"/>
  <c r="ES23" i="19"/>
  <c r="EW23" i="19"/>
  <c r="FA23" i="19"/>
  <c r="FE23" i="19"/>
  <c r="FI23" i="19"/>
  <c r="FM23" i="19"/>
  <c r="DV23" i="19"/>
  <c r="EA23" i="19"/>
  <c r="EF23" i="19"/>
  <c r="EL23" i="19"/>
  <c r="EQ23" i="19"/>
  <c r="EV23" i="19"/>
  <c r="FB23" i="19"/>
  <c r="FG23" i="19"/>
  <c r="FL23" i="19"/>
  <c r="EB23" i="19"/>
  <c r="EI23" i="19"/>
  <c r="EP23" i="19"/>
  <c r="EX23" i="19"/>
  <c r="FD23" i="19"/>
  <c r="FK23" i="19"/>
  <c r="DW23" i="19"/>
  <c r="ED23" i="19"/>
  <c r="EJ23" i="19"/>
  <c r="ER23" i="19"/>
  <c r="EY23" i="19"/>
  <c r="FF23" i="19"/>
  <c r="FN23" i="19"/>
  <c r="DX23" i="19"/>
  <c r="EE23" i="19"/>
  <c r="EM23" i="19"/>
  <c r="ET23" i="19"/>
  <c r="EZ23" i="19"/>
  <c r="FH23" i="19"/>
  <c r="DZ23" i="19"/>
  <c r="EH23" i="19"/>
  <c r="EN23" i="19"/>
  <c r="EU23" i="19"/>
  <c r="FC23" i="19"/>
  <c r="FJ23" i="19"/>
  <c r="DY19" i="19"/>
  <c r="EC19" i="19"/>
  <c r="EG19" i="19"/>
  <c r="EK19" i="19"/>
  <c r="EO19" i="19"/>
  <c r="ES19" i="19"/>
  <c r="EW19" i="19"/>
  <c r="FA19" i="19"/>
  <c r="FE19" i="19"/>
  <c r="FI19" i="19"/>
  <c r="FM19" i="19"/>
  <c r="DW19" i="19"/>
  <c r="EB19" i="19"/>
  <c r="EH19" i="19"/>
  <c r="EM19" i="19"/>
  <c r="ER19" i="19"/>
  <c r="EX19" i="19"/>
  <c r="FC19" i="19"/>
  <c r="FH19" i="19"/>
  <c r="FN19" i="19"/>
  <c r="DX19" i="19"/>
  <c r="EE19" i="19"/>
  <c r="EL19" i="19"/>
  <c r="ET19" i="19"/>
  <c r="EZ19" i="19"/>
  <c r="FG19" i="19"/>
  <c r="DZ19" i="19"/>
  <c r="EF19" i="19"/>
  <c r="EN19" i="19"/>
  <c r="EU19" i="19"/>
  <c r="FB19" i="19"/>
  <c r="FJ19" i="19"/>
  <c r="EA19" i="19"/>
  <c r="EI19" i="19"/>
  <c r="EP19" i="19"/>
  <c r="EV19" i="19"/>
  <c r="FD19" i="19"/>
  <c r="FK19" i="19"/>
  <c r="DV19" i="19"/>
  <c r="ED19" i="19"/>
  <c r="EJ19" i="19"/>
  <c r="EQ19" i="19"/>
  <c r="EY19" i="19"/>
  <c r="FF19" i="19"/>
  <c r="FL19" i="19"/>
  <c r="DY15" i="19"/>
  <c r="EC15" i="19"/>
  <c r="EG15" i="19"/>
  <c r="EK15" i="19"/>
  <c r="EO15" i="19"/>
  <c r="ES15" i="19"/>
  <c r="EW15" i="19"/>
  <c r="FA15" i="19"/>
  <c r="FE15" i="19"/>
  <c r="FI15" i="19"/>
  <c r="FM15" i="19"/>
  <c r="DX15" i="19"/>
  <c r="ED15" i="19"/>
  <c r="EI15" i="19"/>
  <c r="EN15" i="19"/>
  <c r="ET15" i="19"/>
  <c r="EY15" i="19"/>
  <c r="FD15" i="19"/>
  <c r="FJ15" i="19"/>
  <c r="EA15" i="19"/>
  <c r="EH15" i="19"/>
  <c r="EP15" i="19"/>
  <c r="EV15" i="19"/>
  <c r="FC15" i="19"/>
  <c r="FK15" i="19"/>
  <c r="DV15" i="19"/>
  <c r="EB15" i="19"/>
  <c r="EJ15" i="19"/>
  <c r="EQ15" i="19"/>
  <c r="EX15" i="19"/>
  <c r="FF15" i="19"/>
  <c r="FL15" i="19"/>
  <c r="DW15" i="19"/>
  <c r="EE15" i="19"/>
  <c r="EL15" i="19"/>
  <c r="ER15" i="19"/>
  <c r="EZ15" i="19"/>
  <c r="FG15" i="19"/>
  <c r="FN15" i="19"/>
  <c r="DZ15" i="19"/>
  <c r="EF15" i="19"/>
  <c r="EM15" i="19"/>
  <c r="EU15" i="19"/>
  <c r="FB15" i="19"/>
  <c r="FH15" i="19"/>
  <c r="DY11" i="19"/>
  <c r="EC11" i="19"/>
  <c r="EG11" i="19"/>
  <c r="EK11" i="19"/>
  <c r="EO11" i="19"/>
  <c r="ES11" i="19"/>
  <c r="EW11" i="19"/>
  <c r="FA11" i="19"/>
  <c r="FE11" i="19"/>
  <c r="FI11" i="19"/>
  <c r="FM11" i="19"/>
  <c r="DV11" i="19"/>
  <c r="EA11" i="19"/>
  <c r="EF11" i="19"/>
  <c r="EL11" i="19"/>
  <c r="EQ11" i="19"/>
  <c r="EV11" i="19"/>
  <c r="FB11" i="19"/>
  <c r="FG11" i="19"/>
  <c r="FL11" i="19"/>
  <c r="DZ11" i="19"/>
  <c r="EE11" i="19"/>
  <c r="EJ11" i="19"/>
  <c r="EP11" i="19"/>
  <c r="EU11" i="19"/>
  <c r="EZ11" i="19"/>
  <c r="FF11" i="19"/>
  <c r="FK11" i="19"/>
  <c r="EB11" i="19"/>
  <c r="EM11" i="19"/>
  <c r="EX11" i="19"/>
  <c r="FH11" i="19"/>
  <c r="ED11" i="19"/>
  <c r="EN11" i="19"/>
  <c r="EY11" i="19"/>
  <c r="FJ11" i="19"/>
  <c r="DW11" i="19"/>
  <c r="EH11" i="19"/>
  <c r="ER11" i="19"/>
  <c r="FC11" i="19"/>
  <c r="FN11" i="19"/>
  <c r="DX11" i="19"/>
  <c r="EI11" i="19"/>
  <c r="ET11" i="19"/>
  <c r="FD11" i="19"/>
  <c r="DY7" i="19"/>
  <c r="EC7" i="19"/>
  <c r="EG7" i="19"/>
  <c r="EK7" i="19"/>
  <c r="EO7" i="19"/>
  <c r="ES7" i="19"/>
  <c r="EW7" i="19"/>
  <c r="FA7" i="19"/>
  <c r="FE7" i="19"/>
  <c r="FI7" i="19"/>
  <c r="FM7" i="19"/>
  <c r="DW7" i="19"/>
  <c r="EB7" i="19"/>
  <c r="EH7" i="19"/>
  <c r="EM7" i="19"/>
  <c r="ER7" i="19"/>
  <c r="EX7" i="19"/>
  <c r="FC7" i="19"/>
  <c r="FH7" i="19"/>
  <c r="FN7" i="19"/>
  <c r="DX7" i="19"/>
  <c r="ED7" i="19"/>
  <c r="EI7" i="19"/>
  <c r="DV7" i="19"/>
  <c r="EA7" i="19"/>
  <c r="EF7" i="19"/>
  <c r="EL7" i="19"/>
  <c r="EQ7" i="19"/>
  <c r="EV7" i="19"/>
  <c r="FB7" i="19"/>
  <c r="FG7" i="19"/>
  <c r="FL7" i="19"/>
  <c r="EE7" i="19"/>
  <c r="ET7" i="19"/>
  <c r="FD7" i="19"/>
  <c r="EJ7" i="19"/>
  <c r="EU7" i="19"/>
  <c r="FF7" i="19"/>
  <c r="EN7" i="19"/>
  <c r="EY7" i="19"/>
  <c r="FJ7" i="19"/>
  <c r="DZ7" i="19"/>
  <c r="EP7" i="19"/>
  <c r="EZ7" i="19"/>
  <c r="FK7" i="19"/>
  <c r="BG37" i="19"/>
  <c r="BP37" i="19"/>
  <c r="BV37" i="19"/>
  <c r="CB37" i="19"/>
  <c r="CH37" i="19"/>
  <c r="CM37" i="19"/>
  <c r="CZ37" i="19"/>
  <c r="DF37" i="19"/>
  <c r="DK37" i="19"/>
  <c r="AW37" i="19"/>
  <c r="BC37" i="19"/>
  <c r="AP37" i="19"/>
  <c r="AT37" i="19"/>
  <c r="AB37" i="19"/>
  <c r="BN37" i="19"/>
  <c r="BS37" i="19"/>
  <c r="BW37" i="19"/>
  <c r="CA37" i="19"/>
  <c r="CG37" i="19"/>
  <c r="CN37" i="19"/>
  <c r="CU37" i="19"/>
  <c r="CY37" i="19"/>
  <c r="DG37" i="19"/>
  <c r="DM37" i="19"/>
  <c r="BJ37" i="19"/>
  <c r="BO37" i="19"/>
  <c r="BT37" i="19"/>
  <c r="BX37" i="19"/>
  <c r="CJ37" i="19"/>
  <c r="CO37" i="19"/>
  <c r="CV37" i="19"/>
  <c r="DB37" i="19"/>
  <c r="DH37" i="19"/>
  <c r="DN37" i="19"/>
  <c r="BH37" i="19"/>
  <c r="BK37" i="19"/>
  <c r="BQ37" i="19"/>
  <c r="BU37" i="19"/>
  <c r="BY37" i="19"/>
  <c r="CC37" i="19"/>
  <c r="CK37" i="19"/>
  <c r="CP37" i="19"/>
  <c r="CW37" i="19"/>
  <c r="DD37" i="19"/>
  <c r="DI37" i="19"/>
  <c r="DJ37" i="19"/>
  <c r="BF37" i="19"/>
  <c r="BI37" i="19"/>
  <c r="BM37" i="19"/>
  <c r="BR37" i="19"/>
  <c r="BZ37" i="19"/>
  <c r="CD37" i="19"/>
  <c r="CL37" i="19"/>
  <c r="CR37" i="19"/>
  <c r="CX37" i="19"/>
  <c r="DE37" i="19"/>
  <c r="DL37" i="19"/>
  <c r="AY37" i="19"/>
  <c r="AD37" i="19"/>
  <c r="AU37" i="19"/>
  <c r="BB37" i="19"/>
  <c r="AR37" i="19"/>
  <c r="BD37" i="19"/>
  <c r="AS37" i="19"/>
  <c r="AA37" i="19"/>
  <c r="BE37" i="19"/>
  <c r="AV37" i="19"/>
  <c r="AC37" i="19"/>
  <c r="AX37" i="19"/>
  <c r="AQ37" i="19"/>
  <c r="BM33" i="19"/>
  <c r="BQ33" i="19"/>
  <c r="BT33" i="19"/>
  <c r="BW33" i="19"/>
  <c r="BZ33" i="19"/>
  <c r="CC33" i="19"/>
  <c r="CJ33" i="19"/>
  <c r="CN33" i="19"/>
  <c r="CR33" i="19"/>
  <c r="CW33" i="19"/>
  <c r="DB33" i="19"/>
  <c r="DG33" i="19"/>
  <c r="BF33" i="19"/>
  <c r="BI33" i="19"/>
  <c r="BH33" i="19"/>
  <c r="BK33" i="19"/>
  <c r="BP33" i="19"/>
  <c r="BU33" i="19"/>
  <c r="BY33" i="19"/>
  <c r="CB33" i="19"/>
  <c r="CK33" i="19"/>
  <c r="CP33" i="19"/>
  <c r="DD33" i="19"/>
  <c r="DI33" i="19"/>
  <c r="DK33" i="19"/>
  <c r="AW33" i="19"/>
  <c r="BC33" i="19"/>
  <c r="AP33" i="19"/>
  <c r="AT33" i="19"/>
  <c r="AB33" i="19"/>
  <c r="BN33" i="19"/>
  <c r="CG33" i="19"/>
  <c r="CO33" i="19"/>
  <c r="CX33" i="19"/>
  <c r="DF33" i="19"/>
  <c r="DL33" i="19"/>
  <c r="BD33" i="19"/>
  <c r="BG33" i="19"/>
  <c r="BO33" i="19"/>
  <c r="CA33" i="19"/>
  <c r="CH33" i="19"/>
  <c r="CY33" i="19"/>
  <c r="DH33" i="19"/>
  <c r="DM33" i="19"/>
  <c r="AX33" i="19"/>
  <c r="BE33" i="19"/>
  <c r="BR33" i="19"/>
  <c r="BV33" i="19"/>
  <c r="CL33" i="19"/>
  <c r="CU33" i="19"/>
  <c r="CZ33" i="19"/>
  <c r="DN33" i="19"/>
  <c r="AY33" i="19"/>
  <c r="BJ33" i="19"/>
  <c r="BS33" i="19"/>
  <c r="BX33" i="19"/>
  <c r="CD33" i="19"/>
  <c r="CM33" i="19"/>
  <c r="CV33" i="19"/>
  <c r="DE33" i="19"/>
  <c r="DJ33" i="19"/>
  <c r="BB33" i="19"/>
  <c r="AD33" i="19"/>
  <c r="AU33" i="19"/>
  <c r="AC33" i="19"/>
  <c r="AV33" i="19"/>
  <c r="AQ33" i="19"/>
  <c r="AA33" i="19"/>
  <c r="AR33" i="19"/>
  <c r="AS33" i="19"/>
  <c r="BI29" i="19"/>
  <c r="BK29" i="19"/>
  <c r="BO29" i="19"/>
  <c r="BS29" i="19"/>
  <c r="BY29" i="19"/>
  <c r="CG29" i="19"/>
  <c r="CL29" i="19"/>
  <c r="CP29" i="19"/>
  <c r="CV29" i="19"/>
  <c r="CY29" i="19"/>
  <c r="DE29" i="19"/>
  <c r="DI29" i="19"/>
  <c r="BF29" i="19"/>
  <c r="BM29" i="19"/>
  <c r="BR29" i="19"/>
  <c r="BV29" i="19"/>
  <c r="BZ29" i="19"/>
  <c r="CD29" i="19"/>
  <c r="CM29" i="19"/>
  <c r="CR29" i="19"/>
  <c r="CX29" i="19"/>
  <c r="DF29" i="19"/>
  <c r="BH29" i="19"/>
  <c r="BN29" i="19"/>
  <c r="BT29" i="19"/>
  <c r="CH29" i="19"/>
  <c r="CO29" i="19"/>
  <c r="CW29" i="19"/>
  <c r="DG29" i="19"/>
  <c r="BX29" i="19"/>
  <c r="CC29" i="19"/>
  <c r="CN29" i="19"/>
  <c r="DD29" i="19"/>
  <c r="DK29" i="19"/>
  <c r="AW29" i="19"/>
  <c r="BC29" i="19"/>
  <c r="AP29" i="19"/>
  <c r="AT29" i="19"/>
  <c r="AB29" i="19"/>
  <c r="BP29" i="19"/>
  <c r="CA29" i="19"/>
  <c r="DH29" i="19"/>
  <c r="DJ29" i="19"/>
  <c r="AX29" i="19"/>
  <c r="BE29" i="19"/>
  <c r="BG29" i="19"/>
  <c r="BQ29" i="19"/>
  <c r="CB29" i="19"/>
  <c r="CU29" i="19"/>
  <c r="DL29" i="19"/>
  <c r="AY29" i="19"/>
  <c r="BU29" i="19"/>
  <c r="CJ29" i="19"/>
  <c r="CZ29" i="19"/>
  <c r="DM29" i="19"/>
  <c r="BB29" i="19"/>
  <c r="BJ29" i="19"/>
  <c r="BW29" i="19"/>
  <c r="CK29" i="19"/>
  <c r="DB29" i="19"/>
  <c r="DN29" i="19"/>
  <c r="BD29" i="19"/>
  <c r="AD29" i="19"/>
  <c r="AU29" i="19"/>
  <c r="AA29" i="19"/>
  <c r="AR29" i="19"/>
  <c r="AS29" i="19"/>
  <c r="AC29" i="19"/>
  <c r="AV29" i="19"/>
  <c r="AQ29" i="19"/>
  <c r="BM25" i="19"/>
  <c r="BQ25" i="19"/>
  <c r="BT25" i="19"/>
  <c r="BW25" i="19"/>
  <c r="BZ25" i="19"/>
  <c r="CC25" i="19"/>
  <c r="CJ25" i="19"/>
  <c r="CN25" i="19"/>
  <c r="CR25" i="19"/>
  <c r="CW25" i="19"/>
  <c r="DB25" i="19"/>
  <c r="DG25" i="19"/>
  <c r="BF25" i="19"/>
  <c r="BI25" i="19"/>
  <c r="BR25" i="19"/>
  <c r="CD25" i="19"/>
  <c r="CL25" i="19"/>
  <c r="CX25" i="19"/>
  <c r="DE25" i="19"/>
  <c r="BO25" i="19"/>
  <c r="BU25" i="19"/>
  <c r="CA25" i="19"/>
  <c r="CH25" i="19"/>
  <c r="CP25" i="19"/>
  <c r="BJ25" i="19"/>
  <c r="BP25" i="19"/>
  <c r="BV25" i="19"/>
  <c r="CK25" i="19"/>
  <c r="CU25" i="19"/>
  <c r="CZ25" i="19"/>
  <c r="DI25" i="19"/>
  <c r="BH25" i="19"/>
  <c r="CG25" i="19"/>
  <c r="DH25" i="19"/>
  <c r="BG25" i="19"/>
  <c r="BS25" i="19"/>
  <c r="CB25" i="19"/>
  <c r="CV25" i="19"/>
  <c r="DF25" i="19"/>
  <c r="DK25" i="19"/>
  <c r="AW25" i="19"/>
  <c r="BC25" i="19"/>
  <c r="AP25" i="19"/>
  <c r="AT25" i="19"/>
  <c r="AB25" i="19"/>
  <c r="BX25" i="19"/>
  <c r="CY25" i="19"/>
  <c r="DN25" i="19"/>
  <c r="AY25" i="19"/>
  <c r="BY25" i="19"/>
  <c r="DD25" i="19"/>
  <c r="DJ25" i="19"/>
  <c r="BB25" i="19"/>
  <c r="BK25" i="19"/>
  <c r="CM25" i="19"/>
  <c r="DL25" i="19"/>
  <c r="BD25" i="19"/>
  <c r="BN25" i="19"/>
  <c r="CO25" i="19"/>
  <c r="DM25" i="19"/>
  <c r="AX25" i="19"/>
  <c r="BE25" i="19"/>
  <c r="AD25" i="19"/>
  <c r="AU25" i="19"/>
  <c r="AV25" i="19"/>
  <c r="AA25" i="19"/>
  <c r="AQ25" i="19"/>
  <c r="AC25" i="19"/>
  <c r="AR25" i="19"/>
  <c r="AS25" i="19"/>
  <c r="BM21" i="19"/>
  <c r="BQ21" i="19"/>
  <c r="BT21" i="19"/>
  <c r="BW21" i="19"/>
  <c r="BZ21" i="19"/>
  <c r="CC21" i="19"/>
  <c r="CJ21" i="19"/>
  <c r="CN21" i="19"/>
  <c r="CR21" i="19"/>
  <c r="CW21" i="19"/>
  <c r="DB21" i="19"/>
  <c r="DG21" i="19"/>
  <c r="BH21" i="19"/>
  <c r="BK21" i="19"/>
  <c r="BP21" i="19"/>
  <c r="BU21" i="19"/>
  <c r="BY21" i="19"/>
  <c r="CB21" i="19"/>
  <c r="CK21" i="19"/>
  <c r="CP21" i="19"/>
  <c r="DD21" i="19"/>
  <c r="DI21" i="19"/>
  <c r="BG21" i="19"/>
  <c r="BS21" i="19"/>
  <c r="BX21" i="19"/>
  <c r="CD21" i="19"/>
  <c r="CM21" i="19"/>
  <c r="CV21" i="19"/>
  <c r="DE21" i="19"/>
  <c r="BI21" i="19"/>
  <c r="BN21" i="19"/>
  <c r="CG21" i="19"/>
  <c r="CO21" i="19"/>
  <c r="CX21" i="19"/>
  <c r="DF21" i="19"/>
  <c r="BF21" i="19"/>
  <c r="BO21" i="19"/>
  <c r="CA21" i="19"/>
  <c r="CH21" i="19"/>
  <c r="CY21" i="19"/>
  <c r="DH21" i="19"/>
  <c r="BJ21" i="19"/>
  <c r="BR21" i="19"/>
  <c r="BV21" i="19"/>
  <c r="CL21" i="19"/>
  <c r="CU21" i="19"/>
  <c r="CZ21" i="19"/>
  <c r="DK21" i="19"/>
  <c r="AW21" i="19"/>
  <c r="BC21" i="19"/>
  <c r="AP21" i="19"/>
  <c r="AT21" i="19"/>
  <c r="AB21" i="19"/>
  <c r="DM21" i="19"/>
  <c r="BB21" i="19"/>
  <c r="DN21" i="19"/>
  <c r="BD21" i="19"/>
  <c r="DJ21" i="19"/>
  <c r="AX21" i="19"/>
  <c r="BE21" i="19"/>
  <c r="DL21" i="19"/>
  <c r="AY21" i="19"/>
  <c r="AD21" i="19"/>
  <c r="AU21" i="19"/>
  <c r="AR21" i="19"/>
  <c r="AA21" i="19"/>
  <c r="AS21" i="19"/>
  <c r="AC21" i="19"/>
  <c r="AV21" i="19"/>
  <c r="AQ21" i="19"/>
  <c r="BM17" i="19"/>
  <c r="BQ17" i="19"/>
  <c r="BT17" i="19"/>
  <c r="BW17" i="19"/>
  <c r="BZ17" i="19"/>
  <c r="CC17" i="19"/>
  <c r="CJ17" i="19"/>
  <c r="CN17" i="19"/>
  <c r="CR17" i="19"/>
  <c r="CW17" i="19"/>
  <c r="DB17" i="19"/>
  <c r="DG17" i="19"/>
  <c r="BG17" i="19"/>
  <c r="BJ17" i="19"/>
  <c r="BO17" i="19"/>
  <c r="BX17" i="19"/>
  <c r="CH17" i="19"/>
  <c r="CO17" i="19"/>
  <c r="CV17" i="19"/>
  <c r="CZ17" i="19"/>
  <c r="DH17" i="19"/>
  <c r="BH17" i="19"/>
  <c r="BS17" i="19"/>
  <c r="BY17" i="19"/>
  <c r="CD17" i="19"/>
  <c r="CM17" i="19"/>
  <c r="DE17" i="19"/>
  <c r="BI17" i="19"/>
  <c r="BN17" i="19"/>
  <c r="BU17" i="19"/>
  <c r="CG17" i="19"/>
  <c r="CP17" i="19"/>
  <c r="CX17" i="19"/>
  <c r="DF17" i="19"/>
  <c r="BF17" i="19"/>
  <c r="BP17" i="19"/>
  <c r="CA17" i="19"/>
  <c r="CK17" i="19"/>
  <c r="CY17" i="19"/>
  <c r="DI17" i="19"/>
  <c r="BK17" i="19"/>
  <c r="BR17" i="19"/>
  <c r="BV17" i="19"/>
  <c r="CB17" i="19"/>
  <c r="CL17" i="19"/>
  <c r="CU17" i="19"/>
  <c r="DD17" i="19"/>
  <c r="DK17" i="19"/>
  <c r="AW17" i="19"/>
  <c r="BC17" i="19"/>
  <c r="AP17" i="19"/>
  <c r="AT17" i="19"/>
  <c r="AB17" i="19"/>
  <c r="DL17" i="19"/>
  <c r="BD17" i="19"/>
  <c r="DM17" i="19"/>
  <c r="AX17" i="19"/>
  <c r="BE17" i="19"/>
  <c r="DN17" i="19"/>
  <c r="AY17" i="19"/>
  <c r="DJ17" i="19"/>
  <c r="BB17" i="19"/>
  <c r="AD17" i="19"/>
  <c r="AU17" i="19"/>
  <c r="AC17" i="19"/>
  <c r="AV17" i="19"/>
  <c r="AA17" i="19"/>
  <c r="AQ17" i="19"/>
  <c r="AR17" i="19"/>
  <c r="AS17" i="19"/>
  <c r="BI13" i="19"/>
  <c r="BK13" i="19"/>
  <c r="BO13" i="19"/>
  <c r="BS13" i="19"/>
  <c r="BY13" i="19"/>
  <c r="CG13" i="19"/>
  <c r="CL13" i="19"/>
  <c r="CP13" i="19"/>
  <c r="CV13" i="19"/>
  <c r="CY13" i="19"/>
  <c r="DE13" i="19"/>
  <c r="DI13" i="19"/>
  <c r="BF13" i="19"/>
  <c r="BM13" i="19"/>
  <c r="BR13" i="19"/>
  <c r="BV13" i="19"/>
  <c r="BZ13" i="19"/>
  <c r="CD13" i="19"/>
  <c r="CM13" i="19"/>
  <c r="CR13" i="19"/>
  <c r="CX13" i="19"/>
  <c r="DF13" i="19"/>
  <c r="BH13" i="19"/>
  <c r="BN13" i="19"/>
  <c r="BT13" i="19"/>
  <c r="CH13" i="19"/>
  <c r="CO13" i="19"/>
  <c r="CW13" i="19"/>
  <c r="DG13" i="19"/>
  <c r="BP13" i="19"/>
  <c r="BU13" i="19"/>
  <c r="CA13" i="19"/>
  <c r="CJ13" i="19"/>
  <c r="CZ13" i="19"/>
  <c r="DH13" i="19"/>
  <c r="BG13" i="19"/>
  <c r="BJ13" i="19"/>
  <c r="BQ13" i="19"/>
  <c r="BW13" i="19"/>
  <c r="CB13" i="19"/>
  <c r="CK13" i="19"/>
  <c r="CU13" i="19"/>
  <c r="DB13" i="19"/>
  <c r="BX13" i="19"/>
  <c r="CC13" i="19"/>
  <c r="CN13" i="19"/>
  <c r="DD13" i="19"/>
  <c r="DK13" i="19"/>
  <c r="AW13" i="19"/>
  <c r="BC13" i="19"/>
  <c r="AP13" i="19"/>
  <c r="AT13" i="19"/>
  <c r="AB13" i="19"/>
  <c r="DJ13" i="19"/>
  <c r="AX13" i="19"/>
  <c r="BE13" i="19"/>
  <c r="DL13" i="19"/>
  <c r="AY13" i="19"/>
  <c r="DM13" i="19"/>
  <c r="BB13" i="19"/>
  <c r="DN13" i="19"/>
  <c r="BD13" i="19"/>
  <c r="AD13" i="19"/>
  <c r="AU13" i="19"/>
  <c r="AA13" i="19"/>
  <c r="AR13" i="19"/>
  <c r="AC13" i="19"/>
  <c r="AS13" i="19"/>
  <c r="AV13" i="19"/>
  <c r="AQ13" i="19"/>
  <c r="BM9" i="19"/>
  <c r="BQ9" i="19"/>
  <c r="BT9" i="19"/>
  <c r="BW9" i="19"/>
  <c r="BZ9" i="19"/>
  <c r="CC9" i="19"/>
  <c r="CJ9" i="19"/>
  <c r="CN9" i="19"/>
  <c r="CR9" i="19"/>
  <c r="CW9" i="19"/>
  <c r="BN9" i="19"/>
  <c r="BS9" i="19"/>
  <c r="BV9" i="19"/>
  <c r="CA9" i="19"/>
  <c r="CG9" i="19"/>
  <c r="CM9" i="19"/>
  <c r="CU9" i="19"/>
  <c r="CY9" i="19"/>
  <c r="DE9" i="19"/>
  <c r="DI9" i="19"/>
  <c r="BI9" i="19"/>
  <c r="BO9" i="19"/>
  <c r="BU9" i="19"/>
  <c r="CH9" i="19"/>
  <c r="CP9" i="19"/>
  <c r="CX9" i="19"/>
  <c r="DF9" i="19"/>
  <c r="BH9" i="19"/>
  <c r="BY9" i="19"/>
  <c r="CD9" i="19"/>
  <c r="CO9" i="19"/>
  <c r="DD9" i="19"/>
  <c r="BJ9" i="19"/>
  <c r="CK9" i="19"/>
  <c r="CZ9" i="19"/>
  <c r="BK9" i="19"/>
  <c r="BX9" i="19"/>
  <c r="CL9" i="19"/>
  <c r="DB9" i="19"/>
  <c r="BF9" i="19"/>
  <c r="BP9" i="19"/>
  <c r="DG9" i="19"/>
  <c r="BG9" i="19"/>
  <c r="BR9" i="19"/>
  <c r="CB9" i="19"/>
  <c r="CV9" i="19"/>
  <c r="DH9" i="19"/>
  <c r="DK9" i="19"/>
  <c r="AW9" i="19"/>
  <c r="BC9" i="19"/>
  <c r="AP9" i="19"/>
  <c r="AT9" i="19"/>
  <c r="AB9" i="19"/>
  <c r="DN9" i="19"/>
  <c r="AY9" i="19"/>
  <c r="DJ9" i="19"/>
  <c r="BB9" i="19"/>
  <c r="DL9" i="19"/>
  <c r="BD9" i="19"/>
  <c r="DM9" i="19"/>
  <c r="AX9" i="19"/>
  <c r="BE9" i="19"/>
  <c r="AD9" i="19"/>
  <c r="AU9" i="19"/>
  <c r="AV9" i="19"/>
  <c r="AC9" i="19"/>
  <c r="AQ9" i="19"/>
  <c r="AR9" i="19"/>
  <c r="AS9" i="19"/>
  <c r="AA9" i="19"/>
  <c r="DY34" i="19"/>
  <c r="EC34" i="19"/>
  <c r="EG34" i="19"/>
  <c r="EK34" i="19"/>
  <c r="EO34" i="19"/>
  <c r="ES34" i="19"/>
  <c r="EW34" i="19"/>
  <c r="FA34" i="19"/>
  <c r="FE34" i="19"/>
  <c r="FI34" i="19"/>
  <c r="FM34" i="19"/>
  <c r="DX34" i="19"/>
  <c r="ED34" i="19"/>
  <c r="EI34" i="19"/>
  <c r="EN34" i="19"/>
  <c r="ET34" i="19"/>
  <c r="EY34" i="19"/>
  <c r="FD34" i="19"/>
  <c r="FJ34" i="19"/>
  <c r="DW34" i="19"/>
  <c r="EE34" i="19"/>
  <c r="EL34" i="19"/>
  <c r="ER34" i="19"/>
  <c r="EZ34" i="19"/>
  <c r="FG34" i="19"/>
  <c r="FN34" i="19"/>
  <c r="DZ34" i="19"/>
  <c r="EF34" i="19"/>
  <c r="EM34" i="19"/>
  <c r="EU34" i="19"/>
  <c r="FB34" i="19"/>
  <c r="FH34" i="19"/>
  <c r="EA34" i="19"/>
  <c r="EH34" i="19"/>
  <c r="EP34" i="19"/>
  <c r="EV34" i="19"/>
  <c r="FC34" i="19"/>
  <c r="FK34" i="19"/>
  <c r="DV34" i="19"/>
  <c r="EB34" i="19"/>
  <c r="EJ34" i="19"/>
  <c r="EQ34" i="19"/>
  <c r="EX34" i="19"/>
  <c r="FF34" i="19"/>
  <c r="FL34" i="19"/>
  <c r="DY30" i="19"/>
  <c r="EC30" i="19"/>
  <c r="EG30" i="19"/>
  <c r="EK30" i="19"/>
  <c r="EO30" i="19"/>
  <c r="ES30" i="19"/>
  <c r="EW30" i="19"/>
  <c r="FA30" i="19"/>
  <c r="FE30" i="19"/>
  <c r="FI30" i="19"/>
  <c r="FM30" i="19"/>
  <c r="DV30" i="19"/>
  <c r="EA30" i="19"/>
  <c r="EF30" i="19"/>
  <c r="EL30" i="19"/>
  <c r="EQ30" i="19"/>
  <c r="EV30" i="19"/>
  <c r="FB30" i="19"/>
  <c r="FG30" i="19"/>
  <c r="FL30" i="19"/>
  <c r="DW30" i="19"/>
  <c r="EB30" i="19"/>
  <c r="EH30" i="19"/>
  <c r="EM30" i="19"/>
  <c r="ER30" i="19"/>
  <c r="EX30" i="19"/>
  <c r="FC30" i="19"/>
  <c r="FH30" i="19"/>
  <c r="FN30" i="19"/>
  <c r="DZ30" i="19"/>
  <c r="EE30" i="19"/>
  <c r="EJ30" i="19"/>
  <c r="EP30" i="19"/>
  <c r="EU30" i="19"/>
  <c r="EZ30" i="19"/>
  <c r="FF30" i="19"/>
  <c r="FK30" i="19"/>
  <c r="EI30" i="19"/>
  <c r="FD30" i="19"/>
  <c r="EN30" i="19"/>
  <c r="FJ30" i="19"/>
  <c r="DX30" i="19"/>
  <c r="ET30" i="19"/>
  <c r="ED30" i="19"/>
  <c r="EY30" i="19"/>
  <c r="DX26" i="19"/>
  <c r="EB26" i="19"/>
  <c r="EF26" i="19"/>
  <c r="EJ26" i="19"/>
  <c r="EN26" i="19"/>
  <c r="ER26" i="19"/>
  <c r="EV26" i="19"/>
  <c r="EZ26" i="19"/>
  <c r="FD26" i="19"/>
  <c r="FH26" i="19"/>
  <c r="FL26" i="19"/>
  <c r="DY26" i="19"/>
  <c r="ED26" i="19"/>
  <c r="EI26" i="19"/>
  <c r="EO26" i="19"/>
  <c r="ET26" i="19"/>
  <c r="EY26" i="19"/>
  <c r="FE26" i="19"/>
  <c r="FJ26" i="19"/>
  <c r="DV26" i="19"/>
  <c r="EC26" i="19"/>
  <c r="EK26" i="19"/>
  <c r="EQ26" i="19"/>
  <c r="EX26" i="19"/>
  <c r="FF26" i="19"/>
  <c r="FM26" i="19"/>
  <c r="DW26" i="19"/>
  <c r="EE26" i="19"/>
  <c r="EL26" i="19"/>
  <c r="ES26" i="19"/>
  <c r="FA26" i="19"/>
  <c r="FG26" i="19"/>
  <c r="FN26" i="19"/>
  <c r="DZ26" i="19"/>
  <c r="EG26" i="19"/>
  <c r="EM26" i="19"/>
  <c r="EU26" i="19"/>
  <c r="FB26" i="19"/>
  <c r="FI26" i="19"/>
  <c r="EA26" i="19"/>
  <c r="EH26" i="19"/>
  <c r="EP26" i="19"/>
  <c r="EW26" i="19"/>
  <c r="FC26" i="19"/>
  <c r="FK26" i="19"/>
  <c r="DX22" i="19"/>
  <c r="EB22" i="19"/>
  <c r="EF22" i="19"/>
  <c r="EJ22" i="19"/>
  <c r="EN22" i="19"/>
  <c r="ER22" i="19"/>
  <c r="EV22" i="19"/>
  <c r="EZ22" i="19"/>
  <c r="FD22" i="19"/>
  <c r="FH22" i="19"/>
  <c r="FL22" i="19"/>
  <c r="DZ22" i="19"/>
  <c r="EE22" i="19"/>
  <c r="EK22" i="19"/>
  <c r="EP22" i="19"/>
  <c r="EU22" i="19"/>
  <c r="FA22" i="19"/>
  <c r="FF22" i="19"/>
  <c r="FK22" i="19"/>
  <c r="DY22" i="19"/>
  <c r="EG22" i="19"/>
  <c r="EM22" i="19"/>
  <c r="ET22" i="19"/>
  <c r="FB22" i="19"/>
  <c r="FI22" i="19"/>
  <c r="EA22" i="19"/>
  <c r="EH22" i="19"/>
  <c r="EO22" i="19"/>
  <c r="EW22" i="19"/>
  <c r="FC22" i="19"/>
  <c r="FJ22" i="19"/>
  <c r="DV22" i="19"/>
  <c r="EC22" i="19"/>
  <c r="EI22" i="19"/>
  <c r="EQ22" i="19"/>
  <c r="EX22" i="19"/>
  <c r="FE22" i="19"/>
  <c r="FM22" i="19"/>
  <c r="DW22" i="19"/>
  <c r="ED22" i="19"/>
  <c r="EL22" i="19"/>
  <c r="ES22" i="19"/>
  <c r="EY22" i="19"/>
  <c r="FG22" i="19"/>
  <c r="FN22" i="19"/>
  <c r="DX18" i="19"/>
  <c r="EB18" i="19"/>
  <c r="EF18" i="19"/>
  <c r="EJ18" i="19"/>
  <c r="EN18" i="19"/>
  <c r="ER18" i="19"/>
  <c r="EV18" i="19"/>
  <c r="EZ18" i="19"/>
  <c r="FD18" i="19"/>
  <c r="FH18" i="19"/>
  <c r="FL18" i="19"/>
  <c r="DV18" i="19"/>
  <c r="EA18" i="19"/>
  <c r="EG18" i="19"/>
  <c r="EL18" i="19"/>
  <c r="EQ18" i="19"/>
  <c r="EW18" i="19"/>
  <c r="FB18" i="19"/>
  <c r="FG18" i="19"/>
  <c r="FM18" i="19"/>
  <c r="EC18" i="19"/>
  <c r="EI18" i="19"/>
  <c r="EP18" i="19"/>
  <c r="EX18" i="19"/>
  <c r="FE18" i="19"/>
  <c r="FK18" i="19"/>
  <c r="DW18" i="19"/>
  <c r="ED18" i="19"/>
  <c r="EK18" i="19"/>
  <c r="ES18" i="19"/>
  <c r="EY18" i="19"/>
  <c r="FF18" i="19"/>
  <c r="FN18" i="19"/>
  <c r="DY18" i="19"/>
  <c r="EE18" i="19"/>
  <c r="EM18" i="19"/>
  <c r="ET18" i="19"/>
  <c r="FA18" i="19"/>
  <c r="FI18" i="19"/>
  <c r="DZ18" i="19"/>
  <c r="EH18" i="19"/>
  <c r="EO18" i="19"/>
  <c r="EU18" i="19"/>
  <c r="FC18" i="19"/>
  <c r="FJ18" i="19"/>
  <c r="DX14" i="19"/>
  <c r="EB14" i="19"/>
  <c r="EF14" i="19"/>
  <c r="EJ14" i="19"/>
  <c r="EN14" i="19"/>
  <c r="ER14" i="19"/>
  <c r="EV14" i="19"/>
  <c r="EZ14" i="19"/>
  <c r="FD14" i="19"/>
  <c r="FH14" i="19"/>
  <c r="FL14" i="19"/>
  <c r="DW14" i="19"/>
  <c r="EC14" i="19"/>
  <c r="EH14" i="19"/>
  <c r="EM14" i="19"/>
  <c r="ES14" i="19"/>
  <c r="EX14" i="19"/>
  <c r="FC14" i="19"/>
  <c r="FI14" i="19"/>
  <c r="FN14" i="19"/>
  <c r="DY14" i="19"/>
  <c r="EE14" i="19"/>
  <c r="EL14" i="19"/>
  <c r="ET14" i="19"/>
  <c r="FA14" i="19"/>
  <c r="FG14" i="19"/>
  <c r="DZ14" i="19"/>
  <c r="EG14" i="19"/>
  <c r="EO14" i="19"/>
  <c r="EU14" i="19"/>
  <c r="FB14" i="19"/>
  <c r="FJ14" i="19"/>
  <c r="EA14" i="19"/>
  <c r="EI14" i="19"/>
  <c r="EP14" i="19"/>
  <c r="EW14" i="19"/>
  <c r="FE14" i="19"/>
  <c r="FK14" i="19"/>
  <c r="DV14" i="19"/>
  <c r="ED14" i="19"/>
  <c r="EK14" i="19"/>
  <c r="EQ14" i="19"/>
  <c r="EY14" i="19"/>
  <c r="FF14" i="19"/>
  <c r="FM14" i="19"/>
  <c r="DX10" i="19"/>
  <c r="EB10" i="19"/>
  <c r="EF10" i="19"/>
  <c r="EJ10" i="19"/>
  <c r="EN10" i="19"/>
  <c r="ER10" i="19"/>
  <c r="EV10" i="19"/>
  <c r="EZ10" i="19"/>
  <c r="FD10" i="19"/>
  <c r="FH10" i="19"/>
  <c r="FL10" i="19"/>
  <c r="DZ10" i="19"/>
  <c r="EE10" i="19"/>
  <c r="EK10" i="19"/>
  <c r="EP10" i="19"/>
  <c r="EU10" i="19"/>
  <c r="FA10" i="19"/>
  <c r="FF10" i="19"/>
  <c r="FK10" i="19"/>
  <c r="DY10" i="19"/>
  <c r="ED10" i="19"/>
  <c r="EI10" i="19"/>
  <c r="EO10" i="19"/>
  <c r="ET10" i="19"/>
  <c r="EY10" i="19"/>
  <c r="FE10" i="19"/>
  <c r="FJ10" i="19"/>
  <c r="DV10" i="19"/>
  <c r="EG10" i="19"/>
  <c r="EQ10" i="19"/>
  <c r="FB10" i="19"/>
  <c r="FM10" i="19"/>
  <c r="DW10" i="19"/>
  <c r="EH10" i="19"/>
  <c r="ES10" i="19"/>
  <c r="FC10" i="19"/>
  <c r="FN10" i="19"/>
  <c r="EA10" i="19"/>
  <c r="EL10" i="19"/>
  <c r="EW10" i="19"/>
  <c r="FG10" i="19"/>
  <c r="EC10" i="19"/>
  <c r="EM10" i="19"/>
  <c r="EX10" i="19"/>
  <c r="FI10" i="19"/>
  <c r="DX6" i="19"/>
  <c r="EB6" i="19"/>
  <c r="EF6" i="19"/>
  <c r="EJ6" i="19"/>
  <c r="EN6" i="19"/>
  <c r="ER6" i="19"/>
  <c r="EV6" i="19"/>
  <c r="EZ6" i="19"/>
  <c r="FD6" i="19"/>
  <c r="FH6" i="19"/>
  <c r="FL6" i="19"/>
  <c r="DV6" i="19"/>
  <c r="EA6" i="19"/>
  <c r="EG6" i="19"/>
  <c r="EL6" i="19"/>
  <c r="EQ6" i="19"/>
  <c r="EW6" i="19"/>
  <c r="FB6" i="19"/>
  <c r="FG6" i="19"/>
  <c r="FM6" i="19"/>
  <c r="DW6" i="19"/>
  <c r="EC6" i="19"/>
  <c r="EH6" i="19"/>
  <c r="EM6" i="19"/>
  <c r="ES6" i="19"/>
  <c r="EX6" i="19"/>
  <c r="FC6" i="19"/>
  <c r="FI6" i="19"/>
  <c r="FN6" i="19"/>
  <c r="DY6" i="19"/>
  <c r="ED6" i="19"/>
  <c r="DZ6" i="19"/>
  <c r="EE6" i="19"/>
  <c r="EK6" i="19"/>
  <c r="EP6" i="19"/>
  <c r="EU6" i="19"/>
  <c r="FA6" i="19"/>
  <c r="FF6" i="19"/>
  <c r="FK6" i="19"/>
  <c r="EI6" i="19"/>
  <c r="FE6" i="19"/>
  <c r="EO6" i="19"/>
  <c r="FJ6" i="19"/>
  <c r="ET6" i="19"/>
  <c r="EY6" i="19"/>
  <c r="BF36" i="19"/>
  <c r="BM36" i="19"/>
  <c r="BQ36" i="19"/>
  <c r="BT36" i="19"/>
  <c r="BW36" i="19"/>
  <c r="BZ36" i="19"/>
  <c r="CC36" i="19"/>
  <c r="CJ36" i="19"/>
  <c r="CN36" i="19"/>
  <c r="CR36" i="19"/>
  <c r="CW36" i="19"/>
  <c r="DB36" i="19"/>
  <c r="DG36" i="19"/>
  <c r="DL36" i="19"/>
  <c r="BB36" i="19"/>
  <c r="AP36" i="19"/>
  <c r="AT36" i="19"/>
  <c r="AC36" i="19"/>
  <c r="BI36" i="19"/>
  <c r="BR36" i="19"/>
  <c r="CD36" i="19"/>
  <c r="CL36" i="19"/>
  <c r="CX36" i="19"/>
  <c r="DE36" i="19"/>
  <c r="DM36" i="19"/>
  <c r="BN36" i="19"/>
  <c r="BS36" i="19"/>
  <c r="BV36" i="19"/>
  <c r="CA36" i="19"/>
  <c r="CG36" i="19"/>
  <c r="CM36" i="19"/>
  <c r="CU36" i="19"/>
  <c r="CY36" i="19"/>
  <c r="DF36" i="19"/>
  <c r="DN36" i="19"/>
  <c r="BG36" i="19"/>
  <c r="BJ36" i="19"/>
  <c r="BO36" i="19"/>
  <c r="BX36" i="19"/>
  <c r="CH36" i="19"/>
  <c r="CO36" i="19"/>
  <c r="CV36" i="19"/>
  <c r="CZ36" i="19"/>
  <c r="DH36" i="19"/>
  <c r="DJ36" i="19"/>
  <c r="BH36" i="19"/>
  <c r="BK36" i="19"/>
  <c r="BP36" i="19"/>
  <c r="BU36" i="19"/>
  <c r="BY36" i="19"/>
  <c r="CB36" i="19"/>
  <c r="CK36" i="19"/>
  <c r="CP36" i="19"/>
  <c r="DD36" i="19"/>
  <c r="DI36" i="19"/>
  <c r="DK36" i="19"/>
  <c r="BC36" i="19"/>
  <c r="AR36" i="19"/>
  <c r="AB36" i="19"/>
  <c r="AY36" i="19"/>
  <c r="AS36" i="19"/>
  <c r="AA36" i="19"/>
  <c r="BD36" i="19"/>
  <c r="AU36" i="19"/>
  <c r="AW36" i="19"/>
  <c r="BE36" i="19"/>
  <c r="AD36" i="19"/>
  <c r="AV36" i="19"/>
  <c r="AX36" i="19"/>
  <c r="AQ36" i="19"/>
  <c r="BG32" i="19"/>
  <c r="BP32" i="19"/>
  <c r="BF32" i="19"/>
  <c r="BI32" i="19"/>
  <c r="BM32" i="19"/>
  <c r="BR32" i="19"/>
  <c r="BU32" i="19"/>
  <c r="BX32" i="19"/>
  <c r="CA32" i="19"/>
  <c r="CD32" i="19"/>
  <c r="CK32" i="19"/>
  <c r="CO32" i="19"/>
  <c r="CU32" i="19"/>
  <c r="CX32" i="19"/>
  <c r="DD32" i="19"/>
  <c r="DH32" i="19"/>
  <c r="BO32" i="19"/>
  <c r="BT32" i="19"/>
  <c r="BY32" i="19"/>
  <c r="CB32" i="19"/>
  <c r="CJ32" i="19"/>
  <c r="CP32" i="19"/>
  <c r="DB32" i="19"/>
  <c r="DI32" i="19"/>
  <c r="BH32" i="19"/>
  <c r="BN32" i="19"/>
  <c r="BW32" i="19"/>
  <c r="CH32" i="19"/>
  <c r="CN32" i="19"/>
  <c r="CV32" i="19"/>
  <c r="CZ32" i="19"/>
  <c r="DG32" i="19"/>
  <c r="DL32" i="19"/>
  <c r="BB32" i="19"/>
  <c r="AP32" i="19"/>
  <c r="AT32" i="19"/>
  <c r="AC32" i="19"/>
  <c r="BJ32" i="19"/>
  <c r="CC32" i="19"/>
  <c r="DE32" i="19"/>
  <c r="DK32" i="19"/>
  <c r="AX32" i="19"/>
  <c r="BE32" i="19"/>
  <c r="BK32" i="19"/>
  <c r="BV32" i="19"/>
  <c r="CG32" i="19"/>
  <c r="CR32" i="19"/>
  <c r="DF32" i="19"/>
  <c r="DM32" i="19"/>
  <c r="AY32" i="19"/>
  <c r="BQ32" i="19"/>
  <c r="CL32" i="19"/>
  <c r="CW32" i="19"/>
  <c r="DN32" i="19"/>
  <c r="BC32" i="19"/>
  <c r="BS32" i="19"/>
  <c r="BZ32" i="19"/>
  <c r="CM32" i="19"/>
  <c r="CY32" i="19"/>
  <c r="DJ32" i="19"/>
  <c r="AW32" i="19"/>
  <c r="BD32" i="19"/>
  <c r="AR32" i="19"/>
  <c r="AA32" i="19"/>
  <c r="AD32" i="19"/>
  <c r="AV32" i="19"/>
  <c r="AB32" i="19"/>
  <c r="AQ32" i="19"/>
  <c r="AS32" i="19"/>
  <c r="AU32" i="19"/>
  <c r="BG28" i="19"/>
  <c r="BP28" i="19"/>
  <c r="BV28" i="19"/>
  <c r="CB28" i="19"/>
  <c r="CH28" i="19"/>
  <c r="CM28" i="19"/>
  <c r="CZ28" i="19"/>
  <c r="DF28" i="19"/>
  <c r="BH28" i="19"/>
  <c r="BK28" i="19"/>
  <c r="BQ28" i="19"/>
  <c r="BU28" i="19"/>
  <c r="BY28" i="19"/>
  <c r="CC28" i="19"/>
  <c r="CK28" i="19"/>
  <c r="CP28" i="19"/>
  <c r="CW28" i="19"/>
  <c r="DD28" i="19"/>
  <c r="DI28" i="19"/>
  <c r="BF28" i="19"/>
  <c r="BO28" i="19"/>
  <c r="CA28" i="19"/>
  <c r="CJ28" i="19"/>
  <c r="CR28" i="19"/>
  <c r="CY28" i="19"/>
  <c r="DH28" i="19"/>
  <c r="BI28" i="19"/>
  <c r="BN28" i="19"/>
  <c r="BT28" i="19"/>
  <c r="BZ28" i="19"/>
  <c r="CG28" i="19"/>
  <c r="CO28" i="19"/>
  <c r="CX28" i="19"/>
  <c r="DG28" i="19"/>
  <c r="DL28" i="19"/>
  <c r="BB28" i="19"/>
  <c r="AP28" i="19"/>
  <c r="AT28" i="19"/>
  <c r="AC28" i="19"/>
  <c r="BR28" i="19"/>
  <c r="CU28" i="19"/>
  <c r="DJ28" i="19"/>
  <c r="AY28" i="19"/>
  <c r="BS28" i="19"/>
  <c r="CD28" i="19"/>
  <c r="CV28" i="19"/>
  <c r="DK28" i="19"/>
  <c r="BC28" i="19"/>
  <c r="BJ28" i="19"/>
  <c r="BW28" i="19"/>
  <c r="CL28" i="19"/>
  <c r="DB28" i="19"/>
  <c r="DM28" i="19"/>
  <c r="AW28" i="19"/>
  <c r="BD28" i="19"/>
  <c r="BM28" i="19"/>
  <c r="BX28" i="19"/>
  <c r="CN28" i="19"/>
  <c r="DE28" i="19"/>
  <c r="DN28" i="19"/>
  <c r="AX28" i="19"/>
  <c r="BE28" i="19"/>
  <c r="AR28" i="19"/>
  <c r="AS28" i="19"/>
  <c r="AB28" i="19"/>
  <c r="AU28" i="19"/>
  <c r="AD28" i="19"/>
  <c r="AV28" i="19"/>
  <c r="AQ28" i="19"/>
  <c r="AA28" i="19"/>
  <c r="BF24" i="19"/>
  <c r="BH24" i="19"/>
  <c r="BJ24" i="19"/>
  <c r="BN24" i="19"/>
  <c r="BR24" i="19"/>
  <c r="BU24" i="19"/>
  <c r="BX24" i="19"/>
  <c r="CA24" i="19"/>
  <c r="CD24" i="19"/>
  <c r="CK24" i="19"/>
  <c r="CO24" i="19"/>
  <c r="CU24" i="19"/>
  <c r="CX24" i="19"/>
  <c r="DD24" i="19"/>
  <c r="DH24" i="19"/>
  <c r="BK24" i="19"/>
  <c r="BP24" i="19"/>
  <c r="BT24" i="19"/>
  <c r="BY24" i="19"/>
  <c r="CB24" i="19"/>
  <c r="CJ24" i="19"/>
  <c r="CP24" i="19"/>
  <c r="DB24" i="19"/>
  <c r="DI24" i="19"/>
  <c r="BQ24" i="19"/>
  <c r="BV24" i="19"/>
  <c r="CL24" i="19"/>
  <c r="CR24" i="19"/>
  <c r="CZ24" i="19"/>
  <c r="BG24" i="19"/>
  <c r="BS24" i="19"/>
  <c r="BW24" i="19"/>
  <c r="CC24" i="19"/>
  <c r="CM24" i="19"/>
  <c r="CV24" i="19"/>
  <c r="DE24" i="19"/>
  <c r="BI24" i="19"/>
  <c r="CH24" i="19"/>
  <c r="CY24" i="19"/>
  <c r="CG24" i="19"/>
  <c r="CW24" i="19"/>
  <c r="DL24" i="19"/>
  <c r="BB24" i="19"/>
  <c r="AP24" i="19"/>
  <c r="AT24" i="19"/>
  <c r="AC24" i="19"/>
  <c r="BM24" i="19"/>
  <c r="CN24" i="19"/>
  <c r="DN24" i="19"/>
  <c r="BC24" i="19"/>
  <c r="BO24" i="19"/>
  <c r="DJ24" i="19"/>
  <c r="AW24" i="19"/>
  <c r="BD24" i="19"/>
  <c r="DF24" i="19"/>
  <c r="DK24" i="19"/>
  <c r="AX24" i="19"/>
  <c r="BE24" i="19"/>
  <c r="BZ24" i="19"/>
  <c r="DG24" i="19"/>
  <c r="DM24" i="19"/>
  <c r="AY24" i="19"/>
  <c r="AR24" i="19"/>
  <c r="AD24" i="19"/>
  <c r="AV24" i="19"/>
  <c r="AB24" i="19"/>
  <c r="AQ24" i="19"/>
  <c r="AS24" i="19"/>
  <c r="AU24" i="19"/>
  <c r="AA24" i="19"/>
  <c r="BF20" i="19"/>
  <c r="BH20" i="19"/>
  <c r="BJ20" i="19"/>
  <c r="BN20" i="19"/>
  <c r="BR20" i="19"/>
  <c r="BU20" i="19"/>
  <c r="BX20" i="19"/>
  <c r="CA20" i="19"/>
  <c r="CD20" i="19"/>
  <c r="CK20" i="19"/>
  <c r="CO20" i="19"/>
  <c r="CU20" i="19"/>
  <c r="CX20" i="19"/>
  <c r="DD20" i="19"/>
  <c r="DH20" i="19"/>
  <c r="BG20" i="19"/>
  <c r="BO20" i="19"/>
  <c r="BW20" i="19"/>
  <c r="CH20" i="19"/>
  <c r="CN20" i="19"/>
  <c r="CV20" i="19"/>
  <c r="CZ20" i="19"/>
  <c r="DG20" i="19"/>
  <c r="BI20" i="19"/>
  <c r="BM20" i="19"/>
  <c r="BT20" i="19"/>
  <c r="CG20" i="19"/>
  <c r="CP20" i="19"/>
  <c r="CW20" i="19"/>
  <c r="DF20" i="19"/>
  <c r="BP20" i="19"/>
  <c r="BZ20" i="19"/>
  <c r="CJ20" i="19"/>
  <c r="CY20" i="19"/>
  <c r="DI20" i="19"/>
  <c r="BK20" i="19"/>
  <c r="BQ20" i="19"/>
  <c r="BV20" i="19"/>
  <c r="CB20" i="19"/>
  <c r="CL20" i="19"/>
  <c r="CR20" i="19"/>
  <c r="DB20" i="19"/>
  <c r="BS20" i="19"/>
  <c r="BY20" i="19"/>
  <c r="CC20" i="19"/>
  <c r="CM20" i="19"/>
  <c r="DE20" i="19"/>
  <c r="DL20" i="19"/>
  <c r="BB20" i="19"/>
  <c r="AP20" i="19"/>
  <c r="AT20" i="19"/>
  <c r="AC20" i="19"/>
  <c r="DM20" i="19"/>
  <c r="AW20" i="19"/>
  <c r="BD20" i="19"/>
  <c r="DN20" i="19"/>
  <c r="AX20" i="19"/>
  <c r="BE20" i="19"/>
  <c r="DJ20" i="19"/>
  <c r="AY20" i="19"/>
  <c r="DK20" i="19"/>
  <c r="BC20" i="19"/>
  <c r="AR20" i="19"/>
  <c r="AB20" i="19"/>
  <c r="AS20" i="19"/>
  <c r="AU20" i="19"/>
  <c r="AD20" i="19"/>
  <c r="AV20" i="19"/>
  <c r="AQ20" i="19"/>
  <c r="AA20" i="19"/>
  <c r="BF16" i="19"/>
  <c r="BH16" i="19"/>
  <c r="BJ16" i="19"/>
  <c r="BN16" i="19"/>
  <c r="BR16" i="19"/>
  <c r="BU16" i="19"/>
  <c r="BX16" i="19"/>
  <c r="CA16" i="19"/>
  <c r="CD16" i="19"/>
  <c r="CK16" i="19"/>
  <c r="CO16" i="19"/>
  <c r="CU16" i="19"/>
  <c r="CX16" i="19"/>
  <c r="DD16" i="19"/>
  <c r="DH16" i="19"/>
  <c r="BM16" i="19"/>
  <c r="BS16" i="19"/>
  <c r="BV16" i="19"/>
  <c r="BZ16" i="19"/>
  <c r="CG16" i="19"/>
  <c r="CM16" i="19"/>
  <c r="CR16" i="19"/>
  <c r="CY16" i="19"/>
  <c r="DF16" i="19"/>
  <c r="BI16" i="19"/>
  <c r="BO16" i="19"/>
  <c r="BT16" i="19"/>
  <c r="CH16" i="19"/>
  <c r="CP16" i="19"/>
  <c r="CW16" i="19"/>
  <c r="DG16" i="19"/>
  <c r="BP16" i="19"/>
  <c r="CJ16" i="19"/>
  <c r="CZ16" i="19"/>
  <c r="DI16" i="19"/>
  <c r="BG16" i="19"/>
  <c r="BK16" i="19"/>
  <c r="BQ16" i="19"/>
  <c r="BW16" i="19"/>
  <c r="CB16" i="19"/>
  <c r="CL16" i="19"/>
  <c r="CV16" i="19"/>
  <c r="DB16" i="19"/>
  <c r="BY16" i="19"/>
  <c r="CC16" i="19"/>
  <c r="CN16" i="19"/>
  <c r="DE16" i="19"/>
  <c r="DL16" i="19"/>
  <c r="BB16" i="19"/>
  <c r="AP16" i="19"/>
  <c r="AT16" i="19"/>
  <c r="AC16" i="19"/>
  <c r="DK16" i="19"/>
  <c r="AX16" i="19"/>
  <c r="BE16" i="19"/>
  <c r="DM16" i="19"/>
  <c r="AY16" i="19"/>
  <c r="DN16" i="19"/>
  <c r="BC16" i="19"/>
  <c r="DJ16" i="19"/>
  <c r="AW16" i="19"/>
  <c r="BD16" i="19"/>
  <c r="AR16" i="19"/>
  <c r="AA16" i="19"/>
  <c r="AD16" i="19"/>
  <c r="AV16" i="19"/>
  <c r="AQ16" i="19"/>
  <c r="AS16" i="19"/>
  <c r="AU16" i="19"/>
  <c r="AB16" i="19"/>
  <c r="BG12" i="19"/>
  <c r="BP12" i="19"/>
  <c r="BV12" i="19"/>
  <c r="CB12" i="19"/>
  <c r="CH12" i="19"/>
  <c r="CM12" i="19"/>
  <c r="CZ12" i="19"/>
  <c r="DF12" i="19"/>
  <c r="BH12" i="19"/>
  <c r="BK12" i="19"/>
  <c r="BQ12" i="19"/>
  <c r="BU12" i="19"/>
  <c r="BY12" i="19"/>
  <c r="CC12" i="19"/>
  <c r="CK12" i="19"/>
  <c r="CP12" i="19"/>
  <c r="CW12" i="19"/>
  <c r="DD12" i="19"/>
  <c r="DI12" i="19"/>
  <c r="BF12" i="19"/>
  <c r="BO12" i="19"/>
  <c r="CA12" i="19"/>
  <c r="CJ12" i="19"/>
  <c r="CR12" i="19"/>
  <c r="CY12" i="19"/>
  <c r="DH12" i="19"/>
  <c r="BJ12" i="19"/>
  <c r="BR12" i="19"/>
  <c r="BW12" i="19"/>
  <c r="CL12" i="19"/>
  <c r="CU12" i="19"/>
  <c r="DB12" i="19"/>
  <c r="BM12" i="19"/>
  <c r="BS12" i="19"/>
  <c r="BX12" i="19"/>
  <c r="CD12" i="19"/>
  <c r="CN12" i="19"/>
  <c r="CV12" i="19"/>
  <c r="DE12" i="19"/>
  <c r="BI12" i="19"/>
  <c r="BN12" i="19"/>
  <c r="BT12" i="19"/>
  <c r="BZ12" i="19"/>
  <c r="CG12" i="19"/>
  <c r="CO12" i="19"/>
  <c r="CX12" i="19"/>
  <c r="DG12" i="19"/>
  <c r="DL12" i="19"/>
  <c r="BB12" i="19"/>
  <c r="AP12" i="19"/>
  <c r="AT12" i="19"/>
  <c r="AC12" i="19"/>
  <c r="DJ12" i="19"/>
  <c r="AY12" i="19"/>
  <c r="DK12" i="19"/>
  <c r="BC12" i="19"/>
  <c r="DM12" i="19"/>
  <c r="AW12" i="19"/>
  <c r="BD12" i="19"/>
  <c r="DN12" i="19"/>
  <c r="AX12" i="19"/>
  <c r="BE12" i="19"/>
  <c r="AR12" i="19"/>
  <c r="AS12" i="19"/>
  <c r="AU12" i="19"/>
  <c r="AD12" i="19"/>
  <c r="AV12" i="19"/>
  <c r="AA12" i="19"/>
  <c r="AQ12" i="19"/>
  <c r="AB12" i="19"/>
  <c r="BF8" i="19"/>
  <c r="BH8" i="19"/>
  <c r="BJ8" i="19"/>
  <c r="BN8" i="19"/>
  <c r="BR8" i="19"/>
  <c r="BU8" i="19"/>
  <c r="BX8" i="19"/>
  <c r="CA8" i="19"/>
  <c r="CD8" i="19"/>
  <c r="CK8" i="19"/>
  <c r="CO8" i="19"/>
  <c r="CU8" i="19"/>
  <c r="CX8" i="19"/>
  <c r="DD8" i="19"/>
  <c r="DH8" i="19"/>
  <c r="BI8" i="19"/>
  <c r="BQ8" i="19"/>
  <c r="CC8" i="19"/>
  <c r="CL8" i="19"/>
  <c r="CW8" i="19"/>
  <c r="DE8" i="19"/>
  <c r="BP8" i="19"/>
  <c r="BV8" i="19"/>
  <c r="CJ8" i="19"/>
  <c r="CR8" i="19"/>
  <c r="CZ8" i="19"/>
  <c r="DI8" i="19"/>
  <c r="BO8" i="19"/>
  <c r="BT8" i="19"/>
  <c r="BZ8" i="19"/>
  <c r="CH8" i="19"/>
  <c r="CP8" i="19"/>
  <c r="CY8" i="19"/>
  <c r="DG8" i="19"/>
  <c r="BK8" i="19"/>
  <c r="BW8" i="19"/>
  <c r="CM8" i="19"/>
  <c r="DB8" i="19"/>
  <c r="BM8" i="19"/>
  <c r="BY8" i="19"/>
  <c r="CN8" i="19"/>
  <c r="DF8" i="19"/>
  <c r="BG8" i="19"/>
  <c r="BS8" i="19"/>
  <c r="CB8" i="19"/>
  <c r="CV8" i="19"/>
  <c r="CG8" i="19"/>
  <c r="DL8" i="19"/>
  <c r="BB8" i="19"/>
  <c r="AP8" i="19"/>
  <c r="AT8" i="19"/>
  <c r="AC8" i="19"/>
  <c r="DN8" i="19"/>
  <c r="BC8" i="19"/>
  <c r="DJ8" i="19"/>
  <c r="AW8" i="19"/>
  <c r="BD8" i="19"/>
  <c r="DK8" i="19"/>
  <c r="AX8" i="19"/>
  <c r="BE8" i="19"/>
  <c r="DM8" i="19"/>
  <c r="AY8" i="19"/>
  <c r="AR8" i="19"/>
  <c r="AD8" i="19"/>
  <c r="AV8" i="19"/>
  <c r="AQ8" i="19"/>
  <c r="AS8" i="19"/>
  <c r="AA8" i="19"/>
  <c r="AU8" i="19"/>
  <c r="AB8" i="19"/>
  <c r="DX33" i="19"/>
  <c r="EB33" i="19"/>
  <c r="EF33" i="19"/>
  <c r="EJ33" i="19"/>
  <c r="EN33" i="19"/>
  <c r="ER33" i="19"/>
  <c r="EV33" i="19"/>
  <c r="EZ33" i="19"/>
  <c r="FD33" i="19"/>
  <c r="FH33" i="19"/>
  <c r="FL33" i="19"/>
  <c r="DW33" i="19"/>
  <c r="EC33" i="19"/>
  <c r="EH33" i="19"/>
  <c r="EM33" i="19"/>
  <c r="ES33" i="19"/>
  <c r="EX33" i="19"/>
  <c r="FC33" i="19"/>
  <c r="FI33" i="19"/>
  <c r="FN33" i="19"/>
  <c r="EA33" i="19"/>
  <c r="EI33" i="19"/>
  <c r="EP33" i="19"/>
  <c r="EW33" i="19"/>
  <c r="FE33" i="19"/>
  <c r="FK33" i="19"/>
  <c r="DV33" i="19"/>
  <c r="ED33" i="19"/>
  <c r="EK33" i="19"/>
  <c r="EQ33" i="19"/>
  <c r="EY33" i="19"/>
  <c r="FF33" i="19"/>
  <c r="FM33" i="19"/>
  <c r="DY33" i="19"/>
  <c r="EE33" i="19"/>
  <c r="EL33" i="19"/>
  <c r="ET33" i="19"/>
  <c r="FA33" i="19"/>
  <c r="FG33" i="19"/>
  <c r="DZ33" i="19"/>
  <c r="EG33" i="19"/>
  <c r="EO33" i="19"/>
  <c r="EU33" i="19"/>
  <c r="FB33" i="19"/>
  <c r="FJ33" i="19"/>
  <c r="DX29" i="19"/>
  <c r="EB29" i="19"/>
  <c r="EF29" i="19"/>
  <c r="EJ29" i="19"/>
  <c r="EN29" i="19"/>
  <c r="ER29" i="19"/>
  <c r="EV29" i="19"/>
  <c r="EZ29" i="19"/>
  <c r="FD29" i="19"/>
  <c r="FH29" i="19"/>
  <c r="FL29" i="19"/>
  <c r="DZ29" i="19"/>
  <c r="EE29" i="19"/>
  <c r="EK29" i="19"/>
  <c r="EP29" i="19"/>
  <c r="EU29" i="19"/>
  <c r="FA29" i="19"/>
  <c r="FF29" i="19"/>
  <c r="FK29" i="19"/>
  <c r="DV29" i="19"/>
  <c r="EA29" i="19"/>
  <c r="EG29" i="19"/>
  <c r="EL29" i="19"/>
  <c r="EQ29" i="19"/>
  <c r="EW29" i="19"/>
  <c r="FB29" i="19"/>
  <c r="FG29" i="19"/>
  <c r="FM29" i="19"/>
  <c r="DY29" i="19"/>
  <c r="ED29" i="19"/>
  <c r="EI29" i="19"/>
  <c r="EO29" i="19"/>
  <c r="ET29" i="19"/>
  <c r="EY29" i="19"/>
  <c r="FE29" i="19"/>
  <c r="FJ29" i="19"/>
  <c r="EM29" i="19"/>
  <c r="FI29" i="19"/>
  <c r="DW29" i="19"/>
  <c r="ES29" i="19"/>
  <c r="FN29" i="19"/>
  <c r="EC29" i="19"/>
  <c r="EX29" i="19"/>
  <c r="EH29" i="19"/>
  <c r="FC29" i="19"/>
  <c r="DW25" i="19"/>
  <c r="EA25" i="19"/>
  <c r="EE25" i="19"/>
  <c r="EI25" i="19"/>
  <c r="EM25" i="19"/>
  <c r="EQ25" i="19"/>
  <c r="EU25" i="19"/>
  <c r="EY25" i="19"/>
  <c r="FC25" i="19"/>
  <c r="FG25" i="19"/>
  <c r="FK25" i="19"/>
  <c r="DX25" i="19"/>
  <c r="EC25" i="19"/>
  <c r="EH25" i="19"/>
  <c r="EN25" i="19"/>
  <c r="ES25" i="19"/>
  <c r="EX25" i="19"/>
  <c r="FD25" i="19"/>
  <c r="FI25" i="19"/>
  <c r="FN25" i="19"/>
  <c r="DZ25" i="19"/>
  <c r="EG25" i="19"/>
  <c r="EO25" i="19"/>
  <c r="EV25" i="19"/>
  <c r="FB25" i="19"/>
  <c r="FJ25" i="19"/>
  <c r="EB25" i="19"/>
  <c r="EJ25" i="19"/>
  <c r="EP25" i="19"/>
  <c r="EW25" i="19"/>
  <c r="FE25" i="19"/>
  <c r="FL25" i="19"/>
  <c r="DV25" i="19"/>
  <c r="ED25" i="19"/>
  <c r="EK25" i="19"/>
  <c r="ER25" i="19"/>
  <c r="EZ25" i="19"/>
  <c r="FF25" i="19"/>
  <c r="FM25" i="19"/>
  <c r="DY25" i="19"/>
  <c r="EF25" i="19"/>
  <c r="EL25" i="19"/>
  <c r="ET25" i="19"/>
  <c r="FA25" i="19"/>
  <c r="FH25" i="19"/>
  <c r="DW21" i="19"/>
  <c r="EA21" i="19"/>
  <c r="EE21" i="19"/>
  <c r="EI21" i="19"/>
  <c r="EM21" i="19"/>
  <c r="EQ21" i="19"/>
  <c r="EU21" i="19"/>
  <c r="EY21" i="19"/>
  <c r="FC21" i="19"/>
  <c r="FG21" i="19"/>
  <c r="FK21" i="19"/>
  <c r="DY21" i="19"/>
  <c r="ED21" i="19"/>
  <c r="EJ21" i="19"/>
  <c r="EO21" i="19"/>
  <c r="ET21" i="19"/>
  <c r="EZ21" i="19"/>
  <c r="FE21" i="19"/>
  <c r="FJ21" i="19"/>
  <c r="DV21" i="19"/>
  <c r="EC21" i="19"/>
  <c r="EK21" i="19"/>
  <c r="ER21" i="19"/>
  <c r="EX21" i="19"/>
  <c r="FF21" i="19"/>
  <c r="FM21" i="19"/>
  <c r="DX21" i="19"/>
  <c r="EF21" i="19"/>
  <c r="EL21" i="19"/>
  <c r="ES21" i="19"/>
  <c r="FA21" i="19"/>
  <c r="FH21" i="19"/>
  <c r="FN21" i="19"/>
  <c r="DZ21" i="19"/>
  <c r="EG21" i="19"/>
  <c r="EN21" i="19"/>
  <c r="EV21" i="19"/>
  <c r="FB21" i="19"/>
  <c r="FI21" i="19"/>
  <c r="EB21" i="19"/>
  <c r="EH21" i="19"/>
  <c r="EP21" i="19"/>
  <c r="EW21" i="19"/>
  <c r="FD21" i="19"/>
  <c r="FL21" i="19"/>
  <c r="DW17" i="19"/>
  <c r="EA17" i="19"/>
  <c r="EE17" i="19"/>
  <c r="EI17" i="19"/>
  <c r="EM17" i="19"/>
  <c r="EQ17" i="19"/>
  <c r="EU17" i="19"/>
  <c r="EY17" i="19"/>
  <c r="FC17" i="19"/>
  <c r="FG17" i="19"/>
  <c r="FK17" i="19"/>
  <c r="DZ17" i="19"/>
  <c r="EF17" i="19"/>
  <c r="EK17" i="19"/>
  <c r="EP17" i="19"/>
  <c r="EV17" i="19"/>
  <c r="FA17" i="19"/>
  <c r="FF17" i="19"/>
  <c r="FL17" i="19"/>
  <c r="DY17" i="19"/>
  <c r="EG17" i="19"/>
  <c r="EN17" i="19"/>
  <c r="ET17" i="19"/>
  <c r="FB17" i="19"/>
  <c r="FI17" i="19"/>
  <c r="EB17" i="19"/>
  <c r="EH17" i="19"/>
  <c r="EO17" i="19"/>
  <c r="EW17" i="19"/>
  <c r="FD17" i="19"/>
  <c r="FJ17" i="19"/>
  <c r="DV17" i="19"/>
  <c r="EC17" i="19"/>
  <c r="EJ17" i="19"/>
  <c r="ER17" i="19"/>
  <c r="EX17" i="19"/>
  <c r="FE17" i="19"/>
  <c r="FM17" i="19"/>
  <c r="DX17" i="19"/>
  <c r="ED17" i="19"/>
  <c r="EL17" i="19"/>
  <c r="ES17" i="19"/>
  <c r="EZ17" i="19"/>
  <c r="FH17" i="19"/>
  <c r="FN17" i="19"/>
  <c r="DW13" i="19"/>
  <c r="EA13" i="19"/>
  <c r="EE13" i="19"/>
  <c r="EI13" i="19"/>
  <c r="EM13" i="19"/>
  <c r="EQ13" i="19"/>
  <c r="EU13" i="19"/>
  <c r="EY13" i="19"/>
  <c r="FC13" i="19"/>
  <c r="FG13" i="19"/>
  <c r="FK13" i="19"/>
  <c r="DX13" i="19"/>
  <c r="EC13" i="19"/>
  <c r="EH13" i="19"/>
  <c r="EN13" i="19"/>
  <c r="ES13" i="19"/>
  <c r="EX13" i="19"/>
  <c r="FD13" i="19"/>
  <c r="FI13" i="19"/>
  <c r="FN13" i="19"/>
  <c r="DV13" i="19"/>
  <c r="EB13" i="19"/>
  <c r="EG13" i="19"/>
  <c r="EL13" i="19"/>
  <c r="ER13" i="19"/>
  <c r="EW13" i="19"/>
  <c r="FB13" i="19"/>
  <c r="FH13" i="19"/>
  <c r="FM13" i="19"/>
  <c r="ED13" i="19"/>
  <c r="EO13" i="19"/>
  <c r="EZ13" i="19"/>
  <c r="FJ13" i="19"/>
  <c r="EF13" i="19"/>
  <c r="EP13" i="19"/>
  <c r="FA13" i="19"/>
  <c r="FL13" i="19"/>
  <c r="DY13" i="19"/>
  <c r="EJ13" i="19"/>
  <c r="ET13" i="19"/>
  <c r="FE13" i="19"/>
  <c r="DZ13" i="19"/>
  <c r="EK13" i="19"/>
  <c r="EV13" i="19"/>
  <c r="FF13" i="19"/>
  <c r="DW9" i="19"/>
  <c r="EA9" i="19"/>
  <c r="EE9" i="19"/>
  <c r="EI9" i="19"/>
  <c r="EM9" i="19"/>
  <c r="EQ9" i="19"/>
  <c r="EU9" i="19"/>
  <c r="EY9" i="19"/>
  <c r="FC9" i="19"/>
  <c r="FG9" i="19"/>
  <c r="FK9" i="19"/>
  <c r="DY9" i="19"/>
  <c r="ED9" i="19"/>
  <c r="EJ9" i="19"/>
  <c r="EO9" i="19"/>
  <c r="ET9" i="19"/>
  <c r="EZ9" i="19"/>
  <c r="FE9" i="19"/>
  <c r="FJ9" i="19"/>
  <c r="DX9" i="19"/>
  <c r="EC9" i="19"/>
  <c r="EH9" i="19"/>
  <c r="EN9" i="19"/>
  <c r="ES9" i="19"/>
  <c r="EX9" i="19"/>
  <c r="FD9" i="19"/>
  <c r="FI9" i="19"/>
  <c r="FN9" i="19"/>
  <c r="DZ9" i="19"/>
  <c r="EK9" i="19"/>
  <c r="EV9" i="19"/>
  <c r="FF9" i="19"/>
  <c r="EB9" i="19"/>
  <c r="EL9" i="19"/>
  <c r="EW9" i="19"/>
  <c r="FH9" i="19"/>
  <c r="EF9" i="19"/>
  <c r="EP9" i="19"/>
  <c r="FA9" i="19"/>
  <c r="FL9" i="19"/>
  <c r="DV9" i="19"/>
  <c r="EG9" i="19"/>
  <c r="ER9" i="19"/>
  <c r="FB9" i="19"/>
  <c r="FM9" i="19"/>
  <c r="DW5" i="19"/>
  <c r="EA5" i="19"/>
  <c r="EE5" i="19"/>
  <c r="EI5" i="19"/>
  <c r="EM5" i="19"/>
  <c r="EQ5" i="19"/>
  <c r="EU5" i="19"/>
  <c r="EY5" i="19"/>
  <c r="FC5" i="19"/>
  <c r="FG5" i="19"/>
  <c r="FK5" i="19"/>
  <c r="DZ5" i="19"/>
  <c r="EF5" i="19"/>
  <c r="EK5" i="19"/>
  <c r="EP5" i="19"/>
  <c r="EV5" i="19"/>
  <c r="FA5" i="19"/>
  <c r="FF5" i="19"/>
  <c r="FL5" i="19"/>
  <c r="DV5" i="19"/>
  <c r="EB5" i="19"/>
  <c r="EG5" i="19"/>
  <c r="EL5" i="19"/>
  <c r="ER5" i="19"/>
  <c r="EW5" i="19"/>
  <c r="FB5" i="19"/>
  <c r="FH5" i="19"/>
  <c r="FM5" i="19"/>
  <c r="DX5" i="19"/>
  <c r="EC5" i="19"/>
  <c r="EH5" i="19"/>
  <c r="EN5" i="19"/>
  <c r="ES5" i="19"/>
  <c r="EX5" i="19"/>
  <c r="FD5" i="19"/>
  <c r="FI5" i="19"/>
  <c r="FN5" i="19"/>
  <c r="DY5" i="19"/>
  <c r="ED5" i="19"/>
  <c r="EJ5" i="19"/>
  <c r="EO5" i="19"/>
  <c r="ET5" i="19"/>
  <c r="EZ5" i="19"/>
  <c r="FE5" i="19"/>
  <c r="FJ5" i="19"/>
  <c r="BI35" i="19"/>
  <c r="BK35" i="19"/>
  <c r="BO35" i="19"/>
  <c r="BS35" i="19"/>
  <c r="BY35" i="19"/>
  <c r="CG35" i="19"/>
  <c r="CL35" i="19"/>
  <c r="CP35" i="19"/>
  <c r="CV35" i="19"/>
  <c r="CY35" i="19"/>
  <c r="DE35" i="19"/>
  <c r="DI35" i="19"/>
  <c r="BG35" i="19"/>
  <c r="BN35" i="19"/>
  <c r="BW35" i="19"/>
  <c r="CA35" i="19"/>
  <c r="CH35" i="19"/>
  <c r="CN35" i="19"/>
  <c r="CU35" i="19"/>
  <c r="CZ35" i="19"/>
  <c r="DG35" i="19"/>
  <c r="DM35" i="19"/>
  <c r="AY35" i="19"/>
  <c r="BE35" i="19"/>
  <c r="AP35" i="19"/>
  <c r="AT35" i="19"/>
  <c r="BF35" i="19"/>
  <c r="BJ35" i="19"/>
  <c r="BQ35" i="19"/>
  <c r="BV35" i="19"/>
  <c r="CB35" i="19"/>
  <c r="CK35" i="19"/>
  <c r="CR35" i="19"/>
  <c r="DB35" i="19"/>
  <c r="DL35" i="19"/>
  <c r="BR35" i="19"/>
  <c r="BX35" i="19"/>
  <c r="CC35" i="19"/>
  <c r="CM35" i="19"/>
  <c r="DD35" i="19"/>
  <c r="DN35" i="19"/>
  <c r="BH35" i="19"/>
  <c r="BM35" i="19"/>
  <c r="BT35" i="19"/>
  <c r="CD35" i="19"/>
  <c r="CO35" i="19"/>
  <c r="CW35" i="19"/>
  <c r="DF35" i="19"/>
  <c r="DJ35" i="19"/>
  <c r="BC35" i="19"/>
  <c r="BP35" i="19"/>
  <c r="BU35" i="19"/>
  <c r="BZ35" i="19"/>
  <c r="CJ35" i="19"/>
  <c r="CX35" i="19"/>
  <c r="DH35" i="19"/>
  <c r="DK35" i="19"/>
  <c r="AW35" i="19"/>
  <c r="BD35" i="19"/>
  <c r="AD35" i="19"/>
  <c r="AU35" i="19"/>
  <c r="AA35" i="19"/>
  <c r="AX35" i="19"/>
  <c r="AS35" i="19"/>
  <c r="AC35" i="19"/>
  <c r="BB35" i="19"/>
  <c r="AV35" i="19"/>
  <c r="AQ35" i="19"/>
  <c r="AR35" i="19"/>
  <c r="AB35" i="19"/>
  <c r="BM31" i="19"/>
  <c r="BQ31" i="19"/>
  <c r="BT31" i="19"/>
  <c r="BW31" i="19"/>
  <c r="BZ31" i="19"/>
  <c r="CC31" i="19"/>
  <c r="CJ31" i="19"/>
  <c r="CN31" i="19"/>
  <c r="CR31" i="19"/>
  <c r="CW31" i="19"/>
  <c r="DB31" i="19"/>
  <c r="DG31" i="19"/>
  <c r="BH31" i="19"/>
  <c r="BK31" i="19"/>
  <c r="BP31" i="19"/>
  <c r="BU31" i="19"/>
  <c r="BY31" i="19"/>
  <c r="CB31" i="19"/>
  <c r="CK31" i="19"/>
  <c r="CP31" i="19"/>
  <c r="DD31" i="19"/>
  <c r="DI31" i="19"/>
  <c r="BJ31" i="19"/>
  <c r="BR31" i="19"/>
  <c r="BV31" i="19"/>
  <c r="CL31" i="19"/>
  <c r="CU31" i="19"/>
  <c r="CZ31" i="19"/>
  <c r="BF31" i="19"/>
  <c r="BO31" i="19"/>
  <c r="CA31" i="19"/>
  <c r="CH31" i="19"/>
  <c r="CY31" i="19"/>
  <c r="DH31" i="19"/>
  <c r="DM31" i="19"/>
  <c r="AY31" i="19"/>
  <c r="BE31" i="19"/>
  <c r="AP31" i="19"/>
  <c r="AT31" i="19"/>
  <c r="BX31" i="19"/>
  <c r="CM31" i="19"/>
  <c r="DE31" i="19"/>
  <c r="DK31" i="19"/>
  <c r="BB31" i="19"/>
  <c r="BN31" i="19"/>
  <c r="CO31" i="19"/>
  <c r="DF31" i="19"/>
  <c r="DL31" i="19"/>
  <c r="BC31" i="19"/>
  <c r="BG31" i="19"/>
  <c r="BS31" i="19"/>
  <c r="CD31" i="19"/>
  <c r="CV31" i="19"/>
  <c r="DN31" i="19"/>
  <c r="AW31" i="19"/>
  <c r="BD31" i="19"/>
  <c r="BI31" i="19"/>
  <c r="CG31" i="19"/>
  <c r="CX31" i="19"/>
  <c r="DJ31" i="19"/>
  <c r="AX31" i="19"/>
  <c r="AD31" i="19"/>
  <c r="AU31" i="19"/>
  <c r="AQ31" i="19"/>
  <c r="AC31" i="19"/>
  <c r="AR31" i="19"/>
  <c r="AS31" i="19"/>
  <c r="AA31" i="19"/>
  <c r="AV31" i="19"/>
  <c r="AB31" i="19"/>
  <c r="BI27" i="19"/>
  <c r="BK27" i="19"/>
  <c r="BO27" i="19"/>
  <c r="BS27" i="19"/>
  <c r="BJ27" i="19"/>
  <c r="BP27" i="19"/>
  <c r="BT27" i="19"/>
  <c r="BW27" i="19"/>
  <c r="BZ27" i="19"/>
  <c r="CC27" i="19"/>
  <c r="CJ27" i="19"/>
  <c r="CN27" i="19"/>
  <c r="CR27" i="19"/>
  <c r="CW27" i="19"/>
  <c r="DB27" i="19"/>
  <c r="DG27" i="19"/>
  <c r="BH27" i="19"/>
  <c r="BM27" i="19"/>
  <c r="BX27" i="19"/>
  <c r="CH27" i="19"/>
  <c r="CO27" i="19"/>
  <c r="CV27" i="19"/>
  <c r="CZ27" i="19"/>
  <c r="DH27" i="19"/>
  <c r="BQ27" i="19"/>
  <c r="BV27" i="19"/>
  <c r="CB27" i="19"/>
  <c r="CL27" i="19"/>
  <c r="CU27" i="19"/>
  <c r="DD27" i="19"/>
  <c r="BG27" i="19"/>
  <c r="BN27" i="19"/>
  <c r="CA27" i="19"/>
  <c r="CK27" i="19"/>
  <c r="CY27" i="19"/>
  <c r="DI27" i="19"/>
  <c r="DM27" i="19"/>
  <c r="AY27" i="19"/>
  <c r="BE27" i="19"/>
  <c r="AP27" i="19"/>
  <c r="AT27" i="19"/>
  <c r="BR27" i="19"/>
  <c r="CD27" i="19"/>
  <c r="DJ27" i="19"/>
  <c r="BC27" i="19"/>
  <c r="BF27" i="19"/>
  <c r="BU27" i="19"/>
  <c r="CG27" i="19"/>
  <c r="CX27" i="19"/>
  <c r="DK27" i="19"/>
  <c r="AW27" i="19"/>
  <c r="BD27" i="19"/>
  <c r="BY27" i="19"/>
  <c r="CM27" i="19"/>
  <c r="DE27" i="19"/>
  <c r="DL27" i="19"/>
  <c r="AX27" i="19"/>
  <c r="CP27" i="19"/>
  <c r="DF27" i="19"/>
  <c r="DN27" i="19"/>
  <c r="BB27" i="19"/>
  <c r="AD27" i="19"/>
  <c r="AU27" i="19"/>
  <c r="AC27" i="19"/>
  <c r="AS27" i="19"/>
  <c r="AV27" i="19"/>
  <c r="AQ27" i="19"/>
  <c r="AA27" i="19"/>
  <c r="AR27" i="19"/>
  <c r="AB27" i="19"/>
  <c r="BI23" i="19"/>
  <c r="BK23" i="19"/>
  <c r="BO23" i="19"/>
  <c r="BS23" i="19"/>
  <c r="BY23" i="19"/>
  <c r="CG23" i="19"/>
  <c r="CL23" i="19"/>
  <c r="CP23" i="19"/>
  <c r="CV23" i="19"/>
  <c r="CY23" i="19"/>
  <c r="DE23" i="19"/>
  <c r="DI23" i="19"/>
  <c r="BG23" i="19"/>
  <c r="BN23" i="19"/>
  <c r="BW23" i="19"/>
  <c r="CA23" i="19"/>
  <c r="CH23" i="19"/>
  <c r="CN23" i="19"/>
  <c r="CU23" i="19"/>
  <c r="CZ23" i="19"/>
  <c r="DG23" i="19"/>
  <c r="BP23" i="19"/>
  <c r="BU23" i="19"/>
  <c r="BZ23" i="19"/>
  <c r="CJ23" i="19"/>
  <c r="CX23" i="19"/>
  <c r="DH23" i="19"/>
  <c r="BF23" i="19"/>
  <c r="BJ23" i="19"/>
  <c r="BQ23" i="19"/>
  <c r="BV23" i="19"/>
  <c r="CB23" i="19"/>
  <c r="CK23" i="19"/>
  <c r="CR23" i="19"/>
  <c r="DB23" i="19"/>
  <c r="BR23" i="19"/>
  <c r="BX23" i="19"/>
  <c r="CC23" i="19"/>
  <c r="CM23" i="19"/>
  <c r="DD23" i="19"/>
  <c r="BH23" i="19"/>
  <c r="BM23" i="19"/>
  <c r="BT23" i="19"/>
  <c r="CD23" i="19"/>
  <c r="CO23" i="19"/>
  <c r="CW23" i="19"/>
  <c r="DF23" i="19"/>
  <c r="DM23" i="19"/>
  <c r="AY23" i="19"/>
  <c r="BE23" i="19"/>
  <c r="AP23" i="19"/>
  <c r="AT23" i="19"/>
  <c r="DN23" i="19"/>
  <c r="AW23" i="19"/>
  <c r="BD23" i="19"/>
  <c r="DJ23" i="19"/>
  <c r="AX23" i="19"/>
  <c r="DK23" i="19"/>
  <c r="BB23" i="19"/>
  <c r="DL23" i="19"/>
  <c r="BC23" i="19"/>
  <c r="AD23" i="19"/>
  <c r="AU23" i="19"/>
  <c r="AB23" i="19"/>
  <c r="AQ23" i="19"/>
  <c r="AR23" i="19"/>
  <c r="AS23" i="19"/>
  <c r="AA23" i="19"/>
  <c r="AV23" i="19"/>
  <c r="AC23" i="19"/>
  <c r="BI19" i="19"/>
  <c r="BK19" i="19"/>
  <c r="BO19" i="19"/>
  <c r="BS19" i="19"/>
  <c r="BY19" i="19"/>
  <c r="CG19" i="19"/>
  <c r="CL19" i="19"/>
  <c r="CP19" i="19"/>
  <c r="CV19" i="19"/>
  <c r="CY19" i="19"/>
  <c r="DE19" i="19"/>
  <c r="DI19" i="19"/>
  <c r="BF19" i="19"/>
  <c r="BM19" i="19"/>
  <c r="BR19" i="19"/>
  <c r="BV19" i="19"/>
  <c r="BZ19" i="19"/>
  <c r="CD19" i="19"/>
  <c r="CM19" i="19"/>
  <c r="CR19" i="19"/>
  <c r="CX19" i="19"/>
  <c r="DF19" i="19"/>
  <c r="BP19" i="19"/>
  <c r="BU19" i="19"/>
  <c r="CA19" i="19"/>
  <c r="CJ19" i="19"/>
  <c r="CZ19" i="19"/>
  <c r="DH19" i="19"/>
  <c r="BG19" i="19"/>
  <c r="BJ19" i="19"/>
  <c r="BQ19" i="19"/>
  <c r="BW19" i="19"/>
  <c r="CB19" i="19"/>
  <c r="CK19" i="19"/>
  <c r="CU19" i="19"/>
  <c r="DB19" i="19"/>
  <c r="BX19" i="19"/>
  <c r="CC19" i="19"/>
  <c r="CN19" i="19"/>
  <c r="DD19" i="19"/>
  <c r="BH19" i="19"/>
  <c r="BN19" i="19"/>
  <c r="BT19" i="19"/>
  <c r="CH19" i="19"/>
  <c r="CO19" i="19"/>
  <c r="CW19" i="19"/>
  <c r="DG19" i="19"/>
  <c r="DM19" i="19"/>
  <c r="AY19" i="19"/>
  <c r="BE19" i="19"/>
  <c r="AP19" i="19"/>
  <c r="AT19" i="19"/>
  <c r="DL19" i="19"/>
  <c r="AX19" i="19"/>
  <c r="DN19" i="19"/>
  <c r="BB19" i="19"/>
  <c r="DJ19" i="19"/>
  <c r="BC19" i="19"/>
  <c r="DK19" i="19"/>
  <c r="AW19" i="19"/>
  <c r="BD19" i="19"/>
  <c r="AD19" i="19"/>
  <c r="AU19" i="19"/>
  <c r="AA19" i="19"/>
  <c r="AS19" i="19"/>
  <c r="AV19" i="19"/>
  <c r="AQ19" i="19"/>
  <c r="AB19" i="19"/>
  <c r="AR19" i="19"/>
  <c r="AC19" i="19"/>
  <c r="BM15" i="19"/>
  <c r="BQ15" i="19"/>
  <c r="BT15" i="19"/>
  <c r="BW15" i="19"/>
  <c r="BZ15" i="19"/>
  <c r="CC15" i="19"/>
  <c r="CJ15" i="19"/>
  <c r="CN15" i="19"/>
  <c r="BH15" i="19"/>
  <c r="BK15" i="19"/>
  <c r="BP15" i="19"/>
  <c r="BU15" i="19"/>
  <c r="BY15" i="19"/>
  <c r="CB15" i="19"/>
  <c r="CK15" i="19"/>
  <c r="CP15" i="19"/>
  <c r="CV15" i="19"/>
  <c r="CY15" i="19"/>
  <c r="DE15" i="19"/>
  <c r="DI15" i="19"/>
  <c r="BJ15" i="19"/>
  <c r="BR15" i="19"/>
  <c r="BV15" i="19"/>
  <c r="CL15" i="19"/>
  <c r="CR15" i="19"/>
  <c r="CX15" i="19"/>
  <c r="DF15" i="19"/>
  <c r="BG15" i="19"/>
  <c r="BS15" i="19"/>
  <c r="BX15" i="19"/>
  <c r="CD15" i="19"/>
  <c r="CM15" i="19"/>
  <c r="CU15" i="19"/>
  <c r="CZ15" i="19"/>
  <c r="DG15" i="19"/>
  <c r="BI15" i="19"/>
  <c r="BN15" i="19"/>
  <c r="CG15" i="19"/>
  <c r="CO15" i="19"/>
  <c r="DB15" i="19"/>
  <c r="DH15" i="19"/>
  <c r="BF15" i="19"/>
  <c r="BO15" i="19"/>
  <c r="CA15" i="19"/>
  <c r="CH15" i="19"/>
  <c r="CW15" i="19"/>
  <c r="DD15" i="19"/>
  <c r="DM15" i="19"/>
  <c r="AY15" i="19"/>
  <c r="BE15" i="19"/>
  <c r="AP15" i="19"/>
  <c r="AT15" i="19"/>
  <c r="DK15" i="19"/>
  <c r="BB15" i="19"/>
  <c r="DL15" i="19"/>
  <c r="BC15" i="19"/>
  <c r="DN15" i="19"/>
  <c r="AW15" i="19"/>
  <c r="BD15" i="19"/>
  <c r="DJ15" i="19"/>
  <c r="AX15" i="19"/>
  <c r="AD15" i="19"/>
  <c r="AU15" i="19"/>
  <c r="AQ15" i="19"/>
  <c r="AR15" i="19"/>
  <c r="AA15" i="19"/>
  <c r="AS15" i="19"/>
  <c r="AB15" i="19"/>
  <c r="AV15" i="19"/>
  <c r="AC15" i="19"/>
  <c r="BM11" i="19"/>
  <c r="BQ11" i="19"/>
  <c r="BT11" i="19"/>
  <c r="BW11" i="19"/>
  <c r="BZ11" i="19"/>
  <c r="CC11" i="19"/>
  <c r="CJ11" i="19"/>
  <c r="CN11" i="19"/>
  <c r="CR11" i="19"/>
  <c r="CW11" i="19"/>
  <c r="DB11" i="19"/>
  <c r="DG11" i="19"/>
  <c r="BG11" i="19"/>
  <c r="BJ11" i="19"/>
  <c r="BO11" i="19"/>
  <c r="BX11" i="19"/>
  <c r="CH11" i="19"/>
  <c r="CO11" i="19"/>
  <c r="CV11" i="19"/>
  <c r="CZ11" i="19"/>
  <c r="DH11" i="19"/>
  <c r="BK11" i="19"/>
  <c r="BR11" i="19"/>
  <c r="BV11" i="19"/>
  <c r="CB11" i="19"/>
  <c r="CL11" i="19"/>
  <c r="CU11" i="19"/>
  <c r="DD11" i="19"/>
  <c r="BH11" i="19"/>
  <c r="BS11" i="19"/>
  <c r="BY11" i="19"/>
  <c r="CD11" i="19"/>
  <c r="CM11" i="19"/>
  <c r="DE11" i="19"/>
  <c r="BI11" i="19"/>
  <c r="BN11" i="19"/>
  <c r="BU11" i="19"/>
  <c r="CG11" i="19"/>
  <c r="CP11" i="19"/>
  <c r="CX11" i="19"/>
  <c r="DF11" i="19"/>
  <c r="BF11" i="19"/>
  <c r="BP11" i="19"/>
  <c r="CA11" i="19"/>
  <c r="CK11" i="19"/>
  <c r="CY11" i="19"/>
  <c r="DI11" i="19"/>
  <c r="DM11" i="19"/>
  <c r="AY11" i="19"/>
  <c r="BE11" i="19"/>
  <c r="AP11" i="19"/>
  <c r="AT11" i="19"/>
  <c r="DJ11" i="19"/>
  <c r="BC11" i="19"/>
  <c r="DK11" i="19"/>
  <c r="AW11" i="19"/>
  <c r="BD11" i="19"/>
  <c r="DL11" i="19"/>
  <c r="AX11" i="19"/>
  <c r="DN11" i="19"/>
  <c r="BB11" i="19"/>
  <c r="AD11" i="19"/>
  <c r="AU11" i="19"/>
  <c r="AC11" i="19"/>
  <c r="AS11" i="19"/>
  <c r="AV11" i="19"/>
  <c r="AA11" i="19"/>
  <c r="AQ11" i="19"/>
  <c r="AB11" i="19"/>
  <c r="AR11" i="19"/>
  <c r="BI7" i="19"/>
  <c r="BK7" i="19"/>
  <c r="BO7" i="19"/>
  <c r="BS7" i="19"/>
  <c r="BY7" i="19"/>
  <c r="CG7" i="19"/>
  <c r="CL7" i="19"/>
  <c r="CP7" i="19"/>
  <c r="CV7" i="19"/>
  <c r="CY7" i="19"/>
  <c r="DE7" i="19"/>
  <c r="DI7" i="19"/>
  <c r="BJ7" i="19"/>
  <c r="BP7" i="19"/>
  <c r="BT7" i="19"/>
  <c r="BX7" i="19"/>
  <c r="CB7" i="19"/>
  <c r="CJ7" i="19"/>
  <c r="CO7" i="19"/>
  <c r="DB7" i="19"/>
  <c r="DH7" i="19"/>
  <c r="BG7" i="19"/>
  <c r="BR7" i="19"/>
  <c r="BW7" i="19"/>
  <c r="CC7" i="19"/>
  <c r="CM7" i="19"/>
  <c r="CU7" i="19"/>
  <c r="DD7" i="19"/>
  <c r="BF7" i="19"/>
  <c r="BQ7" i="19"/>
  <c r="BV7" i="19"/>
  <c r="CA7" i="19"/>
  <c r="CK7" i="19"/>
  <c r="CR7" i="19"/>
  <c r="CZ7" i="19"/>
  <c r="BM7" i="19"/>
  <c r="CN7" i="19"/>
  <c r="DF7" i="19"/>
  <c r="BN7" i="19"/>
  <c r="BZ7" i="19"/>
  <c r="DG7" i="19"/>
  <c r="BH7" i="19"/>
  <c r="CD7" i="19"/>
  <c r="CW7" i="19"/>
  <c r="BU7" i="19"/>
  <c r="CH7" i="19"/>
  <c r="CX7" i="19"/>
  <c r="DM7" i="19"/>
  <c r="AY7" i="19"/>
  <c r="BE7" i="19"/>
  <c r="AP7" i="19"/>
  <c r="AT7" i="19"/>
  <c r="DN7" i="19"/>
  <c r="AW7" i="19"/>
  <c r="BD7" i="19"/>
  <c r="DJ7" i="19"/>
  <c r="AX7" i="19"/>
  <c r="DK7" i="19"/>
  <c r="BB7" i="19"/>
  <c r="DL7" i="19"/>
  <c r="BC7" i="19"/>
  <c r="AD7" i="19"/>
  <c r="AU7" i="19"/>
  <c r="AB7" i="19"/>
  <c r="AQ7" i="19"/>
  <c r="AR7" i="19"/>
  <c r="AA7" i="19"/>
  <c r="AS7" i="19"/>
  <c r="AC7" i="19"/>
  <c r="AV7" i="19"/>
  <c r="DW36" i="19"/>
  <c r="EA36" i="19"/>
  <c r="EE36" i="19"/>
  <c r="EI36" i="19"/>
  <c r="EM36" i="19"/>
  <c r="EQ36" i="19"/>
  <c r="EU36" i="19"/>
  <c r="EY36" i="19"/>
  <c r="FC36" i="19"/>
  <c r="FG36" i="19"/>
  <c r="FK36" i="19"/>
  <c r="DZ36" i="19"/>
  <c r="EF36" i="19"/>
  <c r="EK36" i="19"/>
  <c r="EP36" i="19"/>
  <c r="EV36" i="19"/>
  <c r="FA36" i="19"/>
  <c r="FF36" i="19"/>
  <c r="FL36" i="19"/>
  <c r="DV36" i="19"/>
  <c r="EC36" i="19"/>
  <c r="EJ36" i="19"/>
  <c r="ER36" i="19"/>
  <c r="EX36" i="19"/>
  <c r="FE36" i="19"/>
  <c r="FM36" i="19"/>
  <c r="DX36" i="19"/>
  <c r="ED36" i="19"/>
  <c r="EL36" i="19"/>
  <c r="ES36" i="19"/>
  <c r="EZ36" i="19"/>
  <c r="FH36" i="19"/>
  <c r="FN36" i="19"/>
  <c r="DY36" i="19"/>
  <c r="EG36" i="19"/>
  <c r="EN36" i="19"/>
  <c r="ET36" i="19"/>
  <c r="FB36" i="19"/>
  <c r="FI36" i="19"/>
  <c r="EB36" i="19"/>
  <c r="EH36" i="19"/>
  <c r="EO36" i="19"/>
  <c r="EW36" i="19"/>
  <c r="FD36" i="19"/>
  <c r="FJ36" i="19"/>
  <c r="DW32" i="19"/>
  <c r="EA32" i="19"/>
  <c r="EE32" i="19"/>
  <c r="EI32" i="19"/>
  <c r="EM32" i="19"/>
  <c r="EQ32" i="19"/>
  <c r="EU32" i="19"/>
  <c r="EY32" i="19"/>
  <c r="FC32" i="19"/>
  <c r="FG32" i="19"/>
  <c r="FK32" i="19"/>
  <c r="DX32" i="19"/>
  <c r="EC32" i="19"/>
  <c r="EH32" i="19"/>
  <c r="EN32" i="19"/>
  <c r="DY32" i="19"/>
  <c r="ED32" i="19"/>
  <c r="EJ32" i="19"/>
  <c r="EO32" i="19"/>
  <c r="ET32" i="19"/>
  <c r="EZ32" i="19"/>
  <c r="FE32" i="19"/>
  <c r="FJ32" i="19"/>
  <c r="DV32" i="19"/>
  <c r="EB32" i="19"/>
  <c r="EG32" i="19"/>
  <c r="EL32" i="19"/>
  <c r="ER32" i="19"/>
  <c r="EW32" i="19"/>
  <c r="FB32" i="19"/>
  <c r="FH32" i="19"/>
  <c r="FM32" i="19"/>
  <c r="DZ32" i="19"/>
  <c r="ES32" i="19"/>
  <c r="FD32" i="19"/>
  <c r="FN32" i="19"/>
  <c r="EF32" i="19"/>
  <c r="EV32" i="19"/>
  <c r="FF32" i="19"/>
  <c r="EK32" i="19"/>
  <c r="EX32" i="19"/>
  <c r="FI32" i="19"/>
  <c r="EP32" i="19"/>
  <c r="FA32" i="19"/>
  <c r="FL32" i="19"/>
  <c r="DW28" i="19"/>
  <c r="EA28" i="19"/>
  <c r="EE28" i="19"/>
  <c r="EI28" i="19"/>
  <c r="EM28" i="19"/>
  <c r="EQ28" i="19"/>
  <c r="EU28" i="19"/>
  <c r="EY28" i="19"/>
  <c r="FC28" i="19"/>
  <c r="FG28" i="19"/>
  <c r="FK28" i="19"/>
  <c r="DY28" i="19"/>
  <c r="ED28" i="19"/>
  <c r="EJ28" i="19"/>
  <c r="EO28" i="19"/>
  <c r="ET28" i="19"/>
  <c r="EZ28" i="19"/>
  <c r="FE28" i="19"/>
  <c r="FJ28" i="19"/>
  <c r="DZ28" i="19"/>
  <c r="EF28" i="19"/>
  <c r="EK28" i="19"/>
  <c r="EP28" i="19"/>
  <c r="EV28" i="19"/>
  <c r="FA28" i="19"/>
  <c r="FF28" i="19"/>
  <c r="FL28" i="19"/>
  <c r="DX28" i="19"/>
  <c r="EC28" i="19"/>
  <c r="EH28" i="19"/>
  <c r="EN28" i="19"/>
  <c r="ES28" i="19"/>
  <c r="EX28" i="19"/>
  <c r="FD28" i="19"/>
  <c r="FI28" i="19"/>
  <c r="FN28" i="19"/>
  <c r="DV28" i="19"/>
  <c r="ER28" i="19"/>
  <c r="FM28" i="19"/>
  <c r="EB28" i="19"/>
  <c r="EW28" i="19"/>
  <c r="EG28" i="19"/>
  <c r="FB28" i="19"/>
  <c r="EL28" i="19"/>
  <c r="FH28" i="19"/>
  <c r="DV24" i="19"/>
  <c r="DZ24" i="19"/>
  <c r="ED24" i="19"/>
  <c r="EH24" i="19"/>
  <c r="EL24" i="19"/>
  <c r="EP24" i="19"/>
  <c r="ET24" i="19"/>
  <c r="EX24" i="19"/>
  <c r="FB24" i="19"/>
  <c r="FF24" i="19"/>
  <c r="FJ24" i="19"/>
  <c r="FN24" i="19"/>
  <c r="DW24" i="19"/>
  <c r="EB24" i="19"/>
  <c r="EG24" i="19"/>
  <c r="EM24" i="19"/>
  <c r="ER24" i="19"/>
  <c r="EW24" i="19"/>
  <c r="FC24" i="19"/>
  <c r="FH24" i="19"/>
  <c r="FM24" i="19"/>
  <c r="DX24" i="19"/>
  <c r="EE24" i="19"/>
  <c r="EK24" i="19"/>
  <c r="ES24" i="19"/>
  <c r="EZ24" i="19"/>
  <c r="FG24" i="19"/>
  <c r="DY24" i="19"/>
  <c r="EF24" i="19"/>
  <c r="EN24" i="19"/>
  <c r="EU24" i="19"/>
  <c r="FA24" i="19"/>
  <c r="FI24" i="19"/>
  <c r="EA24" i="19"/>
  <c r="EI24" i="19"/>
  <c r="EO24" i="19"/>
  <c r="EV24" i="19"/>
  <c r="FD24" i="19"/>
  <c r="FK24" i="19"/>
  <c r="EC24" i="19"/>
  <c r="EJ24" i="19"/>
  <c r="EQ24" i="19"/>
  <c r="EY24" i="19"/>
  <c r="FE24" i="19"/>
  <c r="FL24" i="19"/>
  <c r="DV20" i="19"/>
  <c r="DZ20" i="19"/>
  <c r="ED20" i="19"/>
  <c r="EH20" i="19"/>
  <c r="EL20" i="19"/>
  <c r="EP20" i="19"/>
  <c r="ET20" i="19"/>
  <c r="EX20" i="19"/>
  <c r="FB20" i="19"/>
  <c r="FF20" i="19"/>
  <c r="FJ20" i="19"/>
  <c r="FN20" i="19"/>
  <c r="DX20" i="19"/>
  <c r="EC20" i="19"/>
  <c r="EI20" i="19"/>
  <c r="EN20" i="19"/>
  <c r="ES20" i="19"/>
  <c r="EY20" i="19"/>
  <c r="FD20" i="19"/>
  <c r="FI20" i="19"/>
  <c r="EA20" i="19"/>
  <c r="EG20" i="19"/>
  <c r="EO20" i="19"/>
  <c r="EV20" i="19"/>
  <c r="FC20" i="19"/>
  <c r="FK20" i="19"/>
  <c r="EB20" i="19"/>
  <c r="EJ20" i="19"/>
  <c r="EQ20" i="19"/>
  <c r="EW20" i="19"/>
  <c r="FE20" i="19"/>
  <c r="FL20" i="19"/>
  <c r="DW20" i="19"/>
  <c r="EE20" i="19"/>
  <c r="EK20" i="19"/>
  <c r="ER20" i="19"/>
  <c r="EZ20" i="19"/>
  <c r="FG20" i="19"/>
  <c r="FM20" i="19"/>
  <c r="DY20" i="19"/>
  <c r="EF20" i="19"/>
  <c r="EM20" i="19"/>
  <c r="EU20" i="19"/>
  <c r="FA20" i="19"/>
  <c r="FH20" i="19"/>
  <c r="DV16" i="19"/>
  <c r="DZ16" i="19"/>
  <c r="ED16" i="19"/>
  <c r="EH16" i="19"/>
  <c r="EL16" i="19"/>
  <c r="EP16" i="19"/>
  <c r="ET16" i="19"/>
  <c r="EX16" i="19"/>
  <c r="FB16" i="19"/>
  <c r="FF16" i="19"/>
  <c r="FJ16" i="19"/>
  <c r="FN16" i="19"/>
  <c r="DY16" i="19"/>
  <c r="EE16" i="19"/>
  <c r="EJ16" i="19"/>
  <c r="EO16" i="19"/>
  <c r="EU16" i="19"/>
  <c r="EZ16" i="19"/>
  <c r="FE16" i="19"/>
  <c r="FK16" i="19"/>
  <c r="DW16" i="19"/>
  <c r="EC16" i="19"/>
  <c r="EK16" i="19"/>
  <c r="ER16" i="19"/>
  <c r="EY16" i="19"/>
  <c r="FG16" i="19"/>
  <c r="FM16" i="19"/>
  <c r="DX16" i="19"/>
  <c r="EF16" i="19"/>
  <c r="EM16" i="19"/>
  <c r="ES16" i="19"/>
  <c r="FA16" i="19"/>
  <c r="FH16" i="19"/>
  <c r="EA16" i="19"/>
  <c r="EG16" i="19"/>
  <c r="EN16" i="19"/>
  <c r="EV16" i="19"/>
  <c r="FC16" i="19"/>
  <c r="FI16" i="19"/>
  <c r="EB16" i="19"/>
  <c r="EI16" i="19"/>
  <c r="EQ16" i="19"/>
  <c r="EW16" i="19"/>
  <c r="FD16" i="19"/>
  <c r="FL16" i="19"/>
  <c r="DV12" i="19"/>
  <c r="DZ12" i="19"/>
  <c r="ED12" i="19"/>
  <c r="EH12" i="19"/>
  <c r="EL12" i="19"/>
  <c r="EP12" i="19"/>
  <c r="ET12" i="19"/>
  <c r="EX12" i="19"/>
  <c r="FB12" i="19"/>
  <c r="FF12" i="19"/>
  <c r="FJ12" i="19"/>
  <c r="FN12" i="19"/>
  <c r="DW12" i="19"/>
  <c r="EB12" i="19"/>
  <c r="EG12" i="19"/>
  <c r="EM12" i="19"/>
  <c r="ER12" i="19"/>
  <c r="EW12" i="19"/>
  <c r="FC12" i="19"/>
  <c r="FH12" i="19"/>
  <c r="FM12" i="19"/>
  <c r="EA12" i="19"/>
  <c r="EF12" i="19"/>
  <c r="EK12" i="19"/>
  <c r="EQ12" i="19"/>
  <c r="EV12" i="19"/>
  <c r="FA12" i="19"/>
  <c r="FG12" i="19"/>
  <c r="FL12" i="19"/>
  <c r="DX12" i="19"/>
  <c r="EI12" i="19"/>
  <c r="ES12" i="19"/>
  <c r="FD12" i="19"/>
  <c r="DY12" i="19"/>
  <c r="EJ12" i="19"/>
  <c r="EU12" i="19"/>
  <c r="FE12" i="19"/>
  <c r="EC12" i="19"/>
  <c r="EN12" i="19"/>
  <c r="EY12" i="19"/>
  <c r="FI12" i="19"/>
  <c r="EE12" i="19"/>
  <c r="EO12" i="19"/>
  <c r="EZ12" i="19"/>
  <c r="FK12" i="19"/>
  <c r="DV8" i="19"/>
  <c r="DZ8" i="19"/>
  <c r="ED8" i="19"/>
  <c r="EH8" i="19"/>
  <c r="EL8" i="19"/>
  <c r="EP8" i="19"/>
  <c r="ET8" i="19"/>
  <c r="EX8" i="19"/>
  <c r="FB8" i="19"/>
  <c r="FF8" i="19"/>
  <c r="FJ8" i="19"/>
  <c r="FN8" i="19"/>
  <c r="DX8" i="19"/>
  <c r="EC8" i="19"/>
  <c r="EI8" i="19"/>
  <c r="EN8" i="19"/>
  <c r="ES8" i="19"/>
  <c r="EY8" i="19"/>
  <c r="FD8" i="19"/>
  <c r="FI8" i="19"/>
  <c r="DW8" i="19"/>
  <c r="EB8" i="19"/>
  <c r="EG8" i="19"/>
  <c r="EM8" i="19"/>
  <c r="ER8" i="19"/>
  <c r="EW8" i="19"/>
  <c r="FC8" i="19"/>
  <c r="FH8" i="19"/>
  <c r="FM8" i="19"/>
  <c r="EE8" i="19"/>
  <c r="EO8" i="19"/>
  <c r="EZ8" i="19"/>
  <c r="FK8" i="19"/>
  <c r="EF8" i="19"/>
  <c r="EQ8" i="19"/>
  <c r="FA8" i="19"/>
  <c r="FL8" i="19"/>
  <c r="DY8" i="19"/>
  <c r="EJ8" i="19"/>
  <c r="EU8" i="19"/>
  <c r="FE8" i="19"/>
  <c r="EA8" i="19"/>
  <c r="EK8" i="19"/>
  <c r="EV8" i="19"/>
  <c r="FG8" i="19"/>
  <c r="DV37" i="19" l="1"/>
  <c r="FM3" i="19"/>
  <c r="CE6" i="19"/>
  <c r="CI5" i="19"/>
  <c r="CF4" i="19"/>
  <c r="DA4" i="19"/>
  <c r="CQ4" i="19"/>
  <c r="CI4" i="19"/>
  <c r="CF3" i="19"/>
  <c r="CE3" i="19"/>
  <c r="FN4" i="19"/>
  <c r="FN3" i="19"/>
  <c r="FF4" i="19"/>
  <c r="FM4" i="19"/>
  <c r="EV4" i="19"/>
  <c r="CZ6" i="19" l="1"/>
  <c r="DF6" i="19"/>
  <c r="CQ6" i="19"/>
  <c r="DE6" i="19"/>
  <c r="DI6" i="19"/>
  <c r="CI6" i="19"/>
  <c r="CU6" i="19"/>
  <c r="DA6" i="19"/>
  <c r="DD6" i="19"/>
  <c r="DH6" i="19"/>
  <c r="CF6" i="19"/>
  <c r="DG6" i="19"/>
  <c r="DB6" i="19"/>
  <c r="AA6" i="19"/>
  <c r="CT6" i="19"/>
  <c r="DD5" i="19"/>
  <c r="DH5" i="19"/>
  <c r="DB5" i="19"/>
  <c r="DG5" i="19"/>
  <c r="CZ5" i="19"/>
  <c r="DF5" i="19"/>
  <c r="CQ5" i="19"/>
  <c r="CF5" i="19"/>
  <c r="DE5" i="19"/>
  <c r="DI5" i="19"/>
  <c r="CE5" i="19"/>
  <c r="CT5" i="19"/>
  <c r="DA5" i="19"/>
  <c r="DG4" i="19"/>
  <c r="DF4" i="19"/>
  <c r="CE4" i="19"/>
  <c r="DE4" i="19"/>
  <c r="DI4" i="19"/>
  <c r="DB4" i="19"/>
  <c r="DD4" i="19"/>
  <c r="DH4" i="19"/>
  <c r="CZ4" i="19"/>
  <c r="CT4" i="19"/>
  <c r="DF3" i="19"/>
  <c r="DA3" i="19"/>
  <c r="DI3" i="19"/>
  <c r="CZ3" i="19"/>
  <c r="CT3" i="19"/>
  <c r="DD3" i="19"/>
  <c r="DH3" i="19"/>
  <c r="CI3" i="19"/>
  <c r="DG3" i="19"/>
  <c r="CQ3" i="19"/>
  <c r="DB3" i="19"/>
  <c r="DE3" i="19"/>
  <c r="E28" i="13"/>
  <c r="E31" i="13"/>
  <c r="E30" i="13"/>
  <c r="E29" i="13"/>
  <c r="E25" i="13"/>
  <c r="E23" i="13"/>
  <c r="E27" i="13"/>
  <c r="E618" i="21"/>
  <c r="E461" i="21"/>
  <c r="E456" i="21"/>
  <c r="E453" i="21"/>
  <c r="E452" i="21"/>
  <c r="E450" i="21"/>
  <c r="E449" i="21"/>
  <c r="E448" i="21"/>
  <c r="E847" i="22"/>
  <c r="E846" i="22"/>
  <c r="E845" i="22"/>
  <c r="E844" i="22"/>
  <c r="E843" i="22"/>
  <c r="E842" i="22"/>
  <c r="E841" i="22"/>
  <c r="E840" i="22"/>
  <c r="E839" i="22"/>
  <c r="E838" i="22"/>
  <c r="E728" i="22"/>
  <c r="E727" i="22"/>
  <c r="E726" i="22"/>
  <c r="E725" i="22"/>
  <c r="E724" i="22"/>
  <c r="E723" i="22"/>
  <c r="E722" i="22"/>
  <c r="E721" i="22"/>
  <c r="E720" i="22"/>
  <c r="E719" i="22"/>
  <c r="E711" i="22"/>
  <c r="E710" i="22"/>
  <c r="E709" i="22"/>
  <c r="E708" i="22"/>
  <c r="E707" i="22"/>
  <c r="E706" i="22"/>
  <c r="E705" i="22"/>
  <c r="E704" i="22"/>
  <c r="E703" i="22"/>
  <c r="E702" i="22"/>
  <c r="E659" i="22"/>
  <c r="E657" i="22"/>
  <c r="E655" i="22"/>
  <c r="E653" i="22"/>
  <c r="E652" i="22"/>
  <c r="E651" i="22"/>
  <c r="E524" i="22"/>
  <c r="E522" i="22"/>
  <c r="E520" i="22"/>
  <c r="E518" i="22"/>
  <c r="E515" i="22"/>
  <c r="AA5" i="19" l="1"/>
  <c r="AA3" i="19"/>
  <c r="AA4" i="19"/>
  <c r="E26" i="13"/>
  <c r="E22" i="13"/>
  <c r="E24" i="13"/>
  <c r="E454" i="21"/>
  <c r="E620" i="21"/>
  <c r="E622" i="21"/>
  <c r="E624" i="21"/>
  <c r="E626" i="21"/>
  <c r="E451" i="21"/>
  <c r="E619" i="21"/>
  <c r="E621" i="21"/>
  <c r="E623" i="21"/>
  <c r="E625" i="21"/>
  <c r="E455" i="21"/>
  <c r="E516" i="22"/>
  <c r="E517" i="22"/>
  <c r="E519" i="22"/>
  <c r="E521" i="22"/>
  <c r="E523" i="22"/>
  <c r="E654" i="22"/>
  <c r="E656" i="22"/>
  <c r="E658" i="22"/>
  <c r="E660" i="22"/>
  <c r="E448" i="22"/>
  <c r="E450" i="22"/>
  <c r="E452" i="22"/>
  <c r="E454" i="22"/>
  <c r="E456" i="22"/>
  <c r="E449" i="22"/>
  <c r="E451" i="22"/>
  <c r="E453" i="22"/>
  <c r="E455" i="22"/>
  <c r="E465" i="22"/>
  <c r="E467" i="22"/>
  <c r="E471" i="22"/>
  <c r="E469" i="22"/>
  <c r="E473" i="22"/>
  <c r="E468" i="22"/>
  <c r="E466" i="22"/>
  <c r="E470" i="22"/>
  <c r="E472" i="22"/>
  <c r="E447" i="21" l="1"/>
  <c r="E617" i="21"/>
  <c r="E447" i="22"/>
  <c r="E464" i="22"/>
  <c r="E98" i="5"/>
  <c r="E96" i="5"/>
  <c r="E94" i="5"/>
  <c r="E92" i="5"/>
  <c r="E73" i="5"/>
  <c r="E65" i="5"/>
  <c r="E63" i="5"/>
  <c r="E61" i="5"/>
  <c r="E59" i="5"/>
  <c r="E761" i="21"/>
  <c r="E759" i="21"/>
  <c r="E757" i="21"/>
  <c r="E755" i="21"/>
  <c r="E754" i="21"/>
  <c r="E744" i="21"/>
  <c r="E742" i="21"/>
  <c r="E740" i="21"/>
  <c r="E738" i="21"/>
  <c r="E736" i="21"/>
  <c r="E728" i="21"/>
  <c r="E726" i="21"/>
  <c r="E569" i="21"/>
  <c r="E506" i="21"/>
  <c r="E473" i="21"/>
  <c r="E421" i="21"/>
  <c r="E419" i="21"/>
  <c r="E320" i="21"/>
  <c r="E285" i="21"/>
  <c r="E281" i="21"/>
  <c r="E251" i="21"/>
  <c r="E216" i="21"/>
  <c r="E161" i="21"/>
  <c r="EC3" i="19" l="1"/>
  <c r="FA3" i="19"/>
  <c r="BL6" i="19"/>
  <c r="BT6" i="19"/>
  <c r="BX6" i="19"/>
  <c r="CB6" i="19"/>
  <c r="CH6" i="19"/>
  <c r="CM6" i="19"/>
  <c r="CR6" i="19"/>
  <c r="BG6" i="19"/>
  <c r="CL6" i="19"/>
  <c r="CP6" i="19"/>
  <c r="CW6" i="19"/>
  <c r="BF6" i="19"/>
  <c r="BJ6" i="19"/>
  <c r="BN6" i="19"/>
  <c r="BR6" i="19"/>
  <c r="BV6" i="19"/>
  <c r="BZ6" i="19"/>
  <c r="CD6" i="19"/>
  <c r="CK6" i="19"/>
  <c r="CO6" i="19"/>
  <c r="CV6" i="19"/>
  <c r="CN6" i="19"/>
  <c r="CS6" i="19"/>
  <c r="CS4" i="19"/>
  <c r="BL4" i="19"/>
  <c r="CS3" i="19"/>
  <c r="CP3" i="19"/>
  <c r="E317" i="22"/>
  <c r="E319" i="22"/>
  <c r="E166" i="22"/>
  <c r="E22" i="22"/>
  <c r="E29" i="21"/>
  <c r="E46" i="21"/>
  <c r="E181" i="21"/>
  <c r="E437" i="21"/>
  <c r="E489" i="21"/>
  <c r="E573" i="21"/>
  <c r="E693" i="21"/>
  <c r="E31" i="21"/>
  <c r="E65" i="21"/>
  <c r="E81" i="21"/>
  <c r="E164" i="21"/>
  <c r="E386" i="21"/>
  <c r="E676" i="21"/>
  <c r="E48" i="21"/>
  <c r="E62" i="21"/>
  <c r="E183" i="21"/>
  <c r="E286" i="21"/>
  <c r="E487" i="21"/>
  <c r="E505" i="21"/>
  <c r="E575" i="21"/>
  <c r="E691" i="21"/>
  <c r="E63" i="21"/>
  <c r="E79" i="21"/>
  <c r="E166" i="21"/>
  <c r="E317" i="21"/>
  <c r="E352" i="21"/>
  <c r="E674" i="21"/>
  <c r="E263" i="21"/>
  <c r="E110" i="21"/>
  <c r="E416" i="21"/>
  <c r="E210" i="21"/>
  <c r="E261" i="21"/>
  <c r="E108" i="21"/>
  <c r="E380" i="21"/>
  <c r="E414" i="21"/>
  <c r="E465" i="21"/>
  <c r="E516" i="21"/>
  <c r="E396" i="21"/>
  <c r="E481" i="21"/>
  <c r="EG4" i="19"/>
  <c r="EL4" i="19"/>
  <c r="ED4" i="19"/>
  <c r="FB4" i="19"/>
  <c r="EU4" i="19"/>
  <c r="EX4" i="19"/>
  <c r="FL3" i="19"/>
  <c r="E22" i="21"/>
  <c r="E26" i="21"/>
  <c r="E42" i="21"/>
  <c r="E56" i="21"/>
  <c r="E60" i="21"/>
  <c r="E178" i="21"/>
  <c r="E227" i="21"/>
  <c r="E229" i="21"/>
  <c r="E247" i="21"/>
  <c r="E294" i="21"/>
  <c r="E298" i="21"/>
  <c r="E312" i="21"/>
  <c r="E314" i="21"/>
  <c r="E328" i="21"/>
  <c r="E332" i="21"/>
  <c r="E346" i="21"/>
  <c r="E348" i="21"/>
  <c r="E366" i="21"/>
  <c r="E570" i="21"/>
  <c r="E583" i="21"/>
  <c r="E601" i="21"/>
  <c r="E603" i="21"/>
  <c r="E638" i="21"/>
  <c r="E652" i="21"/>
  <c r="E654" i="21"/>
  <c r="E668" i="21"/>
  <c r="E686" i="21"/>
  <c r="E688" i="21"/>
  <c r="E485" i="21"/>
  <c r="E23" i="21"/>
  <c r="E25" i="21"/>
  <c r="E39" i="21"/>
  <c r="E57" i="21"/>
  <c r="E59" i="21"/>
  <c r="E179" i="21"/>
  <c r="E226" i="21"/>
  <c r="E230" i="21"/>
  <c r="E244" i="21"/>
  <c r="E246" i="21"/>
  <c r="E295" i="21"/>
  <c r="E315" i="21"/>
  <c r="E331" i="21"/>
  <c r="E345" i="21"/>
  <c r="E349" i="21"/>
  <c r="E363" i="21"/>
  <c r="E365" i="21"/>
  <c r="E518" i="21"/>
  <c r="E584" i="21"/>
  <c r="E586" i="21"/>
  <c r="E604" i="21"/>
  <c r="E635" i="21"/>
  <c r="E637" i="21"/>
  <c r="E655" i="21"/>
  <c r="E669" i="21"/>
  <c r="E671" i="21"/>
  <c r="E689" i="21"/>
  <c r="E124" i="21"/>
  <c r="E128" i="21"/>
  <c r="E146" i="21"/>
  <c r="E193" i="21"/>
  <c r="E195" i="21"/>
  <c r="E209" i="21"/>
  <c r="E213" i="21"/>
  <c r="E264" i="21"/>
  <c r="E278" i="21"/>
  <c r="E280" i="21"/>
  <c r="E379" i="21"/>
  <c r="E383" i="21"/>
  <c r="E397" i="21"/>
  <c r="E399" i="21"/>
  <c r="E413" i="21"/>
  <c r="E417" i="21"/>
  <c r="E431" i="21"/>
  <c r="E433" i="21"/>
  <c r="E468" i="21"/>
  <c r="E482" i="21"/>
  <c r="E486" i="21"/>
  <c r="E502" i="21"/>
  <c r="E515" i="21"/>
  <c r="E532" i="21"/>
  <c r="E536" i="21"/>
  <c r="E550" i="21"/>
  <c r="E552" i="21"/>
  <c r="E554" i="21"/>
  <c r="E703" i="21"/>
  <c r="E719" i="21"/>
  <c r="E723" i="21"/>
  <c r="E23" i="22"/>
  <c r="E25" i="22"/>
  <c r="E75" i="22"/>
  <c r="E77" i="22"/>
  <c r="E112" i="22"/>
  <c r="E144" i="22"/>
  <c r="E146" i="22"/>
  <c r="E180" i="22"/>
  <c r="E212" i="22"/>
  <c r="E214" i="22"/>
  <c r="E246" i="22"/>
  <c r="E248" i="22"/>
  <c r="E280" i="22"/>
  <c r="E314" i="22"/>
  <c r="E316" i="22"/>
  <c r="E346" i="22"/>
  <c r="E348" i="22"/>
  <c r="E384" i="22"/>
  <c r="E418" i="22"/>
  <c r="E180" i="21"/>
  <c r="E282" i="21"/>
  <c r="E350" i="21"/>
  <c r="E656" i="21"/>
  <c r="E78" i="21"/>
  <c r="E95" i="21"/>
  <c r="E129" i="21"/>
  <c r="E265" i="21"/>
  <c r="E418" i="21"/>
  <c r="E537" i="21"/>
  <c r="E163" i="22"/>
  <c r="E333" i="22"/>
  <c r="E401" i="22"/>
  <c r="E503" i="22"/>
  <c r="E588" i="22"/>
  <c r="E673" i="22"/>
  <c r="E775" i="22"/>
  <c r="E27" i="21"/>
  <c r="E61" i="21"/>
  <c r="E299" i="21"/>
  <c r="E333" i="21"/>
  <c r="E367" i="21"/>
  <c r="E571" i="21"/>
  <c r="E639" i="21"/>
  <c r="E44" i="21"/>
  <c r="E503" i="21"/>
  <c r="E197" i="22"/>
  <c r="E248" i="21"/>
  <c r="E724" i="21"/>
  <c r="E435" i="21"/>
  <c r="C14" i="21"/>
  <c r="E24" i="21"/>
  <c r="C14" i="22"/>
  <c r="E24" i="22"/>
  <c r="E609" i="22"/>
  <c r="E77" i="21"/>
  <c r="E400" i="21"/>
  <c r="E722" i="21"/>
  <c r="E141" i="22"/>
  <c r="E215" i="21"/>
  <c r="E371" i="21"/>
  <c r="E382" i="21"/>
  <c r="E660" i="21"/>
  <c r="E64" i="21"/>
  <c r="E93" i="21"/>
  <c r="E97" i="21"/>
  <c r="E99" i="21"/>
  <c r="E107" i="21"/>
  <c r="E112" i="21"/>
  <c r="E114" i="21"/>
  <c r="E116" i="21"/>
  <c r="E130" i="21"/>
  <c r="E132" i="21"/>
  <c r="E159" i="21"/>
  <c r="E212" i="21"/>
  <c r="E249" i="21"/>
  <c r="E279" i="21"/>
  <c r="E284" i="21"/>
  <c r="E335" i="21"/>
  <c r="E368" i="21"/>
  <c r="E388" i="21"/>
  <c r="E401" i="21"/>
  <c r="E403" i="21"/>
  <c r="E432" i="21"/>
  <c r="E501" i="21"/>
  <c r="E533" i="21"/>
  <c r="E538" i="21"/>
  <c r="E540" i="21"/>
  <c r="E558" i="21"/>
  <c r="E572" i="21"/>
  <c r="E574" i="21"/>
  <c r="E710" i="21"/>
  <c r="E725" i="21"/>
  <c r="E727" i="21"/>
  <c r="E737" i="21"/>
  <c r="E739" i="21"/>
  <c r="E741" i="21"/>
  <c r="E743" i="21"/>
  <c r="E745" i="21"/>
  <c r="E753" i="21"/>
  <c r="E756" i="21"/>
  <c r="E758" i="21"/>
  <c r="E760" i="21"/>
  <c r="E762" i="21"/>
  <c r="E28" i="21"/>
  <c r="E30" i="21"/>
  <c r="E184" i="21"/>
  <c r="E197" i="21"/>
  <c r="E199" i="21"/>
  <c r="E201" i="21"/>
  <c r="E232" i="21"/>
  <c r="E234" i="21"/>
  <c r="E316" i="21"/>
  <c r="E318" i="21"/>
  <c r="E467" i="21"/>
  <c r="E471" i="21"/>
  <c r="E504" i="21"/>
  <c r="E590" i="21"/>
  <c r="E673" i="21"/>
  <c r="E108" i="5"/>
  <c r="E45" i="5"/>
  <c r="E47" i="5"/>
  <c r="E76" i="5"/>
  <c r="E78" i="5"/>
  <c r="E80" i="5"/>
  <c r="E82" i="5"/>
  <c r="E44" i="5"/>
  <c r="E46" i="5"/>
  <c r="E48" i="5"/>
  <c r="E58" i="5"/>
  <c r="E60" i="5"/>
  <c r="E62" i="5"/>
  <c r="E64" i="5"/>
  <c r="E74" i="5"/>
  <c r="E75" i="5"/>
  <c r="E77" i="5"/>
  <c r="E79" i="5"/>
  <c r="E81" i="5"/>
  <c r="E91" i="5"/>
  <c r="E93" i="5"/>
  <c r="E95" i="5"/>
  <c r="E97" i="5"/>
  <c r="E99" i="5"/>
  <c r="E110" i="5"/>
  <c r="E112" i="5"/>
  <c r="E114" i="5"/>
  <c r="E116" i="5"/>
  <c r="E57" i="5"/>
  <c r="E109" i="5"/>
  <c r="E111" i="5"/>
  <c r="E113" i="5"/>
  <c r="E115" i="5"/>
  <c r="E25" i="5"/>
  <c r="E27" i="5"/>
  <c r="E31" i="5"/>
  <c r="E41" i="5"/>
  <c r="E43" i="5"/>
  <c r="E23" i="5"/>
  <c r="E24" i="5"/>
  <c r="E26" i="5"/>
  <c r="E30" i="5"/>
  <c r="E40" i="5"/>
  <c r="E42" i="5"/>
  <c r="E144" i="21"/>
  <c r="E162" i="21"/>
  <c r="E165" i="21"/>
  <c r="E214" i="21"/>
  <c r="E217" i="21"/>
  <c r="E250" i="21"/>
  <c r="E252" i="21"/>
  <c r="E74" i="21"/>
  <c r="E91" i="21"/>
  <c r="E145" i="21"/>
  <c r="E147" i="21"/>
  <c r="E149" i="21"/>
  <c r="E163" i="21"/>
  <c r="E218" i="21"/>
  <c r="E283" i="21"/>
  <c r="E319" i="21"/>
  <c r="E353" i="21"/>
  <c r="E369" i="21"/>
  <c r="E555" i="21"/>
  <c r="E557" i="21"/>
  <c r="E354" i="21"/>
  <c r="E385" i="21"/>
  <c r="E470" i="21"/>
  <c r="E507" i="21"/>
  <c r="E640" i="21"/>
  <c r="E642" i="21"/>
  <c r="E692" i="21"/>
  <c r="E43" i="21"/>
  <c r="E45" i="21"/>
  <c r="E47" i="21"/>
  <c r="E76" i="21"/>
  <c r="E80" i="21"/>
  <c r="E82" i="21"/>
  <c r="E143" i="21"/>
  <c r="E150" i="21"/>
  <c r="E194" i="21"/>
  <c r="E196" i="21"/>
  <c r="E198" i="21"/>
  <c r="E200" i="21"/>
  <c r="E167" i="21"/>
  <c r="E420" i="21"/>
  <c r="E422" i="21"/>
  <c r="E94" i="21"/>
  <c r="E96" i="21"/>
  <c r="E98" i="21"/>
  <c r="E111" i="21"/>
  <c r="E113" i="21"/>
  <c r="E115" i="21"/>
  <c r="E125" i="21"/>
  <c r="E127" i="21"/>
  <c r="E131" i="21"/>
  <c r="E148" i="21"/>
  <c r="E182" i="21"/>
  <c r="E231" i="21"/>
  <c r="E233" i="21"/>
  <c r="E235" i="21"/>
  <c r="E267" i="21"/>
  <c r="E269" i="21"/>
  <c r="E370" i="21"/>
  <c r="E384" i="21"/>
  <c r="E438" i="21"/>
  <c r="E266" i="21"/>
  <c r="E268" i="21"/>
  <c r="E300" i="21"/>
  <c r="E302" i="21"/>
  <c r="E387" i="21"/>
  <c r="E405" i="21"/>
  <c r="E439" i="21"/>
  <c r="E334" i="21"/>
  <c r="E336" i="21"/>
  <c r="E351" i="21"/>
  <c r="E402" i="21"/>
  <c r="E404" i="21"/>
  <c r="E436" i="21"/>
  <c r="E490" i="21"/>
  <c r="E519" i="21"/>
  <c r="E521" i="21"/>
  <c r="E434" i="21"/>
  <c r="E469" i="21"/>
  <c r="E472" i="21"/>
  <c r="E522" i="21"/>
  <c r="E551" i="21"/>
  <c r="E556" i="21"/>
  <c r="E567" i="21"/>
  <c r="E690" i="21"/>
  <c r="E553" i="21"/>
  <c r="E694" i="21"/>
  <c r="E535" i="21"/>
  <c r="E539" i="21"/>
  <c r="E541" i="21"/>
  <c r="E605" i="21"/>
  <c r="E607" i="21"/>
  <c r="E609" i="21"/>
  <c r="E643" i="21"/>
  <c r="E658" i="21"/>
  <c r="E672" i="21"/>
  <c r="E677" i="21"/>
  <c r="E709" i="21"/>
  <c r="E589" i="21"/>
  <c r="E606" i="21"/>
  <c r="E608" i="21"/>
  <c r="E657" i="21"/>
  <c r="E659" i="21"/>
  <c r="E706" i="21"/>
  <c r="E708" i="21"/>
  <c r="E711" i="21"/>
  <c r="E720" i="21"/>
  <c r="E823" i="22"/>
  <c r="E825" i="22"/>
  <c r="E827" i="22"/>
  <c r="E829" i="22"/>
  <c r="E488" i="22"/>
  <c r="E575" i="22"/>
  <c r="E826" i="22"/>
  <c r="E618" i="22"/>
  <c r="E42" i="22"/>
  <c r="E167" i="22"/>
  <c r="E198" i="22"/>
  <c r="E200" i="22"/>
  <c r="E61" i="22"/>
  <c r="E63" i="22"/>
  <c r="E65" i="22"/>
  <c r="E686" i="22"/>
  <c r="E743" i="22"/>
  <c r="E745" i="22"/>
  <c r="E744" i="22"/>
  <c r="E80" i="22"/>
  <c r="E82" i="22"/>
  <c r="E132" i="22"/>
  <c r="E27" i="22"/>
  <c r="E29" i="22"/>
  <c r="E31" i="22"/>
  <c r="E81" i="22"/>
  <c r="E93" i="22"/>
  <c r="E97" i="22"/>
  <c r="E129" i="22"/>
  <c r="E133" i="22"/>
  <c r="E179" i="22"/>
  <c r="E181" i="22"/>
  <c r="E183" i="22"/>
  <c r="E199" i="22"/>
  <c r="E201" i="22"/>
  <c r="E300" i="22"/>
  <c r="E302" i="22"/>
  <c r="E383" i="22"/>
  <c r="E387" i="22"/>
  <c r="E399" i="22"/>
  <c r="E403" i="22"/>
  <c r="E405" i="22"/>
  <c r="E487" i="22"/>
  <c r="E501" i="22"/>
  <c r="E505" i="22"/>
  <c r="E619" i="22"/>
  <c r="E621" i="22"/>
  <c r="E623" i="22"/>
  <c r="E625" i="22"/>
  <c r="E635" i="22"/>
  <c r="E193" i="22"/>
  <c r="E229" i="22"/>
  <c r="E231" i="22"/>
  <c r="E233" i="22"/>
  <c r="E235" i="22"/>
  <c r="E299" i="22"/>
  <c r="E421" i="22"/>
  <c r="E433" i="22"/>
  <c r="E435" i="22"/>
  <c r="E437" i="22"/>
  <c r="E439" i="22"/>
  <c r="E551" i="22"/>
  <c r="E553" i="22"/>
  <c r="E555" i="22"/>
  <c r="E557" i="22"/>
  <c r="E572" i="22"/>
  <c r="E585" i="22"/>
  <c r="E587" i="22"/>
  <c r="E589" i="22"/>
  <c r="E742" i="22"/>
  <c r="E794" i="22"/>
  <c r="E44" i="22"/>
  <c r="E48" i="22"/>
  <c r="E164" i="22"/>
  <c r="E295" i="22"/>
  <c r="E352" i="22"/>
  <c r="E111" i="22"/>
  <c r="E125" i="22"/>
  <c r="E232" i="22"/>
  <c r="E234" i="22"/>
  <c r="E297" i="22"/>
  <c r="E60" i="22"/>
  <c r="E62" i="22"/>
  <c r="E64" i="22"/>
  <c r="E74" i="22"/>
  <c r="E79" i="22"/>
  <c r="E161" i="22"/>
  <c r="E182" i="22"/>
  <c r="E184" i="22"/>
  <c r="E301" i="22"/>
  <c r="E303" i="22"/>
  <c r="E739" i="22"/>
  <c r="E351" i="22"/>
  <c r="E353" i="22"/>
  <c r="E402" i="22"/>
  <c r="E422" i="22"/>
  <c r="E620" i="22"/>
  <c r="E622" i="22"/>
  <c r="E624" i="22"/>
  <c r="E626" i="22"/>
  <c r="E670" i="22"/>
  <c r="E674" i="22"/>
  <c r="E738" i="22"/>
  <c r="E740" i="22"/>
  <c r="E754" i="22"/>
  <c r="E793" i="22"/>
  <c r="E824" i="22"/>
  <c r="E830" i="22"/>
  <c r="E363" i="22"/>
  <c r="E434" i="22"/>
  <c r="E438" i="22"/>
  <c r="E489" i="22"/>
  <c r="E500" i="22"/>
  <c r="E504" i="22"/>
  <c r="E574" i="22"/>
  <c r="E604" i="22"/>
  <c r="E773" i="22"/>
  <c r="E777" i="22"/>
  <c r="E779" i="22"/>
  <c r="E806" i="22"/>
  <c r="E808" i="22"/>
  <c r="E810" i="22"/>
  <c r="E812" i="22"/>
  <c r="E114" i="22"/>
  <c r="E116" i="22"/>
  <c r="E45" i="22"/>
  <c r="E47" i="22"/>
  <c r="E76" i="22"/>
  <c r="E78" i="22"/>
  <c r="E91" i="22"/>
  <c r="E96" i="22"/>
  <c r="E113" i="22"/>
  <c r="E115" i="22"/>
  <c r="E261" i="22"/>
  <c r="E264" i="22"/>
  <c r="E332" i="22"/>
  <c r="E336" i="22"/>
  <c r="E128" i="22"/>
  <c r="E165" i="22"/>
  <c r="E263" i="22"/>
  <c r="E265" i="22"/>
  <c r="E267" i="22"/>
  <c r="E269" i="22"/>
  <c r="E281" i="22"/>
  <c r="E283" i="22"/>
  <c r="E285" i="22"/>
  <c r="E315" i="22"/>
  <c r="E349" i="22"/>
  <c r="E388" i="22"/>
  <c r="E368" i="22"/>
  <c r="E370" i="22"/>
  <c r="E397" i="22"/>
  <c r="E420" i="22"/>
  <c r="E502" i="22"/>
  <c r="E506" i="22"/>
  <c r="E537" i="22"/>
  <c r="E539" i="22"/>
  <c r="E541" i="22"/>
  <c r="E573" i="22"/>
  <c r="E386" i="22"/>
  <c r="E404" i="22"/>
  <c r="E417" i="22"/>
  <c r="E431" i="22"/>
  <c r="E436" i="22"/>
  <c r="E484" i="22"/>
  <c r="E486" i="22"/>
  <c r="E507" i="22"/>
  <c r="E536" i="22"/>
  <c r="E538" i="22"/>
  <c r="E540" i="22"/>
  <c r="E550" i="22"/>
  <c r="E606" i="22"/>
  <c r="E608" i="22"/>
  <c r="E689" i="22"/>
  <c r="E691" i="22"/>
  <c r="E693" i="22"/>
  <c r="E757" i="22"/>
  <c r="E759" i="22"/>
  <c r="E761" i="22"/>
  <c r="E792" i="22"/>
  <c r="E795" i="22"/>
  <c r="E828" i="22"/>
  <c r="E569" i="22"/>
  <c r="E571" i="22"/>
  <c r="E605" i="22"/>
  <c r="E688" i="22"/>
  <c r="E690" i="22"/>
  <c r="E692" i="22"/>
  <c r="E694" i="22"/>
  <c r="E771" i="22"/>
  <c r="E791" i="22"/>
  <c r="E796" i="22"/>
  <c r="E805" i="22"/>
  <c r="E26" i="22"/>
  <c r="E28" i="22"/>
  <c r="E30" i="22"/>
  <c r="E46" i="22"/>
  <c r="E95" i="22"/>
  <c r="E98" i="22"/>
  <c r="E127" i="22"/>
  <c r="E130" i="22"/>
  <c r="E143" i="22"/>
  <c r="E145" i="22"/>
  <c r="E147" i="22"/>
  <c r="E149" i="22"/>
  <c r="E159" i="22"/>
  <c r="E40" i="22"/>
  <c r="E99" i="22"/>
  <c r="E131" i="22"/>
  <c r="E148" i="22"/>
  <c r="E150" i="22"/>
  <c r="E196" i="22"/>
  <c r="E335" i="22"/>
  <c r="E354" i="22"/>
  <c r="E365" i="22"/>
  <c r="E367" i="22"/>
  <c r="E369" i="22"/>
  <c r="E371" i="22"/>
  <c r="E385" i="22"/>
  <c r="E213" i="22"/>
  <c r="E215" i="22"/>
  <c r="E217" i="22"/>
  <c r="E250" i="22"/>
  <c r="E252" i="22"/>
  <c r="E329" i="22"/>
  <c r="E350" i="22"/>
  <c r="E216" i="22"/>
  <c r="E218" i="22"/>
  <c r="E266" i="22"/>
  <c r="E268" i="22"/>
  <c r="E282" i="22"/>
  <c r="E284" i="22"/>
  <c r="E286" i="22"/>
  <c r="E318" i="22"/>
  <c r="E320" i="22"/>
  <c r="E331" i="22"/>
  <c r="E334" i="22"/>
  <c r="E337" i="22"/>
  <c r="E416" i="22"/>
  <c r="E419" i="22"/>
  <c r="E485" i="22"/>
  <c r="E490" i="22"/>
  <c r="E499" i="22"/>
  <c r="E570" i="22"/>
  <c r="E584" i="22"/>
  <c r="E603" i="22"/>
  <c r="E607" i="22"/>
  <c r="E567" i="22"/>
  <c r="E591" i="22"/>
  <c r="E638" i="22"/>
  <c r="E640" i="22"/>
  <c r="E642" i="22"/>
  <c r="E669" i="22"/>
  <c r="E672" i="22"/>
  <c r="E675" i="22"/>
  <c r="E677" i="22"/>
  <c r="E741" i="22"/>
  <c r="E822" i="22"/>
  <c r="E637" i="22"/>
  <c r="E639" i="22"/>
  <c r="E641" i="22"/>
  <c r="E643" i="22"/>
  <c r="E671" i="22"/>
  <c r="E676" i="22"/>
  <c r="E756" i="22"/>
  <c r="E758" i="22"/>
  <c r="E760" i="22"/>
  <c r="E762" i="22"/>
  <c r="E807" i="22"/>
  <c r="E809" i="22"/>
  <c r="E811" i="22"/>
  <c r="E813" i="22"/>
  <c r="E737" i="22"/>
  <c r="E772" i="22"/>
  <c r="E774" i="22"/>
  <c r="E776" i="22"/>
  <c r="E778" i="22"/>
  <c r="E788" i="22"/>
  <c r="E247" i="22"/>
  <c r="E251" i="22"/>
  <c r="E227" i="22"/>
  <c r="E249" i="22"/>
  <c r="E554" i="22"/>
  <c r="E558" i="22"/>
  <c r="E586" i="22"/>
  <c r="E590" i="22"/>
  <c r="E552" i="22"/>
  <c r="E556" i="22"/>
  <c r="E592" i="22"/>
  <c r="E601" i="22"/>
  <c r="E297" i="21"/>
  <c r="E301" i="21"/>
  <c r="E303" i="21"/>
  <c r="E483" i="21"/>
  <c r="E523" i="21"/>
  <c r="E484" i="21"/>
  <c r="E488" i="21"/>
  <c r="E520" i="21"/>
  <c r="E524" i="21"/>
  <c r="E588" i="21"/>
  <c r="E592" i="21"/>
  <c r="E641" i="21"/>
  <c r="E675" i="21"/>
  <c r="E587" i="21"/>
  <c r="E591" i="21"/>
  <c r="E705" i="21"/>
  <c r="E707" i="21"/>
  <c r="EZ3" i="19" l="1"/>
  <c r="EX3" i="19"/>
  <c r="EB3" i="19"/>
  <c r="FG3" i="19"/>
  <c r="DW3" i="19"/>
  <c r="FC3" i="19"/>
  <c r="EY3" i="19"/>
  <c r="EL3" i="19"/>
  <c r="DZ3" i="19"/>
  <c r="FK3" i="19"/>
  <c r="EQ3" i="19"/>
  <c r="EG3" i="19"/>
  <c r="FD3" i="19"/>
  <c r="EO3" i="19"/>
  <c r="EH3" i="19"/>
  <c r="DY3" i="19"/>
  <c r="FJ3" i="19"/>
  <c r="ER3" i="19"/>
  <c r="FB3" i="19"/>
  <c r="EV3" i="19"/>
  <c r="EJ3" i="19"/>
  <c r="ED3" i="19"/>
  <c r="EM3" i="19"/>
  <c r="FH3" i="19"/>
  <c r="EP3" i="19"/>
  <c r="EA3" i="19"/>
  <c r="EE3" i="19"/>
  <c r="ES3" i="19"/>
  <c r="FI3" i="19"/>
  <c r="FF3" i="19"/>
  <c r="EN3" i="19"/>
  <c r="EI3" i="19"/>
  <c r="DX3" i="19"/>
  <c r="E534" i="21"/>
  <c r="E500" i="21"/>
  <c r="E126" i="21"/>
  <c r="E653" i="21"/>
  <c r="E41" i="21"/>
  <c r="E585" i="21"/>
  <c r="E517" i="21"/>
  <c r="E296" i="21"/>
  <c r="E92" i="21"/>
  <c r="E721" i="21"/>
  <c r="E381" i="21"/>
  <c r="E211" i="21"/>
  <c r="E347" i="21"/>
  <c r="E75" i="21"/>
  <c r="E704" i="21"/>
  <c r="E262" i="21"/>
  <c r="E313" i="21"/>
  <c r="E670" i="21"/>
  <c r="E109" i="21"/>
  <c r="E687" i="21"/>
  <c r="E636" i="21"/>
  <c r="E330" i="21"/>
  <c r="E58" i="21"/>
  <c r="CC6" i="19"/>
  <c r="BY6" i="19"/>
  <c r="BU6" i="19"/>
  <c r="BQ6" i="19"/>
  <c r="BM6" i="19"/>
  <c r="CA6" i="19"/>
  <c r="BW6" i="19"/>
  <c r="BS6" i="19"/>
  <c r="BO6" i="19"/>
  <c r="BK6" i="19"/>
  <c r="BI6" i="19"/>
  <c r="CJ6" i="19"/>
  <c r="CX6" i="19"/>
  <c r="CY6" i="19"/>
  <c r="BH6" i="19"/>
  <c r="BP6" i="19"/>
  <c r="CG6" i="19"/>
  <c r="BL5" i="19"/>
  <c r="CS5" i="19"/>
  <c r="CP5" i="19"/>
  <c r="E432" i="22"/>
  <c r="E228" i="22"/>
  <c r="E41" i="22"/>
  <c r="E755" i="22"/>
  <c r="E568" i="22"/>
  <c r="E381" i="22"/>
  <c r="E245" i="22"/>
  <c r="E109" i="22"/>
  <c r="E364" i="22"/>
  <c r="E160" i="22"/>
  <c r="E789" i="22"/>
  <c r="E415" i="22"/>
  <c r="E398" i="22"/>
  <c r="E330" i="22"/>
  <c r="E262" i="22"/>
  <c r="E194" i="22"/>
  <c r="E126" i="22"/>
  <c r="E687" i="22"/>
  <c r="E534" i="22"/>
  <c r="E347" i="22"/>
  <c r="E211" i="22"/>
  <c r="E58" i="22"/>
  <c r="E296" i="22"/>
  <c r="E92" i="22"/>
  <c r="E602" i="22"/>
  <c r="E279" i="22"/>
  <c r="E636" i="22"/>
  <c r="E483" i="22"/>
  <c r="E313" i="22"/>
  <c r="E177" i="22"/>
  <c r="E414" i="22"/>
  <c r="E278" i="22"/>
  <c r="E210" i="22"/>
  <c r="E142" i="22"/>
  <c r="E533" i="22"/>
  <c r="E380" i="22"/>
  <c r="E312" i="22"/>
  <c r="E244" i="22"/>
  <c r="E176" i="22"/>
  <c r="E108" i="22"/>
  <c r="E482" i="22"/>
  <c r="E57" i="22"/>
  <c r="BL3" i="19"/>
  <c r="CR3" i="19"/>
  <c r="E382" i="22"/>
  <c r="E178" i="22"/>
  <c r="E110" i="22"/>
  <c r="E59" i="22"/>
  <c r="E790" i="22"/>
  <c r="E535" i="22"/>
  <c r="E43" i="22"/>
  <c r="E162" i="22"/>
  <c r="E230" i="22"/>
  <c r="E298" i="22"/>
  <c r="E400" i="22"/>
  <c r="E94" i="22"/>
  <c r="E366" i="22"/>
  <c r="DY4" i="19"/>
  <c r="FK4" i="19"/>
  <c r="EB4" i="19"/>
  <c r="EA4" i="19"/>
  <c r="DZ4" i="19"/>
  <c r="EW3" i="19"/>
  <c r="ET3" i="19"/>
  <c r="EK3" i="19"/>
  <c r="E195" i="22"/>
  <c r="FC4" i="19"/>
  <c r="EW4" i="19"/>
  <c r="EH4" i="19"/>
  <c r="FE4" i="19"/>
  <c r="EP4" i="19"/>
  <c r="EI4" i="19"/>
  <c r="FG4" i="19"/>
  <c r="EO4" i="19"/>
  <c r="EJ4" i="19"/>
  <c r="DX4" i="19"/>
  <c r="ET4" i="19"/>
  <c r="EK4" i="19"/>
  <c r="EE4" i="19"/>
  <c r="EN4" i="19"/>
  <c r="FD4" i="19"/>
  <c r="EZ4" i="19"/>
  <c r="EM4" i="19"/>
  <c r="ES4" i="19"/>
  <c r="FL4" i="19"/>
  <c r="FA4" i="19"/>
  <c r="EY4" i="19"/>
  <c r="FJ4" i="19"/>
  <c r="EF4" i="19"/>
  <c r="DV4" i="19"/>
  <c r="ER4" i="19"/>
  <c r="EC4" i="19"/>
  <c r="FH4" i="19"/>
  <c r="DW4" i="19"/>
  <c r="FI4" i="19"/>
  <c r="EQ4" i="19"/>
  <c r="E568" i="21"/>
  <c r="E466" i="21"/>
  <c r="E602" i="21"/>
  <c r="E228" i="21"/>
  <c r="E245" i="21"/>
  <c r="E415" i="21"/>
  <c r="E160" i="21"/>
  <c r="E398" i="21"/>
  <c r="E177" i="21"/>
  <c r="E364" i="21"/>
  <c r="DV3" i="19"/>
  <c r="EF3" i="19"/>
  <c r="EU3" i="19"/>
  <c r="FE3" i="19"/>
  <c r="E499" i="21"/>
  <c r="E142" i="21"/>
  <c r="E329" i="21"/>
  <c r="E176" i="21"/>
  <c r="E40" i="21"/>
  <c r="E107" i="5"/>
  <c r="E90" i="5"/>
  <c r="E56" i="5"/>
  <c r="E39" i="5"/>
  <c r="E22" i="5"/>
  <c r="E362" i="21"/>
  <c r="E158" i="21"/>
  <c r="E90" i="21"/>
  <c r="E175" i="21"/>
  <c r="E634" i="21"/>
  <c r="E192" i="21"/>
  <c r="E600" i="21"/>
  <c r="E464" i="21"/>
  <c r="E73" i="21"/>
  <c r="E549" i="21"/>
  <c r="E243" i="21"/>
  <c r="E430" i="21"/>
  <c r="E804" i="22"/>
  <c r="E107" i="22"/>
  <c r="E549" i="22"/>
  <c r="E243" i="22"/>
  <c r="E73" i="22"/>
  <c r="E311" i="22"/>
  <c r="E685" i="22"/>
  <c r="E413" i="22"/>
  <c r="E362" i="22"/>
  <c r="E753" i="22"/>
  <c r="E124" i="22"/>
  <c r="E175" i="22"/>
  <c r="E634" i="22"/>
  <c r="E481" i="22"/>
  <c r="E532" i="22"/>
  <c r="E192" i="22"/>
  <c r="E56" i="22"/>
  <c r="E736" i="22"/>
  <c r="E260" i="22"/>
  <c r="E396" i="22"/>
  <c r="E294" i="22"/>
  <c r="E328" i="22"/>
  <c r="E90" i="22"/>
  <c r="E583" i="22"/>
  <c r="E770" i="22"/>
  <c r="E277" i="22"/>
  <c r="E209" i="22"/>
  <c r="E668" i="22"/>
  <c r="E430" i="22"/>
  <c r="E226" i="22"/>
  <c r="E787" i="22"/>
  <c r="E345" i="22"/>
  <c r="E379" i="22"/>
  <c r="E158" i="22"/>
  <c r="E39" i="22"/>
  <c r="E821" i="22"/>
  <c r="E617" i="22"/>
  <c r="E566" i="22"/>
  <c r="E600" i="22"/>
  <c r="E685" i="21"/>
  <c r="E651" i="21"/>
  <c r="E566" i="21"/>
  <c r="E498" i="21"/>
  <c r="E277" i="21"/>
  <c r="E311" i="21"/>
  <c r="CP4" i="19"/>
  <c r="CR5" i="19" l="1"/>
  <c r="CR4" i="19"/>
  <c r="CU3" i="19"/>
  <c r="CU5" i="19" l="1"/>
  <c r="CU4" i="19"/>
  <c r="CV3" i="19"/>
  <c r="CW5" i="19" l="1"/>
  <c r="CV5" i="19"/>
  <c r="CV4" i="19"/>
  <c r="CW4" i="19"/>
  <c r="CW3" i="19"/>
  <c r="CY3" i="19" l="1"/>
  <c r="CX3" i="19"/>
  <c r="CX5" i="19" l="1"/>
  <c r="CX4" i="19"/>
  <c r="CY5" i="19" l="1"/>
  <c r="CY4" i="19"/>
  <c r="BY3" i="19"/>
  <c r="BY5" i="19" l="1"/>
  <c r="BY4" i="19"/>
  <c r="BZ3" i="19"/>
  <c r="BZ5" i="19" l="1"/>
  <c r="CA4" i="19"/>
  <c r="BZ4" i="19"/>
  <c r="CA3" i="19"/>
  <c r="CA5" i="19" l="1"/>
  <c r="CB4" i="19"/>
  <c r="CB3" i="19"/>
  <c r="CB5" i="19" l="1"/>
  <c r="CC3" i="19"/>
  <c r="CC5" i="19" l="1"/>
  <c r="CC4" i="19"/>
  <c r="CD3" i="19"/>
  <c r="CD5" i="19" l="1"/>
  <c r="CD4" i="19"/>
  <c r="CG3" i="19"/>
  <c r="CG5" i="19" l="1"/>
  <c r="CG4" i="19"/>
  <c r="CH3" i="19"/>
  <c r="CH5" i="19" l="1"/>
  <c r="CH4" i="19"/>
  <c r="CJ3" i="19"/>
  <c r="CJ5" i="19" l="1"/>
  <c r="CJ4" i="19"/>
  <c r="CK3" i="19"/>
  <c r="CK5" i="19" l="1"/>
  <c r="CK4" i="19"/>
  <c r="CL3" i="19"/>
  <c r="CL5" i="19" l="1"/>
  <c r="CL4" i="19"/>
  <c r="CM3" i="19"/>
  <c r="CM5" i="19" l="1"/>
  <c r="CM4" i="19"/>
  <c r="CN3" i="19"/>
  <c r="CN5" i="19" l="1"/>
  <c r="CN4" i="19"/>
  <c r="CO3" i="19"/>
  <c r="CO5" i="19" l="1"/>
  <c r="CO4" i="19"/>
  <c r="D20" i="4" l="1"/>
  <c r="D31" i="19"/>
  <c r="D30" i="19"/>
  <c r="D29" i="19"/>
  <c r="D19" i="19"/>
  <c r="D20" i="19"/>
  <c r="D21" i="19"/>
  <c r="D22" i="19"/>
  <c r="D23" i="19"/>
  <c r="D24" i="19"/>
  <c r="D25" i="19"/>
  <c r="D26" i="19"/>
  <c r="D18" i="19"/>
  <c r="D10" i="19"/>
  <c r="D9" i="19"/>
  <c r="D8" i="19"/>
  <c r="D7" i="19"/>
  <c r="D6" i="19"/>
  <c r="D5" i="19"/>
  <c r="D4" i="19"/>
  <c r="D3" i="19"/>
  <c r="B2" i="19"/>
  <c r="D2" i="19"/>
  <c r="E147" i="15"/>
  <c r="E285" i="14"/>
  <c r="E46" i="15"/>
  <c r="E144" i="15"/>
  <c r="E166" i="15"/>
  <c r="E163" i="15"/>
  <c r="E149" i="15"/>
  <c r="E132" i="15"/>
  <c r="E115" i="15"/>
  <c r="E62" i="15"/>
  <c r="E65" i="13"/>
  <c r="E48" i="18"/>
  <c r="E44" i="18"/>
  <c r="E47" i="15"/>
  <c r="E30" i="15"/>
  <c r="L4" i="19"/>
  <c r="BS5" i="19"/>
  <c r="BX5" i="19"/>
  <c r="BI5" i="19"/>
  <c r="AS5" i="19"/>
  <c r="BJ5" i="19"/>
  <c r="BO5" i="19"/>
  <c r="BT5" i="19"/>
  <c r="AT5" i="19"/>
  <c r="BG5" i="19"/>
  <c r="AR5" i="19"/>
  <c r="BP5" i="19"/>
  <c r="BV5" i="19"/>
  <c r="BW5" i="19"/>
  <c r="BH5" i="19"/>
  <c r="BR5" i="19"/>
  <c r="K14" i="14" l="1"/>
  <c r="K14" i="13"/>
  <c r="E46" i="18"/>
  <c r="E96" i="18"/>
  <c r="E80" i="18"/>
  <c r="E29" i="18"/>
  <c r="E78" i="18"/>
  <c r="E97" i="18"/>
  <c r="E99" i="18"/>
  <c r="E45" i="18"/>
  <c r="E64" i="18"/>
  <c r="E79" i="18"/>
  <c r="AC6" i="19"/>
  <c r="AX6" i="19"/>
  <c r="BD6" i="19"/>
  <c r="DM6" i="19"/>
  <c r="AB6" i="19"/>
  <c r="AW6" i="19"/>
  <c r="DL6" i="19"/>
  <c r="DN6" i="19"/>
  <c r="BB6" i="19"/>
  <c r="DJ6" i="19"/>
  <c r="AC5" i="19"/>
  <c r="BD5" i="19"/>
  <c r="DM5" i="19"/>
  <c r="AB5" i="19"/>
  <c r="AW5" i="19"/>
  <c r="BC5" i="19"/>
  <c r="DL5" i="19"/>
  <c r="DN5" i="19"/>
  <c r="AE5" i="19"/>
  <c r="AJ5" i="19"/>
  <c r="AG5" i="19"/>
  <c r="AP5" i="19"/>
  <c r="AI5" i="19"/>
  <c r="AN5" i="19"/>
  <c r="AO5" i="19"/>
  <c r="AM5" i="19"/>
  <c r="AK5" i="19"/>
  <c r="AL5" i="19"/>
  <c r="AF5" i="19"/>
  <c r="AH5" i="19"/>
  <c r="BB5" i="19"/>
  <c r="DJ5" i="19"/>
  <c r="DK5" i="19"/>
  <c r="AD5" i="19"/>
  <c r="AY5" i="19"/>
  <c r="BE5" i="19"/>
  <c r="AM3" i="19"/>
  <c r="AN3" i="19"/>
  <c r="AG3" i="19"/>
  <c r="AK3" i="19"/>
  <c r="AH3" i="19"/>
  <c r="AE3" i="19"/>
  <c r="AF3" i="19"/>
  <c r="AO3" i="19"/>
  <c r="AL3" i="19"/>
  <c r="AI3" i="19"/>
  <c r="AJ3" i="19"/>
  <c r="E28" i="14"/>
  <c r="E113" i="15"/>
  <c r="E29" i="14"/>
  <c r="E43" i="14"/>
  <c r="E210" i="14"/>
  <c r="E214" i="14"/>
  <c r="E218" i="14"/>
  <c r="E162" i="15"/>
  <c r="E266" i="14"/>
  <c r="E284" i="14"/>
  <c r="E165" i="15"/>
  <c r="E26" i="14"/>
  <c r="E30" i="14"/>
  <c r="E44" i="14"/>
  <c r="E28" i="15"/>
  <c r="E63" i="15"/>
  <c r="E167" i="15"/>
  <c r="E43" i="18"/>
  <c r="E47" i="18"/>
  <c r="E81" i="18"/>
  <c r="E46" i="14"/>
  <c r="E44" i="15"/>
  <c r="E27" i="14"/>
  <c r="E230" i="14"/>
  <c r="E234" i="14"/>
  <c r="E269" i="14"/>
  <c r="E283" i="14"/>
  <c r="E164" i="15"/>
  <c r="E28" i="18"/>
  <c r="E82" i="18"/>
  <c r="E95" i="18"/>
  <c r="E280" i="14"/>
  <c r="E63" i="18"/>
  <c r="E77" i="18"/>
  <c r="L2" i="19"/>
  <c r="E148" i="15"/>
  <c r="E267" i="14"/>
  <c r="E150" i="15"/>
  <c r="E30" i="18"/>
  <c r="E268" i="14"/>
  <c r="E31" i="18"/>
  <c r="E128" i="15"/>
  <c r="E22" i="15"/>
  <c r="E22" i="18"/>
  <c r="E22" i="14"/>
  <c r="E263" i="14"/>
  <c r="E278" i="14"/>
  <c r="E57" i="18"/>
  <c r="E261" i="14"/>
  <c r="E40" i="18"/>
  <c r="E265" i="14"/>
  <c r="E146" i="15"/>
  <c r="C14" i="14"/>
  <c r="C14" i="18"/>
  <c r="C14" i="15"/>
  <c r="E60" i="15"/>
  <c r="E26" i="18"/>
  <c r="E108" i="15"/>
  <c r="E209" i="14"/>
  <c r="E25" i="18"/>
  <c r="E59" i="13"/>
  <c r="E93" i="18"/>
  <c r="E59" i="18"/>
  <c r="E110" i="15"/>
  <c r="E23" i="18"/>
  <c r="E125" i="15"/>
  <c r="E107" i="15"/>
  <c r="E39" i="14"/>
  <c r="E64" i="13"/>
  <c r="E61" i="13"/>
  <c r="E62" i="13"/>
  <c r="E60" i="13"/>
  <c r="E39" i="15"/>
  <c r="E39" i="13"/>
  <c r="E56" i="15"/>
  <c r="E57" i="13"/>
  <c r="E23" i="15"/>
  <c r="E27" i="15"/>
  <c r="E31" i="15"/>
  <c r="E45" i="15"/>
  <c r="E130" i="15"/>
  <c r="E94" i="18"/>
  <c r="E23" i="14"/>
  <c r="E31" i="14"/>
  <c r="E42" i="13"/>
  <c r="E46" i="13"/>
  <c r="E56" i="13"/>
  <c r="E63" i="13"/>
  <c r="E216" i="14"/>
  <c r="E229" i="14"/>
  <c r="E233" i="14"/>
  <c r="E42" i="15"/>
  <c r="E116" i="15"/>
  <c r="E60" i="18"/>
  <c r="E65" i="18"/>
  <c r="E98" i="18"/>
  <c r="E40" i="13"/>
  <c r="E48" i="15"/>
  <c r="E131" i="15"/>
  <c r="E232" i="14"/>
  <c r="E124" i="15"/>
  <c r="E44" i="13"/>
  <c r="E48" i="13"/>
  <c r="E212" i="14"/>
  <c r="E217" i="14"/>
  <c r="E25" i="15"/>
  <c r="E29" i="15"/>
  <c r="E43" i="15"/>
  <c r="E111" i="15"/>
  <c r="E61" i="18"/>
  <c r="E76" i="18"/>
  <c r="E45" i="13"/>
  <c r="E56" i="18"/>
  <c r="E26" i="15"/>
  <c r="E48" i="14"/>
  <c r="E43" i="13"/>
  <c r="E47" i="13"/>
  <c r="E213" i="14"/>
  <c r="E227" i="14"/>
  <c r="E231" i="14"/>
  <c r="E235" i="14"/>
  <c r="E65" i="15"/>
  <c r="E112" i="15"/>
  <c r="E114" i="15"/>
  <c r="E129" i="15"/>
  <c r="E27" i="18"/>
  <c r="E62" i="18"/>
  <c r="E228" i="14"/>
  <c r="E47" i="14"/>
  <c r="E45" i="14"/>
  <c r="E215" i="14"/>
  <c r="E226" i="14"/>
  <c r="E40" i="15"/>
  <c r="E57" i="15"/>
  <c r="E61" i="15"/>
  <c r="E64" i="15"/>
  <c r="E109" i="15"/>
  <c r="E133" i="15"/>
  <c r="E58" i="15"/>
  <c r="E279" i="14"/>
  <c r="E58" i="13"/>
  <c r="E143" i="15"/>
  <c r="E92" i="18"/>
  <c r="E160" i="15"/>
  <c r="BU5" i="19"/>
  <c r="BN5" i="19"/>
  <c r="BM5" i="19"/>
  <c r="BF5" i="19"/>
  <c r="BK5" i="19"/>
  <c r="AU5" i="19"/>
  <c r="AQ5" i="19"/>
  <c r="BQ5" i="19"/>
  <c r="AV5" i="19"/>
  <c r="AF46" i="9"/>
  <c r="AE46" i="9"/>
  <c r="AK46" i="9"/>
  <c r="W46" i="9"/>
  <c r="AN46" i="9"/>
  <c r="AJ46" i="9"/>
  <c r="AA46" i="9"/>
  <c r="AU46" i="9"/>
  <c r="X46" i="9"/>
  <c r="V46" i="9"/>
  <c r="M46" i="9"/>
  <c r="AR46" i="9"/>
  <c r="H46" i="9"/>
  <c r="AV46" i="9"/>
  <c r="AS46" i="9"/>
  <c r="E46" i="9"/>
  <c r="AO46" i="9"/>
  <c r="L46" i="9"/>
  <c r="AI46" i="9"/>
  <c r="F46" i="9"/>
  <c r="T46" i="9"/>
  <c r="O46" i="9"/>
  <c r="Z46" i="9"/>
  <c r="J46" i="9"/>
  <c r="Q46" i="9"/>
  <c r="AQ46" i="9"/>
  <c r="R46" i="9"/>
  <c r="K46" i="9"/>
  <c r="AM46" i="9"/>
  <c r="I46" i="9"/>
  <c r="N46" i="9"/>
  <c r="P46" i="9"/>
  <c r="U46" i="9"/>
  <c r="G46" i="9"/>
  <c r="AL46" i="9"/>
  <c r="AG46" i="9"/>
  <c r="AD46" i="9"/>
  <c r="AH46" i="9"/>
  <c r="AT46" i="9"/>
  <c r="AC46" i="9"/>
  <c r="AW46" i="9"/>
  <c r="S46" i="9"/>
  <c r="AB46" i="9"/>
  <c r="Y46" i="9"/>
  <c r="AP46" i="9"/>
  <c r="J125" i="14"/>
  <c r="F295" i="14"/>
  <c r="F176" i="14"/>
  <c r="L10" i="9"/>
  <c r="I91" i="15"/>
  <c r="I771" i="21"/>
  <c r="L8" i="9"/>
  <c r="F74" i="15"/>
  <c r="J329" i="14"/>
  <c r="J193" i="14"/>
  <c r="H142" i="14"/>
  <c r="H295" i="14"/>
  <c r="J159" i="14"/>
  <c r="H771" i="21"/>
  <c r="J74" i="14"/>
  <c r="I329" i="14"/>
  <c r="I142" i="14"/>
  <c r="G108" i="14"/>
  <c r="P8" i="9"/>
  <c r="I91" i="14"/>
  <c r="H329" i="14"/>
  <c r="G244" i="14"/>
  <c r="G91" i="14"/>
  <c r="H125" i="14"/>
  <c r="G193" i="14"/>
  <c r="G57" i="14"/>
  <c r="I856" i="22"/>
  <c r="F159" i="14"/>
  <c r="F312" i="14"/>
  <c r="J57" i="14"/>
  <c r="J108" i="14"/>
  <c r="G125" i="14"/>
  <c r="F91" i="15"/>
  <c r="H91" i="14"/>
  <c r="I125" i="14"/>
  <c r="F108" i="14"/>
  <c r="H244" i="14"/>
  <c r="I312" i="14"/>
  <c r="H176" i="14"/>
  <c r="F771" i="21"/>
  <c r="I295" i="14"/>
  <c r="J312" i="14"/>
  <c r="I74" i="15"/>
  <c r="J771" i="21"/>
  <c r="L9" i="9"/>
  <c r="G856" i="22"/>
  <c r="I159" i="14"/>
  <c r="F856" i="22"/>
  <c r="G74" i="15"/>
  <c r="F57" i="14"/>
  <c r="H74" i="15"/>
  <c r="G142" i="14"/>
  <c r="G74" i="14"/>
  <c r="F193" i="14"/>
  <c r="G91" i="15"/>
  <c r="F244" i="14"/>
  <c r="J176" i="14"/>
  <c r="I176" i="14"/>
  <c r="G329" i="14"/>
  <c r="G312" i="14"/>
  <c r="H74" i="14"/>
  <c r="J295" i="14"/>
  <c r="H856" i="22"/>
  <c r="J74" i="15"/>
  <c r="G295" i="14"/>
  <c r="I244" i="14"/>
  <c r="G771" i="21"/>
  <c r="J244" i="14"/>
  <c r="F125" i="14"/>
  <c r="G176" i="14"/>
  <c r="F142" i="14"/>
  <c r="J91" i="15"/>
  <c r="I108" i="14"/>
  <c r="I193" i="14"/>
  <c r="H91" i="15"/>
  <c r="G159" i="14"/>
  <c r="H57" i="14"/>
  <c r="H312" i="14"/>
  <c r="H159" i="14"/>
  <c r="J91" i="14"/>
  <c r="H108" i="14"/>
  <c r="F91" i="14"/>
  <c r="P9" i="9"/>
  <c r="J856" i="22"/>
  <c r="I57" i="14"/>
  <c r="F329" i="14"/>
  <c r="F74" i="14"/>
  <c r="I74" i="14"/>
  <c r="H193" i="14"/>
  <c r="J142" i="14"/>
  <c r="F9" i="9" l="1"/>
  <c r="G9" i="9"/>
  <c r="E9" i="9"/>
  <c r="P10" i="9"/>
  <c r="AY6" i="19"/>
  <c r="DK6" i="19"/>
  <c r="AD6" i="19"/>
  <c r="BE6" i="19"/>
  <c r="AJ6" i="19"/>
  <c r="AN6" i="19"/>
  <c r="AG6" i="19"/>
  <c r="AP6" i="19"/>
  <c r="AF6" i="19"/>
  <c r="AK6" i="19"/>
  <c r="AL6" i="19"/>
  <c r="AH6" i="19"/>
  <c r="AO6" i="19"/>
  <c r="AE6" i="19"/>
  <c r="AM6" i="19"/>
  <c r="AI6" i="19"/>
  <c r="E59" i="15"/>
  <c r="E42" i="18"/>
  <c r="E127" i="15"/>
  <c r="E25" i="14"/>
  <c r="E161" i="15"/>
  <c r="E42" i="14"/>
  <c r="AX5" i="19"/>
  <c r="E41" i="15"/>
  <c r="BE4" i="19"/>
  <c r="AG4" i="19"/>
  <c r="AH4" i="19"/>
  <c r="AN4" i="19"/>
  <c r="AI4" i="19"/>
  <c r="AJ4" i="19"/>
  <c r="AK4" i="19"/>
  <c r="AL4" i="19"/>
  <c r="AO4" i="19"/>
  <c r="AP4" i="19"/>
  <c r="AM4" i="19"/>
  <c r="AF4" i="19"/>
  <c r="AE4" i="19"/>
  <c r="BD4" i="19"/>
  <c r="DM4" i="19"/>
  <c r="DN4" i="19"/>
  <c r="E159" i="15"/>
  <c r="E40" i="14"/>
  <c r="E142" i="15"/>
  <c r="E74" i="18"/>
  <c r="E91" i="18"/>
  <c r="L3" i="19"/>
  <c r="I9" i="9"/>
  <c r="H9" i="9"/>
  <c r="E41" i="13"/>
  <c r="E126" i="15"/>
  <c r="E24" i="14"/>
  <c r="E75" i="18"/>
  <c r="E41" i="18"/>
  <c r="E211" i="14"/>
  <c r="E58" i="18"/>
  <c r="E264" i="14"/>
  <c r="E145" i="15"/>
  <c r="E281" i="14"/>
  <c r="E73" i="18"/>
  <c r="E158" i="15"/>
  <c r="E277" i="14"/>
  <c r="E260" i="14"/>
  <c r="E141" i="15"/>
  <c r="E90" i="18"/>
  <c r="E282" i="14"/>
  <c r="E41" i="14"/>
  <c r="E24" i="18"/>
  <c r="E262" i="14"/>
  <c r="E39" i="18"/>
  <c r="C14" i="5"/>
  <c r="E24" i="15"/>
  <c r="BT4" i="19"/>
  <c r="BO4" i="19"/>
  <c r="DK4" i="19"/>
  <c r="AC4" i="19"/>
  <c r="AD4" i="19"/>
  <c r="AQ4" i="19"/>
  <c r="AB4" i="19"/>
  <c r="BC4" i="19"/>
  <c r="AX4" i="19"/>
  <c r="BH4" i="19"/>
  <c r="AR4" i="19"/>
  <c r="BP4" i="19"/>
  <c r="AU4" i="19"/>
  <c r="DL4" i="19"/>
  <c r="AV4" i="19"/>
  <c r="BK4" i="19"/>
  <c r="BU4" i="19"/>
  <c r="BG4" i="19"/>
  <c r="BM4" i="19"/>
  <c r="DJ4" i="19"/>
  <c r="BB4" i="19"/>
  <c r="BS4" i="19"/>
  <c r="BF4" i="19"/>
  <c r="AS4" i="19"/>
  <c r="BW4" i="19"/>
  <c r="BQ4" i="19"/>
  <c r="BX4" i="19"/>
  <c r="AY4" i="19"/>
  <c r="BV4" i="19"/>
  <c r="BI4" i="19"/>
  <c r="AW4" i="19"/>
  <c r="BR4" i="19"/>
  <c r="BN4" i="19"/>
  <c r="BJ4" i="19"/>
  <c r="AT4" i="19"/>
  <c r="BI3" i="19"/>
  <c r="AW3" i="19"/>
  <c r="DM3" i="19"/>
  <c r="BN3" i="19"/>
  <c r="BD3" i="19"/>
  <c r="BW3" i="19"/>
  <c r="AU3" i="19"/>
  <c r="BX3" i="19"/>
  <c r="BP3" i="19"/>
  <c r="BK3" i="19"/>
  <c r="DL3" i="19"/>
  <c r="BV3" i="19"/>
  <c r="BH3" i="19"/>
  <c r="BM3" i="19"/>
  <c r="BG3" i="19"/>
  <c r="DN3" i="19"/>
  <c r="BB3" i="19"/>
  <c r="AV3" i="19"/>
  <c r="AX3" i="19"/>
  <c r="AP3" i="19"/>
  <c r="AS3" i="19"/>
  <c r="AC3" i="19"/>
  <c r="AT3" i="19"/>
  <c r="AY3" i="19"/>
  <c r="BR3" i="19"/>
  <c r="BJ3" i="19"/>
  <c r="AR3" i="19"/>
  <c r="AQ3" i="19"/>
  <c r="BQ3" i="19"/>
  <c r="BS3" i="19"/>
  <c r="AD3" i="19"/>
  <c r="BT3" i="19"/>
  <c r="BE3" i="19"/>
  <c r="BC3" i="19"/>
  <c r="BU3" i="19"/>
  <c r="DJ3" i="19"/>
  <c r="BO3" i="19"/>
  <c r="DK3" i="19"/>
  <c r="J9" i="9" l="1"/>
  <c r="BC6" i="19"/>
  <c r="K14" i="9"/>
  <c r="L5" i="19"/>
  <c r="AB3" i="19"/>
  <c r="I448" i="22"/>
  <c r="CD30" i="9"/>
  <c r="AO30" i="9"/>
  <c r="BS30" i="9"/>
  <c r="G30" i="9"/>
  <c r="AY30" i="9"/>
  <c r="F652" i="22"/>
  <c r="H652" i="22"/>
  <c r="AB30" i="9"/>
  <c r="CH30" i="9"/>
  <c r="BH30" i="9"/>
  <c r="BP30" i="9"/>
  <c r="BN30" i="9"/>
  <c r="H703" i="22"/>
  <c r="J618" i="21"/>
  <c r="AC30" i="9"/>
  <c r="V30" i="9"/>
  <c r="I516" i="22"/>
  <c r="CB30" i="9"/>
  <c r="I618" i="21"/>
  <c r="AL30" i="9"/>
  <c r="E30" i="9"/>
  <c r="K30" i="9"/>
  <c r="BW30" i="9"/>
  <c r="BU30" i="9"/>
  <c r="P30" i="9"/>
  <c r="G448" i="22"/>
  <c r="H737" i="21"/>
  <c r="H465" i="22"/>
  <c r="BO30" i="9"/>
  <c r="AZ30" i="9"/>
  <c r="CG30" i="9"/>
  <c r="AT30" i="9"/>
  <c r="J30" i="9"/>
  <c r="BD30" i="9"/>
  <c r="CI30" i="9"/>
  <c r="BJ30" i="9"/>
  <c r="J652" i="22"/>
  <c r="H839" i="22"/>
  <c r="I465" i="22"/>
  <c r="BV30" i="9"/>
  <c r="AJ30" i="9"/>
  <c r="AK30" i="9"/>
  <c r="M30" i="9"/>
  <c r="G465" i="22"/>
  <c r="CO30" i="9"/>
  <c r="I839" i="22"/>
  <c r="Q30" i="9"/>
  <c r="AG30" i="9"/>
  <c r="H720" i="22"/>
  <c r="J737" i="21"/>
  <c r="CL30" i="9"/>
  <c r="F737" i="21"/>
  <c r="CJ30" i="9"/>
  <c r="J516" i="22"/>
  <c r="CP30" i="9"/>
  <c r="BE30" i="9"/>
  <c r="AM30" i="9"/>
  <c r="F465" i="22"/>
  <c r="F30" i="9"/>
  <c r="BZ30" i="9"/>
  <c r="BQ30" i="9"/>
  <c r="J465" i="22"/>
  <c r="N30" i="9"/>
  <c r="F720" i="22"/>
  <c r="G720" i="22"/>
  <c r="G618" i="21"/>
  <c r="H448" i="22"/>
  <c r="BY30" i="9"/>
  <c r="G703" i="22"/>
  <c r="AW30" i="9"/>
  <c r="I737" i="21"/>
  <c r="F703" i="22"/>
  <c r="I652" i="22"/>
  <c r="Y30" i="9"/>
  <c r="AD30" i="9"/>
  <c r="AI30" i="9"/>
  <c r="CF30" i="9"/>
  <c r="F516" i="22"/>
  <c r="F618" i="21"/>
  <c r="L30" i="9"/>
  <c r="AN30" i="9"/>
  <c r="F448" i="22"/>
  <c r="F754" i="21"/>
  <c r="AQ30" i="9"/>
  <c r="F839" i="22"/>
  <c r="BT30" i="9"/>
  <c r="BC30" i="9"/>
  <c r="H618" i="21"/>
  <c r="AA30" i="9"/>
  <c r="CR30" i="9"/>
  <c r="G754" i="21"/>
  <c r="G652" i="22"/>
  <c r="F448" i="21"/>
  <c r="Z30" i="9"/>
  <c r="J448" i="22"/>
  <c r="BG30" i="9"/>
  <c r="BI30" i="9"/>
  <c r="W30" i="9"/>
  <c r="J754" i="21"/>
  <c r="R30" i="9"/>
  <c r="J839" i="22"/>
  <c r="CM30" i="9"/>
  <c r="J703" i="22"/>
  <c r="H30" i="9"/>
  <c r="H516" i="22"/>
  <c r="I720" i="22"/>
  <c r="AV30" i="9"/>
  <c r="I703" i="22"/>
  <c r="AR30" i="9"/>
  <c r="S30" i="9"/>
  <c r="U30" i="9"/>
  <c r="BL30" i="9"/>
  <c r="AP30" i="9"/>
  <c r="O30" i="9"/>
  <c r="T30" i="9"/>
  <c r="I30" i="9"/>
  <c r="CN30" i="9"/>
  <c r="CA30" i="9"/>
  <c r="BF30" i="9"/>
  <c r="CC30" i="9"/>
  <c r="BA30" i="9"/>
  <c r="BR30" i="9"/>
  <c r="H754" i="21"/>
  <c r="X30" i="9"/>
  <c r="BB30" i="9"/>
  <c r="G448" i="21"/>
  <c r="AF30" i="9"/>
  <c r="G839" i="22"/>
  <c r="AE30" i="9"/>
  <c r="G737" i="21"/>
  <c r="I754" i="21"/>
  <c r="BM30" i="9"/>
  <c r="BX30" i="9"/>
  <c r="J448" i="21"/>
  <c r="G516" i="22"/>
  <c r="CK30" i="9"/>
  <c r="CQ30" i="9"/>
  <c r="BK30" i="9"/>
  <c r="AU30" i="9"/>
  <c r="I448" i="21"/>
  <c r="J720" i="22"/>
  <c r="CE30" i="9"/>
  <c r="AS30" i="9"/>
  <c r="AX30" i="9"/>
  <c r="H448" i="21"/>
  <c r="AH30" i="9"/>
  <c r="G8" i="9" l="1"/>
  <c r="G11" i="9" s="1"/>
  <c r="G10" i="9" s="1"/>
  <c r="I8" i="9"/>
  <c r="F8" i="9"/>
  <c r="F11" i="9" s="1"/>
  <c r="F10" i="9" s="1"/>
  <c r="E8" i="9"/>
  <c r="E11" i="9" s="1"/>
  <c r="E10" i="9" s="1"/>
  <c r="C14" i="13"/>
  <c r="J8" i="9" l="1"/>
  <c r="O14" i="19"/>
  <c r="M14" i="19"/>
  <c r="N14" i="19"/>
  <c r="P14" i="19"/>
  <c r="L14" i="19"/>
  <c r="P11" i="9" l="1"/>
  <c r="BF3" i="19"/>
  <c r="I11" i="9" l="1"/>
  <c r="I10" i="9" s="1"/>
  <c r="H8" i="9"/>
  <c r="H11" i="9" l="1"/>
  <c r="D14" i="9" s="1"/>
  <c r="P13" i="19"/>
  <c r="O13" i="19"/>
  <c r="N13" i="19"/>
  <c r="M13" i="19"/>
  <c r="L13" i="19"/>
  <c r="H10" i="9" l="1"/>
  <c r="F14" i="9"/>
  <c r="L29" i="19" s="1"/>
  <c r="L26" i="19"/>
  <c r="L24" i="19"/>
  <c r="L18" i="19"/>
  <c r="L11" i="9"/>
  <c r="L25" i="19"/>
  <c r="L20" i="19"/>
  <c r="L19" i="19"/>
  <c r="L28" i="19" l="1"/>
  <c r="Q10" i="9"/>
  <c r="L21" i="19"/>
  <c r="M10" i="9"/>
  <c r="M20" i="19" s="1"/>
  <c r="Q8" i="9"/>
  <c r="M8" i="9"/>
  <c r="M9" i="9"/>
  <c r="M19" i="19" s="1"/>
  <c r="Q9" i="9"/>
  <c r="M25" i="19" s="1"/>
  <c r="Q11" i="9" l="1"/>
  <c r="M26" i="19" s="1"/>
  <c r="M11" i="9"/>
  <c r="M21" i="19" s="1"/>
  <c r="M18" i="19"/>
  <c r="M24" i="19"/>
  <c r="I771" i="22"/>
  <c r="G23" i="5"/>
  <c r="H346" i="21"/>
  <c r="H125" i="15"/>
  <c r="H91" i="21"/>
  <c r="F210" i="21"/>
  <c r="I23" i="15"/>
  <c r="G686" i="21"/>
  <c r="F499" i="22"/>
  <c r="H567" i="22"/>
  <c r="J788" i="22"/>
  <c r="F193" i="22"/>
  <c r="I329" i="21"/>
  <c r="F40" i="15"/>
  <c r="G91" i="22"/>
  <c r="I550" i="21"/>
  <c r="H210" i="14"/>
  <c r="H499" i="22"/>
  <c r="G618" i="22"/>
  <c r="G499" i="22"/>
  <c r="F159" i="21"/>
  <c r="H91" i="18"/>
  <c r="I40" i="21"/>
  <c r="I23" i="5"/>
  <c r="H567" i="21"/>
  <c r="H346" i="22"/>
  <c r="H23" i="14"/>
  <c r="F142" i="15"/>
  <c r="H533" i="21"/>
  <c r="H210" i="21"/>
  <c r="J414" i="22"/>
  <c r="F686" i="22"/>
  <c r="G295" i="21"/>
  <c r="H669" i="22"/>
  <c r="I278" i="21"/>
  <c r="H57" i="22"/>
  <c r="I431" i="21"/>
  <c r="I244" i="22"/>
  <c r="F295" i="21"/>
  <c r="H244" i="22"/>
  <c r="F312" i="21"/>
  <c r="I618" i="22"/>
  <c r="J23" i="21"/>
  <c r="H295" i="21"/>
  <c r="I57" i="22"/>
  <c r="H74" i="22"/>
  <c r="I74" i="5"/>
  <c r="F669" i="22"/>
  <c r="G244" i="21"/>
  <c r="H261" i="21"/>
  <c r="G431" i="21"/>
  <c r="G176" i="21"/>
  <c r="G346" i="21"/>
  <c r="J771" i="22"/>
  <c r="H686" i="21"/>
  <c r="G550" i="22"/>
  <c r="G669" i="22"/>
  <c r="I227" i="14"/>
  <c r="H737" i="22"/>
  <c r="F74" i="22"/>
  <c r="I91" i="21"/>
  <c r="F74" i="5"/>
  <c r="I754" i="22"/>
  <c r="I23" i="13"/>
  <c r="J601" i="21"/>
  <c r="F550" i="21"/>
  <c r="I108" i="15"/>
  <c r="J805" i="22"/>
  <c r="F142" i="21"/>
  <c r="J295" i="22"/>
  <c r="F431" i="22"/>
  <c r="J176" i="21"/>
  <c r="F40" i="18"/>
  <c r="F516" i="21"/>
  <c r="F737" i="22"/>
  <c r="H193" i="22"/>
  <c r="J193" i="22"/>
  <c r="H686" i="22"/>
  <c r="F397" i="22"/>
  <c r="F380" i="22"/>
  <c r="I159" i="21"/>
  <c r="J465" i="21"/>
  <c r="I91" i="18"/>
  <c r="I533" i="21"/>
  <c r="F108" i="5"/>
  <c r="I278" i="14"/>
  <c r="G108" i="22"/>
  <c r="H278" i="22"/>
  <c r="I57" i="21"/>
  <c r="F57" i="22"/>
  <c r="H40" i="21"/>
  <c r="G40" i="5"/>
  <c r="I91" i="5"/>
  <c r="J108" i="15"/>
  <c r="J618" i="22"/>
  <c r="G159" i="21"/>
  <c r="J227" i="14"/>
  <c r="I312" i="22"/>
  <c r="F635" i="22"/>
  <c r="H40" i="15"/>
  <c r="F295" i="22"/>
  <c r="H23" i="22"/>
  <c r="I465" i="21"/>
  <c r="H635" i="22"/>
  <c r="H176" i="22"/>
  <c r="F23" i="13"/>
  <c r="F91" i="18"/>
  <c r="G125" i="22"/>
  <c r="J57" i="5"/>
  <c r="J74" i="5"/>
  <c r="G601" i="21"/>
  <c r="I686" i="21"/>
  <c r="H142" i="21"/>
  <c r="F312" i="22"/>
  <c r="J57" i="21"/>
  <c r="H363" i="22"/>
  <c r="G244" i="22"/>
  <c r="G227" i="22"/>
  <c r="G23" i="14"/>
  <c r="F363" i="21"/>
  <c r="I159" i="22"/>
  <c r="I499" i="22"/>
  <c r="I584" i="22"/>
  <c r="G91" i="18"/>
  <c r="I261" i="14"/>
  <c r="J227" i="21"/>
  <c r="G295" i="22"/>
  <c r="I601" i="21"/>
  <c r="G142" i="22"/>
  <c r="H431" i="22"/>
  <c r="G363" i="22"/>
  <c r="F414" i="21"/>
  <c r="G567" i="21"/>
  <c r="G23" i="15"/>
  <c r="H159" i="21"/>
  <c r="J244" i="21"/>
  <c r="J567" i="22"/>
  <c r="I40" i="18"/>
  <c r="J737" i="22"/>
  <c r="H125" i="22"/>
  <c r="G567" i="22"/>
  <c r="H57" i="13"/>
  <c r="F159" i="15"/>
  <c r="J635" i="21"/>
  <c r="J91" i="22"/>
  <c r="I125" i="22"/>
  <c r="F108" i="22"/>
  <c r="F584" i="22"/>
  <c r="J278" i="22"/>
  <c r="I108" i="5"/>
  <c r="J550" i="22"/>
  <c r="F278" i="22"/>
  <c r="G482" i="21"/>
  <c r="H23" i="21"/>
  <c r="G57" i="13"/>
  <c r="F652" i="21"/>
  <c r="H363" i="21"/>
  <c r="J40" i="14"/>
  <c r="G74" i="18"/>
  <c r="I635" i="21"/>
  <c r="H91" i="5"/>
  <c r="H533" i="22"/>
  <c r="H278" i="21"/>
  <c r="J278" i="14"/>
  <c r="F40" i="14"/>
  <c r="I482" i="21"/>
  <c r="H210" i="22"/>
  <c r="J499" i="22"/>
  <c r="F227" i="21"/>
  <c r="G397" i="21"/>
  <c r="G771" i="22"/>
  <c r="J686" i="21"/>
  <c r="G397" i="22"/>
  <c r="I669" i="22"/>
  <c r="J176" i="22"/>
  <c r="F278" i="14"/>
  <c r="G40" i="22"/>
  <c r="H516" i="21"/>
  <c r="H227" i="21"/>
  <c r="F822" i="22"/>
  <c r="H550" i="21"/>
  <c r="J822" i="22"/>
  <c r="H57" i="21"/>
  <c r="I91" i="22"/>
  <c r="F805" i="22"/>
  <c r="H57" i="15"/>
  <c r="G125" i="21"/>
  <c r="I159" i="15"/>
  <c r="G703" i="21"/>
  <c r="J108" i="21"/>
  <c r="H244" i="21"/>
  <c r="I176" i="22"/>
  <c r="H754" i="22"/>
  <c r="J40" i="5"/>
  <c r="J23" i="13"/>
  <c r="F703" i="21"/>
  <c r="F91" i="5"/>
  <c r="J125" i="22"/>
  <c r="G74" i="21"/>
  <c r="I329" i="22"/>
  <c r="H431" i="21"/>
  <c r="J431" i="21"/>
  <c r="G142" i="21"/>
  <c r="G57" i="22"/>
  <c r="J40" i="21"/>
  <c r="I74" i="21"/>
  <c r="H57" i="5"/>
  <c r="H652" i="21"/>
  <c r="H23" i="13"/>
  <c r="J652" i="21"/>
  <c r="F567" i="21"/>
  <c r="F23" i="22"/>
  <c r="H40" i="13"/>
  <c r="F363" i="22"/>
  <c r="H465" i="21"/>
  <c r="J295" i="21"/>
  <c r="I295" i="22"/>
  <c r="F23" i="15"/>
  <c r="G822" i="22"/>
  <c r="I720" i="21"/>
  <c r="G23" i="21"/>
  <c r="G516" i="21"/>
  <c r="I312" i="21"/>
  <c r="H40" i="22"/>
  <c r="G23" i="18"/>
  <c r="I414" i="21"/>
  <c r="G533" i="22"/>
  <c r="J227" i="22"/>
  <c r="G380" i="21"/>
  <c r="I652" i="21"/>
  <c r="G754" i="22"/>
  <c r="F754" i="22"/>
  <c r="J584" i="22"/>
  <c r="G227" i="14"/>
  <c r="H40" i="18"/>
  <c r="I210" i="21"/>
  <c r="I380" i="21"/>
  <c r="G91" i="5"/>
  <c r="I295" i="21"/>
  <c r="H482" i="22"/>
  <c r="G601" i="22"/>
  <c r="G193" i="22"/>
  <c r="J40" i="22"/>
  <c r="J91" i="5"/>
  <c r="H159" i="15"/>
  <c r="H176" i="21"/>
  <c r="J635" i="22"/>
  <c r="F57" i="15"/>
  <c r="H805" i="22"/>
  <c r="F57" i="13"/>
  <c r="G380" i="22"/>
  <c r="I23" i="21"/>
  <c r="G584" i="22"/>
  <c r="G261" i="22"/>
  <c r="G227" i="21"/>
  <c r="G737" i="22"/>
  <c r="G278" i="14"/>
  <c r="J142" i="21"/>
  <c r="I278" i="22"/>
  <c r="I108" i="21"/>
  <c r="F669" i="21"/>
  <c r="G210" i="21"/>
  <c r="H142" i="22"/>
  <c r="G635" i="21"/>
  <c r="G788" i="22"/>
  <c r="F125" i="15"/>
  <c r="G108" i="5"/>
  <c r="J108" i="5"/>
  <c r="G652" i="21"/>
  <c r="I57" i="5"/>
  <c r="I244" i="21"/>
  <c r="I142" i="15"/>
  <c r="J363" i="21"/>
  <c r="H91" i="22"/>
  <c r="H74" i="21"/>
  <c r="H108" i="5"/>
  <c r="I23" i="14"/>
  <c r="F261" i="14"/>
  <c r="J482" i="21"/>
  <c r="J108" i="22"/>
  <c r="G40" i="13"/>
  <c r="J482" i="22"/>
  <c r="I788" i="22"/>
  <c r="F601" i="21"/>
  <c r="H40" i="5"/>
  <c r="G159" i="15"/>
  <c r="G329" i="21"/>
  <c r="J23" i="14"/>
  <c r="J210" i="21"/>
  <c r="F261" i="21"/>
  <c r="J601" i="22"/>
  <c r="I499" i="21"/>
  <c r="J533" i="21"/>
  <c r="J74" i="21"/>
  <c r="G482" i="22"/>
  <c r="F108" i="21"/>
  <c r="G210" i="14"/>
  <c r="F499" i="21"/>
  <c r="G193" i="21"/>
  <c r="I40" i="5"/>
  <c r="J23" i="15"/>
  <c r="J499" i="21"/>
  <c r="I516" i="21"/>
  <c r="J278" i="21"/>
  <c r="J159" i="21"/>
  <c r="J261" i="14"/>
  <c r="F227" i="22"/>
  <c r="F210" i="14"/>
  <c r="J329" i="21"/>
  <c r="F40" i="21"/>
  <c r="H482" i="21"/>
  <c r="G74" i="22"/>
  <c r="J57" i="13"/>
  <c r="G312" i="21"/>
  <c r="J312" i="22"/>
  <c r="H788" i="22"/>
  <c r="H601" i="22"/>
  <c r="I40" i="14"/>
  <c r="F176" i="21"/>
  <c r="G159" i="22"/>
  <c r="G533" i="21"/>
  <c r="F108" i="15"/>
  <c r="G261" i="14"/>
  <c r="H23" i="5"/>
  <c r="H125" i="21"/>
  <c r="I805" i="22"/>
  <c r="I822" i="22"/>
  <c r="J397" i="21"/>
  <c r="F414" i="22"/>
  <c r="I431" i="22"/>
  <c r="H329" i="22"/>
  <c r="I397" i="21"/>
  <c r="G669" i="21"/>
  <c r="J720" i="21"/>
  <c r="J57" i="15"/>
  <c r="H380" i="22"/>
  <c r="I380" i="22"/>
  <c r="F635" i="21"/>
  <c r="G23" i="22"/>
  <c r="G312" i="22"/>
  <c r="I669" i="21"/>
  <c r="H57" i="18"/>
  <c r="F482" i="22"/>
  <c r="I108" i="22"/>
  <c r="I176" i="21"/>
  <c r="G329" i="22"/>
  <c r="J74" i="22"/>
  <c r="H278" i="14"/>
  <c r="G686" i="22"/>
  <c r="J91" i="21"/>
  <c r="J142" i="22"/>
  <c r="J346" i="22"/>
  <c r="I193" i="21"/>
  <c r="F771" i="22"/>
  <c r="J261" i="22"/>
  <c r="I23" i="22"/>
  <c r="J193" i="21"/>
  <c r="F567" i="22"/>
  <c r="J584" i="21"/>
  <c r="F57" i="18"/>
  <c r="G465" i="21"/>
  <c r="J57" i="22"/>
  <c r="F193" i="21"/>
  <c r="G57" i="5"/>
  <c r="H397" i="21"/>
  <c r="I23" i="18"/>
  <c r="F57" i="21"/>
  <c r="F346" i="22"/>
  <c r="I227" i="21"/>
  <c r="G720" i="21"/>
  <c r="I261" i="21"/>
  <c r="G125" i="15"/>
  <c r="G431" i="22"/>
  <c r="J125" i="15"/>
  <c r="F788" i="22"/>
  <c r="J40" i="18"/>
  <c r="J91" i="18"/>
  <c r="F227" i="14"/>
  <c r="J686" i="22"/>
  <c r="F210" i="22"/>
  <c r="J261" i="21"/>
  <c r="H74" i="18"/>
  <c r="H635" i="21"/>
  <c r="J312" i="21"/>
  <c r="H720" i="21"/>
  <c r="H584" i="22"/>
  <c r="F533" i="22"/>
  <c r="F23" i="18"/>
  <c r="F482" i="21"/>
  <c r="J414" i="21"/>
  <c r="J329" i="22"/>
  <c r="J516" i="21"/>
  <c r="G108" i="15"/>
  <c r="F74" i="18"/>
  <c r="I227" i="22"/>
  <c r="F23" i="5"/>
  <c r="I40" i="22"/>
  <c r="H261" i="14"/>
  <c r="H227" i="22"/>
  <c r="J23" i="22"/>
  <c r="F91" i="22"/>
  <c r="F686" i="21"/>
  <c r="F533" i="21"/>
  <c r="H414" i="21"/>
  <c r="F397" i="21"/>
  <c r="J210" i="22"/>
  <c r="G74" i="5"/>
  <c r="F720" i="21"/>
  <c r="H601" i="21"/>
  <c r="H380" i="21"/>
  <c r="F329" i="22"/>
  <c r="I74" i="18"/>
  <c r="F40" i="13"/>
  <c r="F125" i="22"/>
  <c r="F550" i="22"/>
  <c r="G57" i="21"/>
  <c r="G414" i="21"/>
  <c r="G23" i="13"/>
  <c r="F159" i="22"/>
  <c r="G176" i="22"/>
  <c r="I346" i="22"/>
  <c r="J380" i="21"/>
  <c r="I601" i="22"/>
  <c r="I125" i="21"/>
  <c r="H40" i="14"/>
  <c r="H771" i="22"/>
  <c r="F40" i="5"/>
  <c r="G805" i="22"/>
  <c r="F23" i="21"/>
  <c r="F278" i="21"/>
  <c r="I482" i="22"/>
  <c r="F142" i="22"/>
  <c r="H193" i="21"/>
  <c r="H703" i="21"/>
  <c r="I40" i="15"/>
  <c r="G278" i="22"/>
  <c r="G635" i="22"/>
  <c r="G40" i="14"/>
  <c r="G414" i="22"/>
  <c r="G363" i="21"/>
  <c r="I584" i="21"/>
  <c r="H397" i="22"/>
  <c r="H669" i="21"/>
  <c r="G210" i="22"/>
  <c r="J23" i="5"/>
  <c r="I686" i="22"/>
  <c r="I210" i="14"/>
  <c r="I40" i="13"/>
  <c r="F346" i="21"/>
  <c r="G57" i="15"/>
  <c r="I261" i="22"/>
  <c r="G142" i="15"/>
  <c r="I363" i="22"/>
  <c r="F584" i="21"/>
  <c r="H227" i="14"/>
  <c r="G499" i="21"/>
  <c r="I737" i="22"/>
  <c r="F618" i="22"/>
  <c r="J159" i="15"/>
  <c r="F380" i="21"/>
  <c r="G108" i="21"/>
  <c r="J142" i="15"/>
  <c r="H499" i="21"/>
  <c r="H261" i="22"/>
  <c r="I142" i="22"/>
  <c r="I414" i="22"/>
  <c r="F465" i="21"/>
  <c r="G57" i="18"/>
  <c r="J754" i="22"/>
  <c r="J125" i="21"/>
  <c r="F244" i="22"/>
  <c r="I703" i="21"/>
  <c r="G91" i="21"/>
  <c r="J40" i="15"/>
  <c r="G278" i="21"/>
  <c r="G40" i="18"/>
  <c r="I210" i="22"/>
  <c r="J57" i="18"/>
  <c r="J397" i="22"/>
  <c r="F431" i="21"/>
  <c r="H23" i="15"/>
  <c r="H312" i="22"/>
  <c r="I567" i="22"/>
  <c r="F125" i="21"/>
  <c r="G261" i="21"/>
  <c r="I57" i="15"/>
  <c r="H312" i="21"/>
  <c r="I567" i="21"/>
  <c r="J23" i="18"/>
  <c r="F244" i="21"/>
  <c r="J159" i="22"/>
  <c r="I550" i="22"/>
  <c r="F74" i="21"/>
  <c r="G550" i="21"/>
  <c r="J74" i="18"/>
  <c r="J550" i="21"/>
  <c r="I142" i="21"/>
  <c r="J533" i="22"/>
  <c r="I57" i="13"/>
  <c r="J703" i="21"/>
  <c r="H822" i="22"/>
  <c r="H295" i="22"/>
  <c r="F57" i="5"/>
  <c r="I125" i="15"/>
  <c r="J346" i="21"/>
  <c r="H108" i="21"/>
  <c r="J380" i="22"/>
  <c r="F261" i="22"/>
  <c r="F601" i="22"/>
  <c r="J431" i="22"/>
  <c r="H584" i="21"/>
  <c r="I363" i="21"/>
  <c r="H142" i="15"/>
  <c r="G584" i="21"/>
  <c r="H414" i="22"/>
  <c r="I635" i="22"/>
  <c r="H108" i="15"/>
  <c r="I346" i="21"/>
  <c r="F329" i="21"/>
  <c r="G40" i="15"/>
  <c r="G346" i="22"/>
  <c r="F23" i="14"/>
  <c r="H618" i="22"/>
  <c r="H23" i="18"/>
  <c r="I74" i="22"/>
  <c r="H108" i="22"/>
  <c r="F176" i="22"/>
  <c r="I57" i="18"/>
  <c r="J363" i="22"/>
  <c r="F91" i="21"/>
  <c r="J669" i="21"/>
  <c r="H329" i="21"/>
  <c r="I193" i="22"/>
  <c r="J567" i="21"/>
  <c r="H159" i="22"/>
  <c r="I397" i="22"/>
  <c r="J244" i="22"/>
  <c r="J669" i="22"/>
  <c r="F40" i="22"/>
  <c r="H550" i="22"/>
  <c r="G40" i="21"/>
  <c r="I533" i="22"/>
  <c r="J210" i="14"/>
  <c r="H74" i="5"/>
  <c r="J40" i="13"/>
  <c r="K13" i="14" l="1"/>
  <c r="G13" i="5"/>
  <c r="G13" i="18"/>
  <c r="G14" i="13"/>
  <c r="G12" i="15"/>
  <c r="G13" i="15"/>
  <c r="G12" i="5"/>
  <c r="K12" i="22"/>
  <c r="K13" i="15"/>
  <c r="G13" i="13"/>
  <c r="G12" i="13"/>
  <c r="K12" i="18"/>
  <c r="G12" i="14"/>
  <c r="G12" i="22"/>
  <c r="K12" i="21"/>
  <c r="G14" i="22"/>
  <c r="G13" i="21"/>
  <c r="G12" i="21"/>
  <c r="K12" i="15"/>
  <c r="G13" i="22"/>
  <c r="G14" i="5"/>
  <c r="G14" i="15"/>
  <c r="K13" i="21"/>
  <c r="K13" i="18"/>
  <c r="G13" i="14"/>
  <c r="K13" i="22"/>
  <c r="G14" i="21"/>
  <c r="K13" i="5"/>
  <c r="K12" i="13"/>
  <c r="K13" i="13"/>
  <c r="G14" i="18"/>
  <c r="K12" i="5"/>
  <c r="G12" i="18"/>
  <c r="K12" i="14"/>
  <c r="G14" i="14"/>
  <c r="K15" i="15" l="1"/>
  <c r="K15" i="14"/>
  <c r="G15" i="22"/>
  <c r="G15" i="13"/>
  <c r="K15" i="5"/>
  <c r="G15" i="5"/>
  <c r="K15" i="21"/>
  <c r="G15" i="18"/>
  <c r="K15" i="13"/>
  <c r="G15" i="14"/>
  <c r="G15" i="15"/>
  <c r="K15" i="18"/>
  <c r="K15" i="22"/>
  <c r="G15" i="21"/>
  <c r="H12" i="5" l="1"/>
  <c r="L12" i="22"/>
  <c r="L13" i="22"/>
  <c r="H14" i="22"/>
  <c r="H14" i="5"/>
  <c r="H13" i="22"/>
  <c r="L14" i="5"/>
  <c r="L12" i="5"/>
  <c r="L13" i="5"/>
  <c r="H13" i="13"/>
  <c r="L14" i="13"/>
  <c r="L14" i="22"/>
  <c r="H13" i="5"/>
  <c r="L12" i="13"/>
  <c r="H14" i="13"/>
  <c r="H12" i="13"/>
  <c r="L14" i="15"/>
  <c r="L13" i="15"/>
  <c r="H12" i="15"/>
  <c r="H14" i="15"/>
  <c r="H13" i="15"/>
  <c r="L12" i="15"/>
  <c r="H14" i="21"/>
  <c r="L14" i="21"/>
  <c r="L13" i="21"/>
  <c r="H13" i="21"/>
  <c r="L12" i="21"/>
  <c r="H12" i="21"/>
  <c r="L12" i="14"/>
  <c r="L13" i="14"/>
  <c r="H12" i="14"/>
  <c r="L14" i="14"/>
  <c r="H14" i="14"/>
  <c r="H13" i="14"/>
  <c r="H12" i="22"/>
  <c r="L13" i="13"/>
  <c r="L12" i="18"/>
  <c r="L14" i="18"/>
  <c r="L13" i="18"/>
  <c r="H13" i="18"/>
  <c r="H14" i="18"/>
  <c r="H12" i="18"/>
  <c r="L15" i="22" l="1"/>
  <c r="L15" i="18"/>
  <c r="H15" i="5"/>
  <c r="H15" i="22"/>
  <c r="H15" i="13"/>
  <c r="L15" i="5"/>
  <c r="L15" i="21"/>
  <c r="L15" i="13"/>
  <c r="L15" i="15"/>
  <c r="H15" i="15"/>
  <c r="L15" i="14"/>
  <c r="H15" i="18"/>
  <c r="H15" i="14"/>
  <c r="H15"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David Lubián</author>
  </authors>
  <commentList>
    <comment ref="C7" authorId="0" shapeId="0" xr:uid="{00000000-0006-0000-0100-000005000000}">
      <text>
        <r>
          <rPr>
            <b/>
            <sz val="9"/>
            <color indexed="81"/>
            <rFont val="Tahoma"/>
            <family val="2"/>
          </rPr>
          <t>Indicar el nombre de la Entidad responsable del sitio web.</t>
        </r>
      </text>
    </comment>
    <comment ref="C9" authorId="0" shapeId="0" xr:uid="{00000000-0006-0000-0100-000007000000}">
      <text>
        <r>
          <rPr>
            <b/>
            <sz val="9"/>
            <color indexed="81"/>
            <rFont val="Tahoma"/>
            <family val="2"/>
          </rPr>
          <t xml:space="preserve"> Indicar el correo electrónico de contacto de la entidad o de la persona responsable del sitio web.</t>
        </r>
      </text>
    </comment>
    <comment ref="C17" authorId="0" shapeId="0" xr:uid="{00000000-0006-0000-0100-000008000000}">
      <text>
        <r>
          <rPr>
            <b/>
            <sz val="9"/>
            <color indexed="81"/>
            <rFont val="Tahoma"/>
            <family val="2"/>
          </rPr>
          <t>Identifica la URL del sitio web.</t>
        </r>
      </text>
    </comment>
    <comment ref="C19" authorId="0" shapeId="0" xr:uid="{00000000-0006-0000-0100-000009000000}">
      <text>
        <r>
          <rPr>
            <b/>
            <sz val="9"/>
            <color indexed="81"/>
            <rFont val="Tahoma"/>
            <family val="2"/>
          </rPr>
          <t xml:space="preserve">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r>
      </text>
    </comment>
    <comment ref="C21" authorId="0" shapeId="0" xr:uid="{00000000-0006-0000-0100-00000B000000}">
      <text>
        <r>
          <rPr>
            <b/>
            <sz val="9"/>
            <color indexed="81"/>
            <rFont val="Tahoma"/>
            <family val="2"/>
          </rPr>
          <t>Indicar la fecha en la que se realiza la revisión de accesibilidad en formato dd/mm/aaaa</t>
        </r>
      </text>
    </comment>
    <comment ref="C27" authorId="0" shapeId="0" xr:uid="{00000000-0006-0000-0100-00000C000000}">
      <text>
        <r>
          <rPr>
            <sz val="10"/>
            <color indexed="81"/>
            <rFont val="Tahoma"/>
            <family val="2"/>
          </rPr>
          <t xml:space="preserve">Definir el conjunto mínimo de combinaciones de sistemas operativos, navegadores web, productos de apoyo y otras aplicaciones de usuario para los que la accesibilidad del sitio web está soportada. Es decir, aquellos entornos en los que se espera que el sitio web funcione correctamente y con un adecuado soporte de accesibilidad.
En concreto indicar con qué </t>
        </r>
        <r>
          <rPr>
            <b/>
            <sz val="10"/>
            <color indexed="81"/>
            <rFont val="Tahoma"/>
            <family val="2"/>
          </rPr>
          <t>sistema operativo y navegador se ha realizado la revisión (incluyendo la versión exacta) y si</t>
        </r>
        <r>
          <rPr>
            <sz val="10"/>
            <color indexed="81"/>
            <rFont val="Tahoma"/>
            <family val="2"/>
          </rPr>
          <t xml:space="preserve">, una vez completada la revisión o en paralelo, </t>
        </r>
        <r>
          <rPr>
            <b/>
            <sz val="10"/>
            <color indexed="81"/>
            <rFont val="Tahoma"/>
            <family val="2"/>
          </rPr>
          <t>se ha probado el sitio web con algún producto de apoyo</t>
        </r>
        <r>
          <rPr>
            <sz val="10"/>
            <color indexed="81"/>
            <rFont val="Tahoma"/>
            <family val="2"/>
          </rPr>
          <t>, como NVDA, Jaws, VoiceOver...</t>
        </r>
      </text>
    </comment>
    <comment ref="C33" authorId="0" shapeId="0" xr:uid="{00000000-0006-0000-0100-00000D000000}">
      <text>
        <r>
          <rPr>
            <b/>
            <sz val="9"/>
            <color indexed="81"/>
            <rFont val="Tahoma"/>
            <family val="2"/>
          </rPr>
          <t>Nombre de la empresa que ha realizado la evaluación.</t>
        </r>
        <r>
          <rPr>
            <sz val="9"/>
            <color indexed="81"/>
            <rFont val="Tahoma"/>
            <family val="2"/>
          </rPr>
          <t xml:space="preserve">
</t>
        </r>
      </text>
    </comment>
    <comment ref="C35" authorId="0" shapeId="0" xr:uid="{00000000-0006-0000-0100-00000E000000}">
      <text>
        <r>
          <rPr>
            <b/>
            <sz val="9"/>
            <color indexed="81"/>
            <rFont val="Tahoma"/>
            <family val="2"/>
          </rPr>
          <t>Datos relacionados con la revisión.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B6" authorId="0" shapeId="0" xr:uid="{00000000-0006-0000-0200-000001000000}">
      <text>
        <r>
          <rPr>
            <sz val="9"/>
            <color indexed="81"/>
            <rFont val="Tahoma"/>
            <family val="2"/>
          </rPr>
          <t xml:space="preserve">Indicar las tecnologías web </t>
        </r>
        <r>
          <rPr>
            <b/>
            <sz val="9"/>
            <color indexed="81"/>
            <rFont val="Tahoma"/>
            <family val="2"/>
          </rPr>
          <t>en las que se ha confiado la conformidad de la accesibilidad de acuerdo con WCAG 2</t>
        </r>
        <r>
          <rPr>
            <sz val="9"/>
            <color indexed="81"/>
            <rFont val="Tahoma"/>
            <family val="2"/>
          </rPr>
          <t xml:space="preserve"> para desarrollar el sitio web. 
Esto incluye </t>
        </r>
        <r>
          <rPr>
            <b/>
            <sz val="9"/>
            <color indexed="81"/>
            <rFont val="Tahoma"/>
            <family val="2"/>
          </rPr>
          <t>tecnologías web base</t>
        </r>
        <r>
          <rPr>
            <sz val="9"/>
            <color indexed="81"/>
            <rFont val="Tahoma"/>
            <family val="2"/>
          </rPr>
          <t xml:space="preserve"> como HTML y CSS, </t>
        </r>
        <r>
          <rPr>
            <b/>
            <sz val="9"/>
            <color indexed="81"/>
            <rFont val="Tahoma"/>
            <family val="2"/>
          </rPr>
          <t>tecnologías web auxiliares</t>
        </r>
        <r>
          <rPr>
            <sz val="9"/>
            <color indexed="81"/>
            <rFont val="Tahoma"/>
            <family val="2"/>
          </rPr>
          <t xml:space="preserve"> como JavaScript y WAI-ARIA, así como </t>
        </r>
        <r>
          <rPr>
            <b/>
            <sz val="9"/>
            <color indexed="81"/>
            <rFont val="Tahoma"/>
            <family val="2"/>
          </rPr>
          <t>tecnologías web específicas</t>
        </r>
        <r>
          <rPr>
            <sz val="9"/>
            <color indexed="81"/>
            <rFont val="Tahoma"/>
            <family val="2"/>
          </rPr>
          <t xml:space="preserve"> como SMIL, SVG y PDF.
</t>
        </r>
        <r>
          <rPr>
            <b/>
            <sz val="9"/>
            <color indexed="81"/>
            <rFont val="Tahoma"/>
            <family val="2"/>
          </rPr>
          <t>Nota</t>
        </r>
        <r>
          <rPr>
            <sz val="9"/>
            <color indexed="81"/>
            <rFont val="Tahoma"/>
            <family val="2"/>
          </rPr>
          <t>: Cuando sea posible, a menudo también es útil identificar el</t>
        </r>
        <r>
          <rPr>
            <b/>
            <sz val="9"/>
            <color indexed="81"/>
            <rFont val="Tahoma"/>
            <family val="2"/>
          </rPr>
          <t xml:space="preserve"> sistema de gestión de contenido, versión y configuración</t>
        </r>
        <r>
          <rPr>
            <sz val="9"/>
            <color indexed="81"/>
            <rFont val="Tahoma"/>
            <family val="2"/>
          </rPr>
          <t xml:space="preserve">, ya que puede ser relevante para explicar los resultados de la evaluación. 
Además, las </t>
        </r>
        <r>
          <rPr>
            <b/>
            <sz val="9"/>
            <color indexed="81"/>
            <rFont val="Tahoma"/>
            <family val="2"/>
          </rPr>
          <t>bibliotecas y componentes</t>
        </r>
        <r>
          <rPr>
            <sz val="9"/>
            <color indexed="81"/>
            <rFont val="Tahoma"/>
            <family val="2"/>
          </rPr>
          <t xml:space="preserve"> utilizados para crear el sitio web, como Dojo, jQuery y otros, pueden ser relevantes. Particularmente para las aplicaciones web, gran parte del soporte de accesibilidad está integrado en </t>
        </r>
        <r>
          <rPr>
            <sz val="9"/>
            <color indexed="81"/>
            <rFont val="Tahoma"/>
            <family val="2"/>
          </rPr>
          <t>bibliotecas y componentes</t>
        </r>
        <r>
          <rPr>
            <sz val="9"/>
            <color indexed="81"/>
            <rFont val="Tahoma"/>
            <family val="2"/>
          </rPr>
          <t xml:space="preserve">, y la evaluación puede ser más efectiva y eficiente cuando se identifican.
</t>
        </r>
        <r>
          <rPr>
            <b/>
            <sz val="9"/>
            <color indexed="81"/>
            <rFont val="Tahoma"/>
            <family val="2"/>
          </rPr>
          <t>Nota</t>
        </r>
        <r>
          <rPr>
            <sz val="9"/>
            <color indexed="81"/>
            <rFont val="Tahoma"/>
            <family val="2"/>
          </rPr>
          <t>: La utilidad de rellenar la información aquí recogida es facilitar el proceso de selección de la muestra así como de ver la coherencia en los resultados de la evaluación.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 Lubián</author>
    <author>SANDRA SABROSO TORRES</author>
  </authors>
  <commentList>
    <comment ref="D7" authorId="0" shapeId="0" xr:uid="{00000000-0006-0000-0300-000001000000}">
      <text>
        <r>
          <rPr>
            <b/>
            <sz val="9"/>
            <color indexed="81"/>
            <rFont val="Tahoma"/>
            <family val="2"/>
          </rPr>
          <t>Puede ser de dos tipos: Página web o Documento no web</t>
        </r>
      </text>
    </comment>
    <comment ref="E7" authorId="1" shapeId="0" xr:uid="{00000000-0006-0000-0300-000002000000}">
      <text>
        <r>
          <rPr>
            <b/>
            <sz val="9"/>
            <color indexed="81"/>
            <rFont val="Tahoma"/>
            <family val="2"/>
          </rPr>
          <t>Tipo de la página web añadida (de acuerdo con la Decisión de Ejecución 2018/1524).</t>
        </r>
      </text>
    </comment>
    <comment ref="G7" authorId="1" shapeId="0" xr:uid="{00000000-0006-0000-0300-000003000000}">
      <text>
        <r>
          <rPr>
            <b/>
            <sz val="9"/>
            <color indexed="81"/>
            <rFont val="Tahoma"/>
            <family val="2"/>
          </rPr>
          <t>-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r>
        <r>
          <rPr>
            <sz val="9"/>
            <color indexed="81"/>
            <rFont val="Tahoma"/>
            <family val="2"/>
          </rPr>
          <t xml:space="preserve">
</t>
        </r>
      </text>
    </comment>
    <comment ref="H7" authorId="1" shapeId="0" xr:uid="{00000000-0006-0000-0300-000004000000}">
      <text>
        <r>
          <rPr>
            <b/>
            <sz val="9"/>
            <color indexed="81"/>
            <rFont val="Tahoma"/>
            <family val="2"/>
          </rPr>
          <t>Indicar los tipos de elementos más característicos que tiene la página, que indica el motivo por el que se ha decidido incluir dicha página.</t>
        </r>
        <r>
          <rPr>
            <sz val="9"/>
            <color indexed="81"/>
            <rFont val="Tahoma"/>
            <family val="2"/>
          </rPr>
          <t xml:space="preserve">
</t>
        </r>
      </text>
    </comment>
    <comment ref="D23" authorId="0" shapeId="0" xr:uid="{00000000-0006-0000-0300-000005000000}">
      <text>
        <r>
          <rPr>
            <b/>
            <sz val="9"/>
            <color indexed="81"/>
            <rFont val="Tahoma"/>
            <family val="2"/>
          </rPr>
          <t xml:space="preserve">
La muestra es correcta cuando se cumplen las siguientes condiciones (todas):
- Para cada una de las páginas analizadas se rellenan los campos Nombre Corto, Clase, Tipo, URL de la página y Direccionamiento alternativo
- Existe al menos 1 página web o documento no web web en la muestra (es decir, en la columna 'Clase' deberá haber, al menos, una Página Web o Documento no Web).</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O13" authorId="0" shapeId="0" xr:uid="{00000000-0006-0000-0400-000001000000}">
      <text>
        <r>
          <rPr>
            <b/>
            <sz val="9"/>
            <color indexed="81"/>
            <rFont val="Tahoma"/>
            <family val="2"/>
          </rPr>
          <t>No tiene elementos sobre los que realizar la comprobación</t>
        </r>
        <r>
          <rPr>
            <sz val="9"/>
            <color indexed="81"/>
            <rFont val="Tahoma"/>
            <family val="2"/>
          </rPr>
          <t xml:space="preserve">
</t>
        </r>
      </text>
    </comment>
    <comment ref="O14" authorId="0" shapeId="0" xr:uid="{00000000-0006-0000-04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O13" authorId="0" shapeId="0" xr:uid="{00000000-0006-0000-0500-000001000000}">
      <text>
        <r>
          <rPr>
            <b/>
            <sz val="9"/>
            <color indexed="81"/>
            <rFont val="Tahoma"/>
            <family val="2"/>
          </rPr>
          <t>No tiene elementos sobre los que realizar la comprobación</t>
        </r>
        <r>
          <rPr>
            <sz val="9"/>
            <color indexed="81"/>
            <rFont val="Tahoma"/>
            <family val="2"/>
          </rPr>
          <t xml:space="preserve">
</t>
        </r>
      </text>
    </comment>
    <comment ref="O14" authorId="0" shapeId="0" xr:uid="{00000000-0006-0000-05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O13" authorId="0" shapeId="0" xr:uid="{00000000-0006-0000-0600-000001000000}">
      <text>
        <r>
          <rPr>
            <b/>
            <sz val="9"/>
            <color indexed="81"/>
            <rFont val="Tahoma"/>
            <family val="2"/>
          </rPr>
          <t>No tiene elementos sobre los que realizar la comprobación</t>
        </r>
        <r>
          <rPr>
            <sz val="9"/>
            <color indexed="81"/>
            <rFont val="Tahoma"/>
            <family val="2"/>
          </rPr>
          <t xml:space="preserve">
</t>
        </r>
      </text>
    </comment>
    <comment ref="O14" authorId="0" shapeId="0" xr:uid="{00000000-0006-0000-06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O13" authorId="0" shapeId="0" xr:uid="{00000000-0006-0000-0700-000001000000}">
      <text>
        <r>
          <rPr>
            <b/>
            <sz val="9"/>
            <color indexed="81"/>
            <rFont val="Tahoma"/>
            <family val="2"/>
          </rPr>
          <t>No tiene elementos sobre los que realizar la comprobación</t>
        </r>
        <r>
          <rPr>
            <sz val="9"/>
            <color indexed="81"/>
            <rFont val="Tahoma"/>
            <family val="2"/>
          </rPr>
          <t xml:space="preserve">
</t>
        </r>
      </text>
    </comment>
    <comment ref="O14" authorId="0" shapeId="0" xr:uid="{00000000-0006-0000-07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O13" authorId="0" shapeId="0" xr:uid="{774AE6AA-F64F-4532-BF8E-EE3BED8F1002}">
      <text>
        <r>
          <rPr>
            <b/>
            <sz val="9"/>
            <color indexed="81"/>
            <rFont val="Tahoma"/>
            <family val="2"/>
          </rPr>
          <t>No tiene elementos sobre los que realizar la comprobación</t>
        </r>
        <r>
          <rPr>
            <sz val="9"/>
            <color indexed="81"/>
            <rFont val="Tahoma"/>
            <family val="2"/>
          </rPr>
          <t xml:space="preserve">
</t>
        </r>
      </text>
    </comment>
    <comment ref="O14" authorId="0" shapeId="0" xr:uid="{D5AA5E57-1025-4309-84F6-D50FEBDF0A0C}">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O13" authorId="0" shapeId="0" xr:uid="{00000000-0006-0000-0900-000001000000}">
      <text>
        <r>
          <rPr>
            <b/>
            <sz val="9"/>
            <color indexed="81"/>
            <rFont val="Tahoma"/>
            <family val="2"/>
          </rPr>
          <t>No tiene elementos sobre los que realizar la comprobación</t>
        </r>
        <r>
          <rPr>
            <sz val="9"/>
            <color indexed="81"/>
            <rFont val="Tahoma"/>
            <family val="2"/>
          </rPr>
          <t xml:space="preserve">
</t>
        </r>
      </text>
    </comment>
    <comment ref="O14" authorId="0" shapeId="0" xr:uid="{00000000-0006-0000-09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O13" authorId="0" shapeId="0" xr:uid="{00000000-0006-0000-0A00-000001000000}">
      <text>
        <r>
          <rPr>
            <b/>
            <sz val="9"/>
            <color indexed="81"/>
            <rFont val="Tahoma"/>
            <family val="2"/>
          </rPr>
          <t>No tiene elementos sobre los que realizar la comprobación</t>
        </r>
        <r>
          <rPr>
            <sz val="9"/>
            <color indexed="81"/>
            <rFont val="Tahoma"/>
            <family val="2"/>
          </rPr>
          <t xml:space="preserve">
</t>
        </r>
      </text>
    </comment>
    <comment ref="O14" authorId="0" shapeId="0" xr:uid="{00000000-0006-0000-0A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David Lubián</author>
  </authors>
  <commentList>
    <comment ref="K14" authorId="0" shapeId="0" xr:uid="{00000000-0006-0000-0B00-000001000000}">
      <text>
        <r>
          <rPr>
            <b/>
            <sz val="9"/>
            <color indexed="81"/>
            <rFont val="Tahoma"/>
            <family val="2"/>
          </rPr>
          <t>Si la muestra NO es corecta revise la hoja "03.Muestra" para corregir el problema</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<sst xmlns="http://schemas.openxmlformats.org/spreadsheetml/2006/main" count="2273" uniqueCount="488">
  <si>
    <t xml:space="preserve"> Información General</t>
  </si>
  <si>
    <t>Instrucciones para rellenar el documento</t>
  </si>
  <si>
    <t xml:space="preserve"> Definición de ámbito</t>
  </si>
  <si>
    <t>Educación</t>
  </si>
  <si>
    <t>No</t>
  </si>
  <si>
    <t>Ocio y Cultura</t>
  </si>
  <si>
    <t>Protección social</t>
  </si>
  <si>
    <t>Sanidad</t>
  </si>
  <si>
    <t>Transporte</t>
  </si>
  <si>
    <t>Tipo de evaluación</t>
  </si>
  <si>
    <t>Nombre de empresa</t>
  </si>
  <si>
    <t>Observaciones</t>
  </si>
  <si>
    <t>* Campos obligatorios</t>
  </si>
  <si>
    <t xml:space="preserve"> Selección de la muestra</t>
  </si>
  <si>
    <t xml:space="preserve">ID </t>
  </si>
  <si>
    <t>Tipo*</t>
  </si>
  <si>
    <t>Direccionamiento alternativo (migas)*</t>
  </si>
  <si>
    <t>Tipos de elementos</t>
  </si>
  <si>
    <t>Ej. Imágenes, tablas, listas, multimedia, formularios, plantilla X, plantilla Y</t>
  </si>
  <si>
    <t>¿MUESTRA CORRECTA?</t>
  </si>
  <si>
    <t xml:space="preserve"> Revisión de la muestra</t>
  </si>
  <si>
    <t>EVALUADOS</t>
  </si>
  <si>
    <t>%</t>
  </si>
  <si>
    <t>PENDIENTES</t>
  </si>
  <si>
    <t>Pasa</t>
  </si>
  <si>
    <t>No decide</t>
  </si>
  <si>
    <t>Falla</t>
  </si>
  <si>
    <t>No testeado</t>
  </si>
  <si>
    <t xml:space="preserve">Total </t>
  </si>
  <si>
    <t>No aplica</t>
  </si>
  <si>
    <t>Resultado</t>
  </si>
  <si>
    <t>N/T</t>
  </si>
  <si>
    <t>No Testeado</t>
  </si>
  <si>
    <t>N/A</t>
  </si>
  <si>
    <t>No Aplica</t>
  </si>
  <si>
    <t>N/D</t>
  </si>
  <si>
    <t>No Decide</t>
  </si>
  <si>
    <t>Resultados agregados</t>
  </si>
  <si>
    <t>EVALUADO</t>
  </si>
  <si>
    <t>PENDIENTE DE EVALUAR</t>
  </si>
  <si>
    <t>Conforme</t>
  </si>
  <si>
    <t>No conforme</t>
  </si>
  <si>
    <t>Error</t>
  </si>
  <si>
    <t>En Curso</t>
  </si>
  <si>
    <t>Evaluación</t>
  </si>
  <si>
    <t xml:space="preserve">Pasa </t>
  </si>
  <si>
    <t>TOTAL</t>
  </si>
  <si>
    <t>Situación de Cumplimiento</t>
  </si>
  <si>
    <t>Muestra</t>
  </si>
  <si>
    <t>Ambito geográfico</t>
  </si>
  <si>
    <t>Ambito temático</t>
  </si>
  <si>
    <t>Nivel compliance</t>
  </si>
  <si>
    <t>V/F</t>
  </si>
  <si>
    <t>Tipos de página</t>
  </si>
  <si>
    <t>Tipo de sitio web</t>
  </si>
  <si>
    <t>AGE</t>
  </si>
  <si>
    <t>Autoevaluacion con recursos propios</t>
  </si>
  <si>
    <t>A WCAG2.1</t>
  </si>
  <si>
    <t>Sí</t>
  </si>
  <si>
    <t>Fija</t>
  </si>
  <si>
    <t>Página inicio</t>
  </si>
  <si>
    <t>CCAA</t>
  </si>
  <si>
    <t>Autoevaluación con recursos externos</t>
  </si>
  <si>
    <t>AA WCAG 2.1</t>
  </si>
  <si>
    <t>Aleatoria</t>
  </si>
  <si>
    <t>Inicio de sesión</t>
  </si>
  <si>
    <t>EELL</t>
  </si>
  <si>
    <t>Inspección acreditada por ENAC</t>
  </si>
  <si>
    <t>Mapa web</t>
  </si>
  <si>
    <t>Otros</t>
  </si>
  <si>
    <t>Contacto</t>
  </si>
  <si>
    <t>Ayuda</t>
  </si>
  <si>
    <t>Legal</t>
  </si>
  <si>
    <t>Servicio / Proceso</t>
  </si>
  <si>
    <t>Búsqueda</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</si>
  <si>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</si>
  <si>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</si>
  <si>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</si>
  <si>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</si>
  <si>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</si>
  <si>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</si>
  <si>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</si>
  <si>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</si>
  <si>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</si>
  <si>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</si>
  <si>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</si>
  <si>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</si>
  <si>
    <t>UNE</t>
  </si>
  <si>
    <t>11.7 Preferencias de usuario</t>
  </si>
  <si>
    <t>12.1.1 Características de accesibilidad y compatibilidad</t>
  </si>
  <si>
    <t>12.1.2 Documentación accesible</t>
  </si>
  <si>
    <t>12.2.2 Información sobre las características de accesibilidad y compatibilidad</t>
  </si>
  <si>
    <t>12.2.3 Comunicación efectiva</t>
  </si>
  <si>
    <t>12.2.4 Documentación accesible</t>
  </si>
  <si>
    <t>Requisitos: Documentación y Servicios de Apoyo</t>
  </si>
  <si>
    <t>5.2</t>
  </si>
  <si>
    <t>5.3</t>
  </si>
  <si>
    <t>5.4</t>
  </si>
  <si>
    <t>6.1</t>
  </si>
  <si>
    <t>6.2.4</t>
  </si>
  <si>
    <t>6.3</t>
  </si>
  <si>
    <t>6.5.2</t>
  </si>
  <si>
    <t>6.5.3</t>
  </si>
  <si>
    <t>7.1.1</t>
  </si>
  <si>
    <t>7.1.2</t>
  </si>
  <si>
    <t>7.1.3</t>
  </si>
  <si>
    <t>7.2.1</t>
  </si>
  <si>
    <t>7.2.2</t>
  </si>
  <si>
    <t>7.2.3</t>
  </si>
  <si>
    <t>7.3</t>
  </si>
  <si>
    <t>11.7</t>
  </si>
  <si>
    <t>11.8.1</t>
  </si>
  <si>
    <t>11.8.2</t>
  </si>
  <si>
    <t>11.8.3</t>
  </si>
  <si>
    <t>11.8.4</t>
  </si>
  <si>
    <t>11.8.5</t>
  </si>
  <si>
    <t>12.1.1</t>
  </si>
  <si>
    <t>12.1.2</t>
  </si>
  <si>
    <t>12.2.2</t>
  </si>
  <si>
    <t>12.2.3</t>
  </si>
  <si>
    <t>12.2.4</t>
  </si>
  <si>
    <t>Pestaña 00.Info</t>
  </si>
  <si>
    <t>Pestaña 01. Definición de ámbito</t>
  </si>
  <si>
    <t>Versión</t>
  </si>
  <si>
    <t>Nombre de la URA*</t>
  </si>
  <si>
    <t>Id</t>
  </si>
  <si>
    <t>Nombre corto</t>
  </si>
  <si>
    <t>Tipo</t>
  </si>
  <si>
    <t>Migas</t>
  </si>
  <si>
    <t>DIR3 de la URA*</t>
  </si>
  <si>
    <t>Criterios de conformidad</t>
  </si>
  <si>
    <t>En curso</t>
  </si>
  <si>
    <t>Ámbito competencial de la URA*</t>
  </si>
  <si>
    <t>DIR3 del ámbito competencial de la URA*</t>
  </si>
  <si>
    <t>DIR3 de la Entidad responsable*</t>
  </si>
  <si>
    <t>Evaluado</t>
  </si>
  <si>
    <t>Alcance de la revisión*</t>
  </si>
  <si>
    <t>Fecha de la revisión*</t>
  </si>
  <si>
    <t>Pendiente de evaluar</t>
  </si>
  <si>
    <t>Nivel de conformidad a analizar*</t>
  </si>
  <si>
    <t>Soporte de accesibilidad mínimo*</t>
  </si>
  <si>
    <t>Ámbito territorial*</t>
  </si>
  <si>
    <t>Situación de cumplimiento</t>
  </si>
  <si>
    <t>Tipo de evaluación*</t>
  </si>
  <si>
    <t>Pantallas</t>
  </si>
  <si>
    <t>¿Muestra correcta?</t>
  </si>
  <si>
    <t>Requisitos de accesibilidad</t>
  </si>
  <si>
    <t>Requisitos: Perceptible (9.1), Operable (9.2), Comprensible (9.3) y Robusto (9.4)</t>
  </si>
  <si>
    <t>DOCUMENTOS NO WEB</t>
  </si>
  <si>
    <t>9.1.1.1</t>
  </si>
  <si>
    <t>9.1.2.1</t>
  </si>
  <si>
    <t>9.1.2.2</t>
  </si>
  <si>
    <t>9.1.2.3</t>
  </si>
  <si>
    <t>9.1.2.5</t>
  </si>
  <si>
    <t>9.1.3.1</t>
  </si>
  <si>
    <t>9.1.3.2</t>
  </si>
  <si>
    <t>9.1.3.3</t>
  </si>
  <si>
    <t>9.1.3.4</t>
  </si>
  <si>
    <t>9.1.3.5</t>
  </si>
  <si>
    <t>9.1.4.1</t>
  </si>
  <si>
    <t>9.1.4.2</t>
  </si>
  <si>
    <t>9.1.4.3</t>
  </si>
  <si>
    <t>9.1.4.4</t>
  </si>
  <si>
    <t>9.1.4.5</t>
  </si>
  <si>
    <t>9.1.4.10</t>
  </si>
  <si>
    <t>9.1.4.11</t>
  </si>
  <si>
    <t>9.1.4.12</t>
  </si>
  <si>
    <t>9.1.4.13</t>
  </si>
  <si>
    <t>9.2.1.1</t>
  </si>
  <si>
    <t>9.2.1.2</t>
  </si>
  <si>
    <t>9.2.1.4</t>
  </si>
  <si>
    <t>9.2.2.1</t>
  </si>
  <si>
    <t>9.2.2.2</t>
  </si>
  <si>
    <t>9.2.3.1</t>
  </si>
  <si>
    <t>9.2.4.3</t>
  </si>
  <si>
    <t>9.2.4.4</t>
  </si>
  <si>
    <t>9.2.4.6</t>
  </si>
  <si>
    <t>9.2.4.7</t>
  </si>
  <si>
    <t>9.2.5.1</t>
  </si>
  <si>
    <t>9.2.5.2</t>
  </si>
  <si>
    <t>9.2.5.3</t>
  </si>
  <si>
    <t>9.2.5.4</t>
  </si>
  <si>
    <t>9.3.1.1</t>
  </si>
  <si>
    <t>9.3.2.1</t>
  </si>
  <si>
    <t>9.3.2.2</t>
  </si>
  <si>
    <t>9.3.3.1</t>
  </si>
  <si>
    <t>9.3.3.2</t>
  </si>
  <si>
    <t>9.3.3.3</t>
  </si>
  <si>
    <t>9.3.3.4</t>
  </si>
  <si>
    <t>9.4.1.1</t>
  </si>
  <si>
    <t>9.4.1.2</t>
  </si>
  <si>
    <t>10.1.1.1</t>
  </si>
  <si>
    <t>10.1.2.1</t>
  </si>
  <si>
    <t>10.1.2.2</t>
  </si>
  <si>
    <t>10.1.2.3</t>
  </si>
  <si>
    <t>10.1.2.5</t>
  </si>
  <si>
    <t>10.1.3.1</t>
  </si>
  <si>
    <t>10.1.3.2</t>
  </si>
  <si>
    <t>10.1.3.3</t>
  </si>
  <si>
    <t>10.1.3.4</t>
  </si>
  <si>
    <t>10.1.3.5</t>
  </si>
  <si>
    <t>10.1.4.1</t>
  </si>
  <si>
    <t>10.1.4.2</t>
  </si>
  <si>
    <t>10.1.4.3</t>
  </si>
  <si>
    <t>10.1.4.4</t>
  </si>
  <si>
    <t>10.1.4.5</t>
  </si>
  <si>
    <t>10.1.4.10</t>
  </si>
  <si>
    <t>10.1.4.11</t>
  </si>
  <si>
    <t>10.1.4.12</t>
  </si>
  <si>
    <t>10.1.4.13</t>
  </si>
  <si>
    <t>10.2.1.1</t>
  </si>
  <si>
    <t>10.2.1.2</t>
  </si>
  <si>
    <t>10.2.1.4</t>
  </si>
  <si>
    <t>10.2.2.1</t>
  </si>
  <si>
    <t>10.2.2.2</t>
  </si>
  <si>
    <t>10.2.3.1</t>
  </si>
  <si>
    <t>10.2.4.3</t>
  </si>
  <si>
    <t>10.2.4.4</t>
  </si>
  <si>
    <t>10.2.4.6</t>
  </si>
  <si>
    <t>10.2.4.7</t>
  </si>
  <si>
    <t>10.2.5.1</t>
  </si>
  <si>
    <t>10.2.5.2</t>
  </si>
  <si>
    <t>10.2.5.3</t>
  </si>
  <si>
    <t>10.2.5.4</t>
  </si>
  <si>
    <t>10.3.1.1</t>
  </si>
  <si>
    <t>10.3.2.1</t>
  </si>
  <si>
    <t>10.3.2.2</t>
  </si>
  <si>
    <t>10.3.3.1</t>
  </si>
  <si>
    <t>10.3.3.2</t>
  </si>
  <si>
    <t>10.3.3.3</t>
  </si>
  <si>
    <t>10.3.3.4</t>
  </si>
  <si>
    <t>10.4.1.1</t>
  </si>
  <si>
    <t>10.4.1.2</t>
  </si>
  <si>
    <t>10.3.1.2</t>
  </si>
  <si>
    <t>10.2.4.2</t>
  </si>
  <si>
    <t>9.2.4.1</t>
  </si>
  <si>
    <t>9.2.4.2</t>
  </si>
  <si>
    <t>9.2.4.5</t>
  </si>
  <si>
    <t>9.3.1.2</t>
  </si>
  <si>
    <t>9.3.2.3</t>
  </si>
  <si>
    <t>9.3.2.4</t>
  </si>
  <si>
    <t>9.4.1.3</t>
  </si>
  <si>
    <t>Nombre corto*</t>
  </si>
  <si>
    <t>Clase*</t>
  </si>
  <si>
    <t>5.4 Preservación de la información de accesibilidad durante una conversión (Condicional)</t>
  </si>
  <si>
    <t>5.2 Activación de características de accesibilidad (Condicional)</t>
  </si>
  <si>
    <t>5.3 Biométrica (Condicional)</t>
  </si>
  <si>
    <t>6.1 Anchura de banda para voz (Condicional)</t>
  </si>
  <si>
    <t>6.3 Identificación de llamadas (Condicional)</t>
  </si>
  <si>
    <t>7.1.1 Reproducción del subtitulado (Condicional)</t>
  </si>
  <si>
    <t>7.1.2 Sincronización del subtitulado (Condicional)</t>
  </si>
  <si>
    <t>7.1.3 Preservación del subtitulado (Condicional)</t>
  </si>
  <si>
    <t>7.2.1 Reproducción de la audiodescripción (Condicional)</t>
  </si>
  <si>
    <t>7.2.2 Sincronización de la audiodescripción (Condicional)</t>
  </si>
  <si>
    <t>7.2.3 Preservación de la audiodescripción (Condicional)</t>
  </si>
  <si>
    <t>7.3 Controles de usuario para subtítulos y audiodescripción (Condicional)</t>
  </si>
  <si>
    <t>11.8.1 Tecnología de gestión de contenidos (Condicional)</t>
  </si>
  <si>
    <t>11.8.2 Creación de contenidos accesibles (Condicional)</t>
  </si>
  <si>
    <t>11.8.3 Preservación de la información de accesibilidad durante las transformaciones (Condicional)</t>
  </si>
  <si>
    <t>11.8.4 Servicio de reparación (Condicional)</t>
  </si>
  <si>
    <t>11.8.5 Plantillas (Condicional)</t>
  </si>
  <si>
    <t>-</t>
  </si>
  <si>
    <t>ID</t>
  </si>
  <si>
    <t>Documentos no web</t>
  </si>
  <si>
    <t>Clase</t>
  </si>
  <si>
    <t>Requisitos: Perceptible (10.1), Operable (10.2), Comprensible (10.3) y Robusto (10.4)</t>
  </si>
  <si>
    <r>
      <t>4. Los resultados agregados del proceso de validación serán consolidados automáticamente en la hoja "</t>
    </r>
    <r>
      <rPr>
        <b/>
        <sz val="12"/>
        <color rgb="FF000000"/>
        <rFont val="Arial"/>
        <family val="2"/>
      </rPr>
      <t>RESULTADOS</t>
    </r>
    <r>
      <rPr>
        <sz val="12"/>
        <color rgb="FF000000"/>
        <rFont val="Arial"/>
        <family val="2"/>
      </rPr>
      <t>".</t>
    </r>
  </si>
  <si>
    <t>¿Muestra Correcta?</t>
  </si>
  <si>
    <t>Empleo y Fiscalidad</t>
  </si>
  <si>
    <t>Protección del Medio Ambiente</t>
  </si>
  <si>
    <t>Orden Público y Seguridad</t>
  </si>
  <si>
    <t>Vivienda y Servicios Comunitarios</t>
  </si>
  <si>
    <t>Análisis de accesibilidad en profundidad de un sitio web</t>
  </si>
  <si>
    <r>
      <rPr>
        <b/>
        <vertAlign val="superscript"/>
        <sz val="12"/>
        <rFont val="Arial"/>
        <family val="2"/>
      </rPr>
      <t>2</t>
    </r>
    <r>
      <rPr>
        <vertAlign val="superscript"/>
        <sz val="12"/>
        <rFont val="Arial"/>
        <family val="2"/>
      </rPr>
      <t xml:space="preserve"> </t>
    </r>
    <r>
      <rPr>
        <u/>
        <sz val="12"/>
        <color theme="10"/>
        <rFont val="Arial"/>
        <family val="2"/>
      </rPr>
      <t>http://administracionelectronica.gob.es/PAe/accesibilidad/documentacion/guia_validacion_accesibilidad</t>
    </r>
  </si>
  <si>
    <t>Entidad responsable del Sitio web*</t>
  </si>
  <si>
    <t>Correo electrónico de la Entidad/Persona responsable del Sitio web*</t>
  </si>
  <si>
    <t>Tipología del sitio web*</t>
  </si>
  <si>
    <t>Nombre Sitio Web*</t>
  </si>
  <si>
    <t>URL del Sitio Web*</t>
  </si>
  <si>
    <t>Funcionalidad esencial del sitio web*</t>
  </si>
  <si>
    <t>Sedes electrónicas y servicios electrónicos</t>
  </si>
  <si>
    <t>Sitios web</t>
  </si>
  <si>
    <t>Intranets y Extranets</t>
  </si>
  <si>
    <t xml:space="preserve"> Tecnologías aplicadas</t>
  </si>
  <si>
    <t>Indicar las tecnologías web en las que se basa la conformidad de la accesibilidad</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</si>
  <si>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</si>
  <si>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</si>
  <si>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</si>
  <si>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</si>
  <si>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</si>
  <si>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</si>
  <si>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</si>
  <si>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</si>
  <si>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</si>
  <si>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</si>
  <si>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</si>
  <si>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</si>
  <si>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</si>
  <si>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</si>
  <si>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</si>
  <si>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</si>
  <si>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</si>
  <si>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Es obligatorio rellenar esta pestaña</t>
  </si>
  <si>
    <t>URL página*</t>
  </si>
  <si>
    <t>PAGINAS SELECCIONADAS</t>
  </si>
  <si>
    <t>6.2.2.4 Indicador visual de audio con texto en tiempo real (Condicional)</t>
  </si>
  <si>
    <t>6.4 Alternativas a los servicios basados ​​en voz (Condicional)</t>
  </si>
  <si>
    <t>6.5.4 Sincronización entre audio y video (Condicional)</t>
  </si>
  <si>
    <t>6.5.5 Indicador visual de audio con video (Condicional)</t>
  </si>
  <si>
    <t>Requisitos: Páginas web con comunicación bidireccional por voz</t>
  </si>
  <si>
    <t>Requisitos: Páginas web con capacidades de vídeo</t>
  </si>
  <si>
    <t>7.1.4 Características de los subtítulos (Condicional)</t>
  </si>
  <si>
    <t>7.1.5 Subtítulos hablados (Condicional)</t>
  </si>
  <si>
    <t>Requisitos: Preferencias de usuario (11.7) y Herramientas de Autor (11.8)</t>
  </si>
  <si>
    <t>6.2.1.1</t>
  </si>
  <si>
    <t>6.2.1.2</t>
  </si>
  <si>
    <t>6.2.2.1</t>
  </si>
  <si>
    <t>6.2.2.2</t>
  </si>
  <si>
    <t>6.2.2.3</t>
  </si>
  <si>
    <t>6.2.2.4</t>
  </si>
  <si>
    <t>6.2.3 a)</t>
  </si>
  <si>
    <t>6.2.3 b)</t>
  </si>
  <si>
    <t>6.2.3 c)</t>
  </si>
  <si>
    <t>6.2.3 d)</t>
  </si>
  <si>
    <t>6.4</t>
  </si>
  <si>
    <t>6.5.4</t>
  </si>
  <si>
    <t>6.5.5</t>
  </si>
  <si>
    <t>6.5.6</t>
  </si>
  <si>
    <t>7.1.4</t>
  </si>
  <si>
    <t>7.1.5</t>
  </si>
  <si>
    <t>Puntuación Media del Sitio Web</t>
  </si>
  <si>
    <t>SITIO WEB</t>
  </si>
  <si>
    <t>URL</t>
  </si>
  <si>
    <t>Pestaña 02.Tecnologías</t>
  </si>
  <si>
    <t>Nombre</t>
  </si>
  <si>
    <t>url</t>
  </si>
  <si>
    <t>Pestaña 03. Muestra</t>
  </si>
  <si>
    <t>Páginas seleccionadas</t>
  </si>
  <si>
    <t>Páginas no aleatorias</t>
  </si>
  <si>
    <t>Páginas aleatorias</t>
  </si>
  <si>
    <t>Pestaña RESULTADOS</t>
  </si>
  <si>
    <t>Puntuación media del sitio web</t>
  </si>
  <si>
    <t>10.4.1.3</t>
  </si>
  <si>
    <t>6.2.1.1 Comuniación mediante RTT (Condicional)</t>
  </si>
  <si>
    <t>6.2.1.2 Voz y texto simultáneos (Condicional)</t>
  </si>
  <si>
    <t>6.2.2.1 Presentación en pantalla diferenciable visualmente (Condicional)</t>
  </si>
  <si>
    <t>6.2.2.2 Dirección de envío y recepción determinable por software (Condicional)</t>
  </si>
  <si>
    <t>6.2.4 Capacidad de respuesta de RTT (Condicional)</t>
  </si>
  <si>
    <r>
      <rPr>
        <b/>
        <vertAlign val="superscript"/>
        <sz val="12"/>
        <rFont val="Arial"/>
        <family val="2"/>
      </rPr>
      <t>1</t>
    </r>
    <r>
      <rPr>
        <sz val="12"/>
        <color theme="10"/>
        <rFont val="Arial"/>
        <family val="2"/>
      </rPr>
      <t xml:space="preserve"> </t>
    </r>
    <r>
      <rPr>
        <u/>
        <sz val="12"/>
        <color theme="10"/>
        <rFont val="Arial"/>
        <family val="2"/>
      </rPr>
      <t>http://www.etsi.org/deliver/etsi_en/301500_301599/301549/03.02.01_60/en_301549v030201p.pdf</t>
    </r>
  </si>
  <si>
    <t>Análisis de accesibilidad en profundidad de sitio web</t>
  </si>
  <si>
    <t>N.º Requisitos x N.º Páginas</t>
  </si>
  <si>
    <t>Nº Requisitos x Nº Páginas</t>
  </si>
  <si>
    <t>PÁGINAS WEB</t>
  </si>
  <si>
    <t>URL del Documento no web</t>
  </si>
  <si>
    <t>URL de la Página web</t>
  </si>
  <si>
    <t>6.2.2.3 Identificación del hablante (Condicional)</t>
  </si>
  <si>
    <t>6.2.3 Interoperabilidad - Apartado a) (Condicional)</t>
  </si>
  <si>
    <t>6.2.3  Interoperabilidad - Apartado b) (Condicional)</t>
  </si>
  <si>
    <t>6.2.3 Interoperabilidad - Apartado c) (Condicional)</t>
  </si>
  <si>
    <t>6.2.3 Interoperabilidad - Apartado d) (Condicional)</t>
  </si>
  <si>
    <t>6.5.2 Resolución - Apartado a) (Condicional)</t>
  </si>
  <si>
    <t>6.5.3 Frecuencia de imagen - Apartado a) (Condicional)</t>
  </si>
  <si>
    <t>6.5.6 Identificación del hablante con comunicación por video (lenguaje de signos)  (Condicional)</t>
  </si>
  <si>
    <t>Requisitos: Genéricos</t>
  </si>
  <si>
    <t>9.1.1.1 Contenido no textual (Condicional)</t>
  </si>
  <si>
    <t>9.1.2.1 Solo audio y solo vídeo (grabado)  (Condicional)</t>
  </si>
  <si>
    <t>9.1.2.2 Subtítulos (grabados) (Condicional)</t>
  </si>
  <si>
    <t>9.1.2.3 Audiodescripción o Medio Alternativo (grabado) (Condicional)</t>
  </si>
  <si>
    <t>9.1.2.5 Audiodescripción (grabada) (Condicional)</t>
  </si>
  <si>
    <t>9.1.3.1 Información y relaciones (Condicional)</t>
  </si>
  <si>
    <t>9.1.3.2 Secuencia significativa (Condicional)</t>
  </si>
  <si>
    <t>9.1.3.3 Características sensoriales (Condicional)</t>
  </si>
  <si>
    <t>9.1.3.4 Orientación (Condicional)</t>
  </si>
  <si>
    <t>9.1.3.5 Identificación del propósito de la entrada (Condicional)</t>
  </si>
  <si>
    <t>9.1.4.1 Uso del Color (Condicional)</t>
  </si>
  <si>
    <t>9.1.4.2 Control del audio (Condicional)</t>
  </si>
  <si>
    <t>9.1.4.3 Contraste (mínimo) (Condicional)</t>
  </si>
  <si>
    <t>9.1.4.4 Cambio de tamaño del texto (Condicional)</t>
  </si>
  <si>
    <t>9.1.4.5 Imágenes de texto (Condicional)</t>
  </si>
  <si>
    <t>9.1.4.10 Reajuste del texto (Condicional)</t>
  </si>
  <si>
    <t>9.1.4.11 Contraste no textual (Condicional)</t>
  </si>
  <si>
    <t>9.1.4.12 Espaciado del texto (Condicional)</t>
  </si>
  <si>
    <t>9.1.4.13 Contenido señalado con el puntero o que tiene el foco (Condicional)</t>
  </si>
  <si>
    <t>9.2.1.1 Teclado (Condicional)</t>
  </si>
  <si>
    <t>9.2.1.2 Sin trampas para el foco del teclado (Condicional)</t>
  </si>
  <si>
    <t>9.2.1.4  Atajos del teclado (Condicional)</t>
  </si>
  <si>
    <t>9.2.2.1 Tiempo ajustable (Condicional)</t>
  </si>
  <si>
    <t>9.2.2.2 Poner en pausa, detener, ocultar (Condicional)</t>
  </si>
  <si>
    <t>9.2.3.1 Umbral de tres destellos o menos (Condicional)</t>
  </si>
  <si>
    <t>9.2.4.1 Evitar bloques (Condicional)</t>
  </si>
  <si>
    <t>9.2.4.2 Titulado de páginas (Condicional)</t>
  </si>
  <si>
    <t>9.2.4.3 Orden del foco (Condicional)</t>
  </si>
  <si>
    <t>9.2.4.4 Propósito de los enlaces (en contexto) (Condicional)</t>
  </si>
  <si>
    <t>9.2.4.5 Múltiples vías (Condicional)</t>
  </si>
  <si>
    <t>9.2.4.6 Encabezados y etiquetas (Condicional)</t>
  </si>
  <si>
    <t>9.2.4.7 Foco visible (Condicional)</t>
  </si>
  <si>
    <t>9.2.5.1 Gestos con el puntero (Condicional)</t>
  </si>
  <si>
    <t>9.2.5.2 Cancelación del puntero (Condicional)</t>
  </si>
  <si>
    <t>9.2.5.3 Inclusión de la etiqueta en el nombre (Condicional)</t>
  </si>
  <si>
    <t>9.2.5.4. Activación mediante movimiento (Condicional)</t>
  </si>
  <si>
    <t>9.3.1.1 Idioma de la página (Condicional)</t>
  </si>
  <si>
    <t>9.3.1.2 Idioma de las partes (Condicional)</t>
  </si>
  <si>
    <t>9.3.2.1 Al recibir el foco (Condicional)</t>
  </si>
  <si>
    <t>9.3.2.2 Al recibir entradas (Condicional)</t>
  </si>
  <si>
    <t>9.3.2.3 Navegación coherente (Condicional)</t>
  </si>
  <si>
    <t>9.3.2.4 Identificación coherente (Condicional)</t>
  </si>
  <si>
    <t>9.3.3.1 Identificación de errores (Condicional)</t>
  </si>
  <si>
    <t>9.3.3.2 Etiquetas o instrucciones (Condicional)</t>
  </si>
  <si>
    <t>9.3.3.3 Sugerencias ante errores (Condicional)</t>
  </si>
  <si>
    <t>9.3.3.4 Prevención de errores (legales, financieros, de datos) (Condicional)</t>
  </si>
  <si>
    <t>9.4.1.1 Procesamiento (Condicional)</t>
  </si>
  <si>
    <t>9.4.1.2 Nombre, función, valor (Condicional)</t>
  </si>
  <si>
    <t>9.4.1.3 Mensajes de estado (Condicional)</t>
  </si>
  <si>
    <t>10.1.1.1 Contenido no textual (Condicional)</t>
  </si>
  <si>
    <t>10.1.2.1 Solo audio y solo vídeo (grabado) (Condicional)</t>
  </si>
  <si>
    <t>10.1.2.2 Subtítulos (grabados) (Condicional)</t>
  </si>
  <si>
    <t>10.1.2.3 Audiodescripción o contenido multimedia alternativo (grabado) (Condicional)</t>
  </si>
  <si>
    <t>10.1.2.5 Audiodescripción (grabada) (Condicional)</t>
  </si>
  <si>
    <t>10.1.3.1 Información y relaciones (Condicional)</t>
  </si>
  <si>
    <t>10.1.3.2 Secuencia significativa (Condicional)</t>
  </si>
  <si>
    <t>10.1.3.3 Características sensoriales (Condicional)</t>
  </si>
  <si>
    <t>10.1.3.4 Orientación (Condicional)</t>
  </si>
  <si>
    <t>10.1.3.5 Identificación del propósito de la entrada (Condicional)</t>
  </si>
  <si>
    <t>10.1.4.1 Uso del Color (Condicional)</t>
  </si>
  <si>
    <t>10.1.4.2 Control del audio (Condicional)</t>
  </si>
  <si>
    <t>10.1.4.3 Contraste (mínimo) (Condicional)</t>
  </si>
  <si>
    <t>10.1.4.4 Cambio de tamaño del texto (Condicional)</t>
  </si>
  <si>
    <t>10.1.4.5 Imágenes de texto (Condicional)</t>
  </si>
  <si>
    <t>10.1.4.10 Reajuste del texto (Condicional)</t>
  </si>
  <si>
    <t>10.1.4.11 Contraste no textual (Condicional)</t>
  </si>
  <si>
    <t>10.1.4.12 Espaciado del texto (Condicional)</t>
  </si>
  <si>
    <t>10.1.4.13 Contenido señalado con el puntero o que tiene el foco (Condicional)</t>
  </si>
  <si>
    <t>10.2.1.1 Teclado (Condicional)</t>
  </si>
  <si>
    <t>10.2.1.2 Sin trampas para el foco del teclado (Condicional)</t>
  </si>
  <si>
    <t>10.2.1.4  Atajos del teclado (Condicional)</t>
  </si>
  <si>
    <t>10.2.2.1 Tiempo ajustable (Condicional)</t>
  </si>
  <si>
    <t>10.2.2.2 Poner en pausa, detener, ocultar (Condicional)</t>
  </si>
  <si>
    <t>10.2.3.1 Umbral de tres destellos o menos (Condicional)</t>
  </si>
  <si>
    <t>10.2.4.2 Titulado de documento (Condicional)</t>
  </si>
  <si>
    <t>10.2.4.3 Orden del foco (Condicional)</t>
  </si>
  <si>
    <t>10.2.4.4 Propósito de los enlaces (en contexto) (Condicional)</t>
  </si>
  <si>
    <t>10.2.4.6 Encabezados y etiquetas (Condicional)</t>
  </si>
  <si>
    <t>10.2.4.7 Foco visible (Condicional)</t>
  </si>
  <si>
    <t>10.2.5.1 Gestos con el puntero (Condicional)</t>
  </si>
  <si>
    <t>10.2.5.2 Cancelación del puntero (Condicional)</t>
  </si>
  <si>
    <t>10.2.5.3 Inclusión de la etiqueta en el nombre (Condicional)</t>
  </si>
  <si>
    <t>10.2.5.4. Activación mediante movimiento (Condicional)</t>
  </si>
  <si>
    <t>10.3.1.1 Idioma de la página (Condicional)</t>
  </si>
  <si>
    <t>10.3.1.2 Idioma de las partes (Condicional)</t>
  </si>
  <si>
    <t>10.3.2.1 Al recibir el foco (Condicional)</t>
  </si>
  <si>
    <t>10.3.2.2 Al recibir entradas (Condicional)</t>
  </si>
  <si>
    <t>10.3.3.1 Identificación de errores (Condicional)</t>
  </si>
  <si>
    <t>10.3.3.2 Etiquetas o instrucciones (Condicional)</t>
  </si>
  <si>
    <t>10.3.3.3 Sugerencias ante errores (Condicional)</t>
  </si>
  <si>
    <t>10.3.3.4 Prevención de errores (legales, financieros, datos) (Condicional)</t>
  </si>
  <si>
    <t>10.4.1.1 Procesamiento (Condicional)</t>
  </si>
  <si>
    <t>10.4.1.2 Nombre, función, valor (Condicional)</t>
  </si>
  <si>
    <t>10.4.1.3 Mensajes de estado (Condicional)</t>
  </si>
  <si>
    <t>9.6</t>
  </si>
  <si>
    <t>9.6 Requisitos de conformidad de las Pautas WCAG (Condicional)</t>
  </si>
  <si>
    <r>
      <t xml:space="preserve">Objeto
</t>
    </r>
    <r>
      <rPr>
        <sz val="10"/>
        <color rgb="FF000000"/>
        <rFont val="Arial"/>
        <family val="2"/>
      </rPr>
      <t xml:space="preserve">
</t>
    </r>
    <r>
      <rPr>
        <sz val="12"/>
        <color rgb="FF000000"/>
        <rFont val="Arial"/>
        <family val="2"/>
      </rPr>
      <t xml:space="preserve">El documento sirve como soporte para la revisión de accesibilidad en profundidad, es decir, permite anotar los resultados del análisis automático y manual realizado sobre un </t>
    </r>
    <r>
      <rPr>
        <b/>
        <sz val="12"/>
        <color rgb="FF000000"/>
        <rFont val="Arial"/>
        <family val="2"/>
      </rPr>
      <t>sitio web</t>
    </r>
    <r>
      <rPr>
        <sz val="12"/>
        <color rgb="FF000000"/>
        <rFont val="Arial"/>
        <family val="2"/>
      </rPr>
      <t xml:space="preserve">. Para las aplicaciones para dispositivos móviles se definirá un modelo diferente.
El documento sigue la estructura de los anexos de la norma </t>
    </r>
    <r>
      <rPr>
        <b/>
        <sz val="12"/>
        <color rgb="FF000000"/>
        <rFont val="Arial"/>
        <family val="2"/>
      </rPr>
      <t>UNE-EN 301 549:2022</t>
    </r>
    <r>
      <rPr>
        <sz val="12"/>
        <color rgb="FF000000"/>
        <rFont val="Arial"/>
        <family val="2"/>
      </rPr>
      <t xml:space="preserve"> (versión oficial en español de la Norma Europea EN 301 549 v.3.2.1 (2021-03) para generar un informe estructurado a partir de los datos que usted proporcione. Para su aplicación, las personas encargadas deberán conocer, entre otros, la aplicación de las Pautas de Accesibilidad para el Contenido Web (WCAG) así como el resto de requisitos de accesibilidad propios de la UNE-EN 301 549:2022. El documento no sirve para realizar ninguna comprobación automática de accesibilidad.
</t>
    </r>
    <r>
      <rPr>
        <b/>
        <sz val="12"/>
        <color rgb="FF000000"/>
        <rFont val="Arial"/>
        <family val="2"/>
      </rPr>
      <t xml:space="preserve">
</t>
    </r>
    <r>
      <rPr>
        <sz val="12"/>
        <color rgb="FF000000"/>
        <rFont val="Arial"/>
        <family val="2"/>
      </rPr>
      <t xml:space="preserve">Los </t>
    </r>
    <r>
      <rPr>
        <b/>
        <sz val="12"/>
        <color rgb="FF000000"/>
        <rFont val="Arial"/>
        <family val="2"/>
      </rPr>
      <t>textos de ayuda</t>
    </r>
    <r>
      <rPr>
        <sz val="12"/>
        <color rgb="FF000000"/>
        <rFont val="Arial"/>
        <family val="2"/>
      </rPr>
      <t xml:space="preserve"> que acompañan a cada uno de los requisitos se han extraído, en parte, de la norma </t>
    </r>
    <r>
      <rPr>
        <b/>
        <sz val="12"/>
        <color rgb="FF000000"/>
        <rFont val="Arial"/>
        <family val="2"/>
      </rPr>
      <t>UNE-EN 301 549:2020</t>
    </r>
    <r>
      <rPr>
        <sz val="12"/>
        <color rgb="FF000000"/>
        <rFont val="Arial"/>
        <family val="2"/>
      </rPr>
      <t xml:space="preserve"> (versión oficial en español de la norma europea EN 301 549 v3.1.1 (2019-11)), siempre y cuando dicho texto no haya variado con respecto a la nueva norma </t>
    </r>
    <r>
      <rPr>
        <b/>
        <sz val="12"/>
        <color rgb="FF000000"/>
        <rFont val="Arial"/>
        <family val="2"/>
      </rPr>
      <t>UNE-EN 301 549:2022</t>
    </r>
    <r>
      <rPr>
        <sz val="12"/>
        <color rgb="FF000000"/>
        <rFont val="Arial"/>
        <family val="2"/>
      </rPr>
      <t xml:space="preserve"> (versión oficial en español de la Norma Europea EN 301 549 v.3.2.1 (2021-03). En el caso de que dicho texto haya sido cambiado o actualizado, se ha seleccionado el texto directamente de la nueva norma (en inglés) [únicamente el texto nuevo o actualizado].</t>
    </r>
  </si>
  <si>
    <t>Los requisitos recogidos en esta hoja solo se deben evaluar para PÁGINAS WEB.</t>
  </si>
  <si>
    <t>Los requisitos recogidos en esta hoja solo se deben evaluar para DOCUMENTOS NO WEB.</t>
  </si>
  <si>
    <t>En blanco</t>
  </si>
  <si>
    <r>
      <t xml:space="preserve">UNE-EN 301 549:2022 - </t>
    </r>
    <r>
      <rPr>
        <sz val="11"/>
        <color rgb="FF000000"/>
        <rFont val="Helvetica Neue"/>
      </rPr>
      <t>excluyendo el contenido excluido por el RD 1112/2018</t>
    </r>
  </si>
  <si>
    <t>DOCUMENTO NO WEB</t>
  </si>
  <si>
    <t>SUMA (Conf. y No conf.)</t>
  </si>
  <si>
    <t>Versión: 2.0.1</t>
  </si>
  <si>
    <t>RESULTADO</t>
  </si>
  <si>
    <t>TODAS</t>
  </si>
  <si>
    <r>
      <t xml:space="preserve">Cómo utilizar el documento
</t>
    </r>
    <r>
      <rPr>
        <sz val="10"/>
        <color rgb="FF000000"/>
        <rFont val="Arial"/>
        <family val="2"/>
      </rPr>
      <t xml:space="preserve">
</t>
    </r>
    <r>
      <rPr>
        <sz val="12"/>
        <color rgb="FF000000"/>
        <rFont val="Arial"/>
        <family val="2"/>
      </rPr>
      <t xml:space="preserve">El orden recomendado para cumplimentar la información es el siguiente:
</t>
    </r>
    <r>
      <rPr>
        <sz val="10"/>
        <color rgb="FF000000"/>
        <rFont val="Arial"/>
        <family val="2"/>
      </rPr>
      <t xml:space="preserve">
</t>
    </r>
    <r>
      <rPr>
        <sz val="12"/>
        <color rgb="FF000000"/>
        <rFont val="Arial"/>
        <family val="2"/>
      </rPr>
      <t>1. Rellenar en primer lugar la información de la hoja "</t>
    </r>
    <r>
      <rPr>
        <b/>
        <sz val="12"/>
        <color rgb="FF000000"/>
        <rFont val="Arial"/>
        <family val="2"/>
      </rPr>
      <t>01.Definición de ámbito</t>
    </r>
    <r>
      <rPr>
        <sz val="12"/>
        <color rgb="FF000000"/>
        <rFont val="Arial"/>
        <family val="2"/>
      </rPr>
      <t>" (todos los campos que son obligatorios aparecen señalados con un asterisco (*)). En segundo lugar, se deberá rellenar la información de la hoja</t>
    </r>
    <r>
      <rPr>
        <b/>
        <sz val="12"/>
        <color rgb="FF000000"/>
        <rFont val="Arial"/>
        <family val="2"/>
      </rPr>
      <t xml:space="preserve"> "02. Tecnologías". </t>
    </r>
    <r>
      <rPr>
        <sz val="12"/>
        <color rgb="FF000000"/>
        <rFont val="Arial"/>
        <family val="2"/>
      </rPr>
      <t>En esta pestaña, se deberán marcar aquellas tecnologías que se hayan utilizado para el desarrollo del sitio web. Existen unos desplegables con las opciones "SÍ" y "NO". En el caso de que se hayan utilizado otras tecnologías que no aparezcan recogidas en el documento, se deberá marcar "SÍ" en el campo "OTRAS" y, a continuación, se deberá completar la información del cuadro que aparece a su lado.</t>
    </r>
  </si>
  <si>
    <t>Empresa responsable del Sitio web*</t>
  </si>
  <si>
    <t>TODOS LOS REQUISITOS GENÉRICOS</t>
  </si>
  <si>
    <t>TODOS LOS REQUISITOS DE VOZ</t>
  </si>
  <si>
    <t>TODOS LOS REQUISITOS DE VIDEO</t>
  </si>
  <si>
    <t>TODOS LOS REQUSITOS DE WEB</t>
  </si>
  <si>
    <t>TODOS LOS REQUISITOS DE DOCUMENTOS NO WEB</t>
  </si>
  <si>
    <t>TODOS LOS REQUISITOS DE SOFTWARE</t>
  </si>
  <si>
    <t>Completando esta casilla con cualquiera de las opciones, se rellenarán automáticamente los resultados de TODAS las URLs para TODOS los requisitos de esta hoja. En el caso de que se quiera modificar algún resultado, se podrá hacer de forma manual a través de los desplegables que hay al lado de cada casilla de 'Resultado'.</t>
  </si>
  <si>
    <r>
      <t>3. Para las</t>
    </r>
    <r>
      <rPr>
        <b/>
        <sz val="12"/>
        <rFont val="Arial"/>
        <family val="2"/>
      </rPr>
      <t xml:space="preserve"> Páginas web </t>
    </r>
    <r>
      <rPr>
        <sz val="12"/>
        <rFont val="Arial"/>
        <family val="2"/>
      </rPr>
      <t>se deberán cumplimentar todos los requisitos de accesibilidad de las hojas</t>
    </r>
    <r>
      <rPr>
        <b/>
        <sz val="12"/>
        <rFont val="Arial"/>
        <family val="2"/>
      </rPr>
      <t xml:space="preserve"> "R5.Genéricos", "R6.Voz", "R7.Video", "R9.Web", "R11.Software" y "R12.ServiciosApoyo"</t>
    </r>
    <r>
      <rPr>
        <sz val="12"/>
        <rFont val="Arial"/>
        <family val="2"/>
      </rPr>
      <t xml:space="preserve">. En el caso de que el requisito sea un </t>
    </r>
    <r>
      <rPr>
        <b/>
        <sz val="12"/>
        <rFont val="Arial"/>
        <family val="2"/>
      </rPr>
      <t>requisito condicional</t>
    </r>
    <r>
      <rPr>
        <sz val="12"/>
        <rFont val="Arial"/>
        <family val="2"/>
      </rPr>
      <t xml:space="preserve"> (así aparecerá recogido en el título del requisito), solo se deberá comprobar dicho requisito si se satisface la condición especificada.  En el caso de que no se satisfaga la condición, se deberá marcar dicho requisito, para ese elemento de la muestra, como "N/A" (No Aplica). El resultado de dichas comprobaciones se plasmará en la </t>
    </r>
    <r>
      <rPr>
        <b/>
        <sz val="12"/>
        <rFont val="Arial"/>
        <family val="2"/>
      </rPr>
      <t>columna</t>
    </r>
    <r>
      <rPr>
        <sz val="12"/>
        <rFont val="Arial"/>
        <family val="2"/>
      </rPr>
      <t xml:space="preserve"> "Resultado", de cada tabla, de cada requisito (no confundir con la hoja de "RESULTADOS").
Para los </t>
    </r>
    <r>
      <rPr>
        <b/>
        <sz val="12"/>
        <rFont val="Arial"/>
        <family val="2"/>
      </rPr>
      <t>Documentos no web</t>
    </r>
    <r>
      <rPr>
        <sz val="12"/>
        <rFont val="Arial"/>
        <family val="2"/>
      </rPr>
      <t xml:space="preserve"> únicamente se deberá cumplimentar los requisitos de accesibilidad de la hoja </t>
    </r>
    <r>
      <rPr>
        <b/>
        <sz val="12"/>
        <rFont val="Arial"/>
        <family val="2"/>
      </rPr>
      <t>"R10.Documentos no web"</t>
    </r>
    <r>
      <rPr>
        <sz val="12"/>
        <rFont val="Arial"/>
        <family val="2"/>
      </rPr>
      <t>. 
En la hoja "</t>
    </r>
    <r>
      <rPr>
        <b/>
        <sz val="12"/>
        <rFont val="Arial"/>
        <family val="2"/>
      </rPr>
      <t>03.Muestra"</t>
    </r>
    <r>
      <rPr>
        <sz val="12"/>
        <rFont val="Arial"/>
        <family val="2"/>
      </rPr>
      <t xml:space="preserve"> se realiza un "</t>
    </r>
    <r>
      <rPr>
        <b/>
        <sz val="12"/>
        <rFont val="Arial"/>
        <family val="2"/>
      </rPr>
      <t>filtrado</t>
    </r>
    <r>
      <rPr>
        <sz val="12"/>
        <rFont val="Arial"/>
        <family val="2"/>
      </rPr>
      <t>" utilizando la columna "</t>
    </r>
    <r>
      <rPr>
        <b/>
        <sz val="12"/>
        <rFont val="Arial"/>
        <family val="2"/>
      </rPr>
      <t>Clase</t>
    </r>
    <r>
      <rPr>
        <sz val="12"/>
        <rFont val="Arial"/>
        <family val="2"/>
      </rPr>
      <t xml:space="preserve">" de la tabla de la muestra por lo que, dependiendo de la clase seleccionada aparecerá en una hojas o en otras. Por </t>
    </r>
    <r>
      <rPr>
        <b/>
        <sz val="12"/>
        <rFont val="Arial"/>
        <family val="2"/>
      </rPr>
      <t>ejemplo</t>
    </r>
    <r>
      <rPr>
        <sz val="12"/>
        <rFont val="Arial"/>
        <family val="2"/>
      </rPr>
      <t>, si ha seleccionado "</t>
    </r>
    <r>
      <rPr>
        <b/>
        <sz val="12"/>
        <rFont val="Arial"/>
        <family val="2"/>
      </rPr>
      <t>Documento no web</t>
    </r>
    <r>
      <rPr>
        <sz val="12"/>
        <rFont val="Arial"/>
        <family val="2"/>
      </rPr>
      <t>" en la columna "</t>
    </r>
    <r>
      <rPr>
        <b/>
        <sz val="12"/>
        <rFont val="Arial"/>
        <family val="2"/>
      </rPr>
      <t>Clase</t>
    </r>
    <r>
      <rPr>
        <sz val="12"/>
        <rFont val="Arial"/>
        <family val="2"/>
      </rPr>
      <t>" de un elemento de la muestra, únicamente aparecerá dicho elemento en las tablas de los requisitos de la hoja "</t>
    </r>
    <r>
      <rPr>
        <b/>
        <sz val="12"/>
        <rFont val="Arial"/>
        <family val="2"/>
      </rPr>
      <t>R10.Documentos no web</t>
    </r>
    <r>
      <rPr>
        <sz val="12"/>
        <rFont val="Arial"/>
        <family val="2"/>
      </rPr>
      <t xml:space="preserve">", no apareciendo dicho elemento en ninguna otra hoja de requisitos.
Todas aquellas celdas que se encuentren sombreadas en gris no deberán rellenarse, pues se completan de manera automática tras haber indicado los campos de la muestra de páginas web o apartados a analizar en la hoja </t>
    </r>
    <r>
      <rPr>
        <b/>
        <sz val="12"/>
        <rFont val="Arial"/>
        <family val="2"/>
      </rPr>
      <t>"03.Muestra"</t>
    </r>
    <r>
      <rPr>
        <sz val="12"/>
        <rFont val="Arial"/>
        <family val="2"/>
      </rPr>
      <t>.
Para simplificar la cumplimentación de este documento, se ha habilitado la posibilidad de rellenar todos los requisitos de una misma hoja (</t>
    </r>
    <r>
      <rPr>
        <b/>
        <sz val="12"/>
        <rFont val="Arial"/>
        <family val="2"/>
      </rPr>
      <t>"R5.Genéricos", "R6.Voz", "R7.Video", "R9.Web", "R11.Software", "R12.ServiciosApoyo" y "R10.Documentos no web"</t>
    </r>
    <r>
      <rPr>
        <sz val="12"/>
        <rFont val="Arial"/>
        <family val="2"/>
      </rPr>
      <t>) a la vez. Para ello, se deberá completar el campo 'RESULTADO' con una de las 5 opciones del desplegable y, automáticamente, se rellenarán el resto de resultados de los diferentes requisitos de la hoja con ese mismo dato. En el caso de que una página web o un apartado no cumpla el requisito de la misma manera que el resto, se podrá modificar de forma manual utilizando el desplegable que aparece a la derecha de la columna "Resultado".
Para más información al respecto puede consultar la Norma Europea EN 301 549 V3.2.1 (2021-03)</t>
    </r>
    <r>
      <rPr>
        <b/>
        <vertAlign val="superscript"/>
        <sz val="12"/>
        <rFont val="Arial"/>
        <family val="2"/>
      </rPr>
      <t>1</t>
    </r>
    <r>
      <rPr>
        <sz val="12"/>
        <rFont val="Arial"/>
        <family val="2"/>
      </rPr>
      <t>.
Para realizar la revisión de la accesibilidad puede servir de ayuda el listado de herramientas automáticas y manuales que encontrará en el Anexo de la Guía de validación de accesibilidad web</t>
    </r>
    <r>
      <rPr>
        <b/>
        <vertAlign val="superscript"/>
        <sz val="12"/>
        <rFont val="Arial"/>
        <family val="2"/>
      </rPr>
      <t>2</t>
    </r>
    <r>
      <rPr>
        <sz val="12"/>
        <rFont val="Arial"/>
        <family val="2"/>
      </rPr>
      <t>.</t>
    </r>
  </si>
  <si>
    <t>Documento de justificación de la accesibilidad</t>
  </si>
  <si>
    <t>https://portal.gestion.sedepkd.red.gob.es/portal/espacioAD/guias/justificaciones</t>
  </si>
  <si>
    <r>
      <rPr>
        <sz val="12"/>
        <color rgb="FF000000"/>
        <rFont val="Arial"/>
        <family val="2"/>
      </rPr>
      <t>2. En la pestaña "</t>
    </r>
    <r>
      <rPr>
        <b/>
        <sz val="12"/>
        <color rgb="FF000000"/>
        <rFont val="Arial"/>
        <family val="2"/>
      </rPr>
      <t>03. Muestra</t>
    </r>
    <r>
      <rPr>
        <sz val="12"/>
        <color rgb="FF000000"/>
        <rFont val="Arial"/>
        <family val="2"/>
      </rPr>
      <t xml:space="preserve">" deberán indicarse las páginas que forman parte de la muestra. 
- La muestra deberá ser, como mínimo, de 3 páginas web o apartados para la categoría de solución 'Sitio Web y presencia básica en Internet', y de 1 página web o apartado para la categoría de solución 'Comercio Electrónico' y, como máximo, de 10. Cuando la muestra sea menor de 10 páginas web o apartados, las celdas restantes se dejarán vacías.
- Por cada página seleccionada en la muestra deberá indicarse: Nombre corto, Clase (página web o documento no web), Tipo de página, URL de la página, Direccionamiento alternativo (útil en los sitios web con URLs dinámicas) y Tipos de elementos (indicando los elementos más característicos que incluye la página, por ejemplo imágenes, listas, tablas, formularios, multimedia …).
- Para que la muestra sea correcta  deberán estar completos todos los campos obligatorios de todas las páginas web o apartados que formen parte de la muestra. </t>
    </r>
  </si>
  <si>
    <t>Completa</t>
  </si>
  <si>
    <t>La revisión es realizada desde un equipo con Windows 10, y desde el navegador Google Chrome</t>
  </si>
  <si>
    <t>Home</t>
  </si>
  <si>
    <t>Página Web</t>
  </si>
  <si>
    <t>https://…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</si>
</sst>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0.00;[Red]\-[$$-409]#,##0.00"/>
    <numFmt numFmtId="165" formatCode="[$-407]General"/>
    <numFmt numFmtId="166" formatCode="0.00\ %"/>
    <numFmt numFmtId="167" formatCode="[=0]&quot;&quot;;[&lt;&gt;0]0"/>
    <numFmt numFmtId="168" formatCode="0;\-0;;@"/>
  </numFmts>
  <fonts count="77">
    <font>
      <sz val="10"/>
      <color rgb="FF000000"/>
      <name val="Arial"/>
    </font>
    <font>
      <sz val="10"/>
      <name val="Arial"/>
      <family val="2"/>
    </font>
    <font>
      <b/>
      <sz val="10"/>
      <color rgb="FFFFFFFF"/>
      <name val="Arial Black"/>
      <family val="2"/>
    </font>
    <font>
      <b/>
      <sz val="24"/>
      <color rgb="FF000000"/>
      <name val="Arial"/>
      <family val="2"/>
    </font>
    <font>
      <b/>
      <sz val="10"/>
      <color rgb="FF000000"/>
      <name val="Arial"/>
      <family val="2"/>
    </font>
    <font>
      <sz val="10"/>
      <color rgb="FFC0C0C0"/>
      <name val="Arial"/>
      <family val="2"/>
    </font>
    <font>
      <b/>
      <sz val="10"/>
      <color rgb="FF3465A4"/>
      <name val="Arial"/>
      <family val="2"/>
    </font>
    <font>
      <b/>
      <sz val="9"/>
      <color rgb="FFCC0000"/>
      <name val="Arial"/>
      <family val="2"/>
    </font>
    <font>
      <b/>
      <sz val="10"/>
      <color rgb="FF006600"/>
      <name val="Arial"/>
      <family val="2"/>
    </font>
    <font>
      <b/>
      <sz val="8"/>
      <color rgb="FFCC0000"/>
      <name val="Arial"/>
      <family val="2"/>
    </font>
    <font>
      <sz val="22"/>
      <color rgb="FF000000"/>
      <name val="Arial Black"/>
      <family val="2"/>
    </font>
    <font>
      <sz val="22"/>
      <color rgb="FF000000"/>
      <name val="Calibri"/>
      <family val="2"/>
    </font>
    <font>
      <sz val="11"/>
      <color rgb="FF000000"/>
      <name val="Calibri"/>
      <family val="2"/>
    </font>
    <font>
      <b/>
      <sz val="24"/>
      <color rgb="FF3465A4"/>
      <name val="Arial"/>
      <family val="2"/>
    </font>
    <font>
      <b/>
      <sz val="14"/>
      <color rgb="FF000000"/>
      <name val="Calibri"/>
      <family val="2"/>
    </font>
    <font>
      <sz val="20"/>
      <color rgb="FF3465A4"/>
      <name val="Arial"/>
      <family val="2"/>
    </font>
    <font>
      <sz val="12"/>
      <color rgb="FF3465A4"/>
      <name val="Helvetica Neue"/>
    </font>
    <font>
      <b/>
      <sz val="18"/>
      <color rgb="FF000000"/>
      <name val="Helvetica Neue"/>
    </font>
    <font>
      <sz val="11"/>
      <color rgb="FF000000"/>
      <name val="Helvetica Neue"/>
    </font>
    <font>
      <sz val="10"/>
      <color rgb="FF000000"/>
      <name val="Helvetica Neue"/>
    </font>
    <font>
      <b/>
      <sz val="12"/>
      <color rgb="FF000000"/>
      <name val="Arial"/>
      <family val="2"/>
    </font>
    <font>
      <sz val="12"/>
      <color rgb="FF000000"/>
      <name val="Arial"/>
      <family val="2"/>
    </font>
    <font>
      <b/>
      <sz val="10"/>
      <color rgb="FF000000"/>
      <name val="Helvetica Neue"/>
    </font>
    <font>
      <b/>
      <sz val="11"/>
      <color rgb="FF000000"/>
      <name val="Helvetica Neue"/>
    </font>
    <font>
      <sz val="10"/>
      <name val="Helvetica Neue"/>
    </font>
    <font>
      <sz val="10"/>
      <color rgb="FF000000"/>
      <name val="Arial"/>
      <family val="2"/>
    </font>
    <font>
      <sz val="9"/>
      <color rgb="FF000000"/>
      <name val="Arial"/>
      <family val="2"/>
    </font>
    <font>
      <b/>
      <sz val="18"/>
      <color rgb="FF000000"/>
      <name val="Arial"/>
      <family val="2"/>
    </font>
    <font>
      <sz val="11"/>
      <name val="Calibri"/>
      <family val="2"/>
    </font>
    <font>
      <b/>
      <sz val="14"/>
      <name val="Helvetica Neue"/>
    </font>
    <font>
      <sz val="11"/>
      <name val="Helvetica Neue"/>
    </font>
    <font>
      <b/>
      <sz val="12"/>
      <color rgb="FF000000"/>
      <name val="Helvetica Neue"/>
    </font>
    <font>
      <b/>
      <sz val="12"/>
      <color rgb="FF000000"/>
      <name val="Calibri"/>
      <family val="2"/>
    </font>
    <font>
      <sz val="22"/>
      <color rgb="FF000000"/>
      <name val="Arial"/>
      <family val="2"/>
    </font>
    <font>
      <sz val="11"/>
      <color rgb="FF000000"/>
      <name val="Arial"/>
      <family val="2"/>
    </font>
    <font>
      <b/>
      <sz val="10"/>
      <color rgb="FF000000"/>
      <name val="Arial"/>
      <family val="2"/>
    </font>
    <font>
      <b/>
      <sz val="11"/>
      <color rgb="FF000000"/>
      <name val="Calibri"/>
      <family val="2"/>
    </font>
    <font>
      <b/>
      <sz val="24"/>
      <color rgb="FF000000"/>
      <name val="Calibri"/>
      <family val="2"/>
    </font>
    <font>
      <sz val="11"/>
      <color rgb="FF000000"/>
      <name val="Arial"/>
      <family val="2"/>
    </font>
    <font>
      <sz val="2"/>
      <color rgb="FF000000"/>
      <name val="Calibri"/>
      <family val="2"/>
    </font>
    <font>
      <sz val="20"/>
      <color rgb="FF3465A4"/>
      <name val="Helvetica Neue"/>
    </font>
    <font>
      <sz val="18"/>
      <color rgb="FF000000"/>
      <name val="Arial"/>
      <family val="2"/>
    </font>
    <font>
      <sz val="18"/>
      <color rgb="FFF10D0C"/>
      <name val="Arial"/>
      <family val="2"/>
    </font>
    <font>
      <sz val="8"/>
      <color rgb="FF000000"/>
      <name val="Arial"/>
      <family val="2"/>
    </font>
    <font>
      <b/>
      <sz val="13"/>
      <name val="Arial Black"/>
      <family val="2"/>
    </font>
    <font>
      <b/>
      <sz val="10"/>
      <name val="Arial"/>
      <family val="2"/>
    </font>
    <font>
      <b/>
      <sz val="8"/>
      <name val="Arial"/>
      <family val="2"/>
    </font>
    <font>
      <b/>
      <u/>
      <sz val="12"/>
      <color rgb="FF000000"/>
      <name val="Arial"/>
      <family val="2"/>
    </font>
    <font>
      <b/>
      <sz val="12"/>
      <color rgb="FF5983B0"/>
      <name val="Arial"/>
      <family val="2"/>
    </font>
    <font>
      <b/>
      <u/>
      <sz val="11"/>
      <color rgb="FF000000"/>
      <name val="Arial"/>
      <family val="2"/>
    </font>
    <font>
      <sz val="10"/>
      <color rgb="FF000000"/>
      <name val="Arial"/>
      <family val="2"/>
    </font>
    <font>
      <sz val="14"/>
      <color rgb="FF000000"/>
      <name val="Calibri"/>
      <family val="2"/>
    </font>
    <font>
      <b/>
      <sz val="16"/>
      <color rgb="FF000000"/>
      <name val="Calibri"/>
      <family val="2"/>
    </font>
    <font>
      <sz val="9"/>
      <color indexed="81"/>
      <name val="Tahoma"/>
      <family val="2"/>
    </font>
    <font>
      <b/>
      <sz val="9"/>
      <color indexed="81"/>
      <name val="Tahoma"/>
      <family val="2"/>
    </font>
    <font>
      <sz val="10"/>
      <color indexed="81"/>
      <name val="Tahoma"/>
      <family val="2"/>
    </font>
    <font>
      <b/>
      <sz val="10"/>
      <color indexed="81"/>
      <name val="Tahoma"/>
      <family val="2"/>
    </font>
    <font>
      <b/>
      <sz val="10"/>
      <color rgb="FFFF0000"/>
      <name val="Helvetica Neue"/>
    </font>
    <font>
      <sz val="8"/>
      <name val="Arial"/>
      <family val="2"/>
    </font>
    <font>
      <b/>
      <sz val="10"/>
      <color theme="0"/>
      <name val="Arial"/>
      <family val="2"/>
    </font>
    <font>
      <sz val="17"/>
      <color rgb="FF000000"/>
      <name val="Arial"/>
      <family val="2"/>
    </font>
    <font>
      <b/>
      <sz val="16"/>
      <color rgb="FF000000"/>
      <name val="Arial"/>
      <family val="2"/>
    </font>
    <font>
      <b/>
      <sz val="8"/>
      <color rgb="FF000000"/>
      <name val="Arial"/>
      <family val="2"/>
    </font>
    <font>
      <u/>
      <sz val="10"/>
      <color theme="10"/>
      <name val="Arial"/>
      <family val="2"/>
    </font>
    <font>
      <u/>
      <sz val="12"/>
      <color theme="10"/>
      <name val="Arial"/>
      <family val="2"/>
    </font>
    <font>
      <b/>
      <vertAlign val="superscript"/>
      <sz val="12"/>
      <name val="Arial"/>
      <family val="2"/>
    </font>
    <font>
      <vertAlign val="superscript"/>
      <sz val="12"/>
      <name val="Arial"/>
      <family val="2"/>
    </font>
    <font>
      <b/>
      <sz val="11"/>
      <color rgb="FF000000"/>
      <name val="Arial"/>
      <family val="2"/>
    </font>
    <font>
      <sz val="14"/>
      <color rgb="FF000000"/>
      <name val="Arial"/>
      <family val="2"/>
    </font>
    <font>
      <sz val="12"/>
      <name val="Arial"/>
      <family val="2"/>
    </font>
    <font>
      <b/>
      <sz val="12"/>
      <name val="Arial"/>
      <family val="2"/>
    </font>
    <font>
      <sz val="12"/>
      <color theme="10"/>
      <name val="Arial"/>
      <family val="2"/>
    </font>
    <font>
      <sz val="11"/>
      <color theme="0"/>
      <name val="Calibri"/>
      <family val="2"/>
    </font>
    <font>
      <b/>
      <sz val="11"/>
      <color theme="0"/>
      <name val="Calibri"/>
      <family val="2"/>
    </font>
    <font>
      <sz val="10"/>
      <color theme="0"/>
      <name val="Arial"/>
      <family val="2"/>
    </font>
    <font>
      <b/>
      <sz val="24"/>
      <color rgb="FF000000"/>
      <name val="Calibri"/>
      <family val="2"/>
      <scheme val="minor"/>
    </font>
    <font>
      <sz val="11"/>
      <name val="Helvetica Neue"/>
      <charset val="1"/>
    </font>
  </fonts>
  <fills count="47">
    <fill>
      <patternFill patternType="none"/>
    </fill>
    <fill>
      <patternFill patternType="gray125"/>
    </fill>
    <fill>
      <patternFill patternType="solid">
        <fgColor rgb="FFFFFFFF"/>
        <bgColor rgb="FFEDF9F4"/>
      </patternFill>
    </fill>
    <fill>
      <patternFill patternType="solid">
        <fgColor rgb="FFFFCC99"/>
        <bgColor rgb="FFFFDBB6"/>
      </patternFill>
    </fill>
    <fill>
      <patternFill patternType="solid">
        <fgColor rgb="FF77BC65"/>
        <bgColor rgb="FFAFD095"/>
      </patternFill>
    </fill>
    <fill>
      <patternFill patternType="solid">
        <fgColor rgb="FFFF9966"/>
        <bgColor rgb="FFEA9999"/>
      </patternFill>
    </fill>
    <fill>
      <patternFill patternType="solid">
        <fgColor rgb="FF4C1900"/>
        <bgColor rgb="FF333333"/>
      </patternFill>
    </fill>
    <fill>
      <patternFill patternType="solid">
        <fgColor rgb="FFFDEAEC"/>
        <bgColor rgb="FFEEEEEE"/>
      </patternFill>
    </fill>
    <fill>
      <patternFill patternType="solid">
        <fgColor rgb="FFEDF9F4"/>
        <bgColor rgb="FFEEEEEE"/>
      </patternFill>
    </fill>
    <fill>
      <patternFill patternType="solid">
        <fgColor rgb="FFCCCCCC"/>
        <bgColor rgb="FFC0C0C0"/>
      </patternFill>
    </fill>
    <fill>
      <patternFill patternType="solid">
        <fgColor rgb="FFDEE6EF"/>
        <bgColor rgb="FFDDDDDD"/>
      </patternFill>
    </fill>
    <fill>
      <patternFill patternType="solid">
        <fgColor rgb="FFB4C7DC"/>
        <bgColor rgb="FFC0C0C0"/>
      </patternFill>
    </fill>
    <fill>
      <patternFill patternType="solid">
        <fgColor rgb="FFFFDBB6"/>
        <bgColor rgb="FFFFCC99"/>
      </patternFill>
    </fill>
    <fill>
      <patternFill patternType="solid">
        <fgColor rgb="FFD4EA6B"/>
        <bgColor rgb="FFE8F2A1"/>
      </patternFill>
    </fill>
    <fill>
      <patternFill patternType="solid">
        <fgColor rgb="FFE8F2A1"/>
        <bgColor rgb="FFDDE8CB"/>
      </patternFill>
    </fill>
    <fill>
      <patternFill patternType="solid">
        <fgColor rgb="FFC9DAF8"/>
        <bgColor rgb="FFD9D9D9"/>
      </patternFill>
    </fill>
    <fill>
      <patternFill patternType="solid">
        <fgColor rgb="FFD9D9D9"/>
        <bgColor rgb="FFDDDDDD"/>
      </patternFill>
    </fill>
    <fill>
      <patternFill patternType="solid">
        <fgColor rgb="FFB6D7A8"/>
        <bgColor rgb="FFAFD095"/>
      </patternFill>
    </fill>
    <fill>
      <patternFill patternType="solid">
        <fgColor rgb="FFEA9999"/>
        <bgColor rgb="FFFF9966"/>
      </patternFill>
    </fill>
    <fill>
      <patternFill patternType="solid">
        <fgColor rgb="FFBEE3D3"/>
        <bgColor rgb="FFB7E1CD"/>
      </patternFill>
    </fill>
    <fill>
      <patternFill patternType="solid">
        <fgColor rgb="FFC2E0AE"/>
        <bgColor rgb="FFB6D7A8"/>
      </patternFill>
    </fill>
    <fill>
      <patternFill patternType="solid">
        <fgColor rgb="FFFFBF00"/>
        <bgColor rgb="FFFF9966"/>
      </patternFill>
    </fill>
    <fill>
      <patternFill patternType="solid">
        <fgColor rgb="FFDDE8CB"/>
        <bgColor rgb="FFDDDDDD"/>
      </patternFill>
    </fill>
    <fill>
      <patternFill patternType="solid">
        <fgColor rgb="FFAFD095"/>
        <bgColor rgb="FFB6D7A8"/>
      </patternFill>
    </fill>
    <fill>
      <patternFill patternType="solid">
        <fgColor rgb="FFEEEEEE"/>
        <bgColor rgb="FFEDF9F4"/>
      </patternFill>
    </fill>
    <fill>
      <patternFill patternType="solid">
        <fgColor rgb="FFFF6D6D"/>
        <bgColor rgb="FFFF9966"/>
      </patternFill>
    </fill>
    <fill>
      <patternFill patternType="solid">
        <fgColor rgb="FFFFFF99"/>
        <bgColor rgb="FFEDF9F4"/>
      </patternFill>
    </fill>
    <fill>
      <patternFill patternType="solid">
        <fgColor rgb="FFC9DAF8"/>
        <bgColor rgb="FFEDF9F4"/>
      </patternFill>
    </fill>
    <fill>
      <patternFill patternType="solid">
        <fgColor theme="0" tint="-4.9989318521683403E-2"/>
        <bgColor rgb="FFEDF9F4"/>
      </patternFill>
    </fill>
    <fill>
      <patternFill patternType="solid">
        <fgColor rgb="FFFFFF00"/>
        <bgColor rgb="FFEDF9F4"/>
      </patternFill>
    </fill>
    <fill>
      <patternFill patternType="solid">
        <fgColor rgb="FFFFBF00"/>
        <bgColor rgb="FFE8F2A1"/>
      </patternFill>
    </fill>
    <fill>
      <patternFill patternType="solid">
        <fgColor rgb="FFFF6D6D"/>
        <bgColor rgb="FFE8F2A1"/>
      </patternFill>
    </fill>
    <fill>
      <patternFill patternType="solid">
        <fgColor rgb="FF00B050"/>
        <bgColor rgb="FFE8F2A1"/>
      </patternFill>
    </fill>
    <fill>
      <patternFill patternType="solid">
        <fgColor rgb="FF00B0F0"/>
        <bgColor rgb="FFE8F2A1"/>
      </patternFill>
    </fill>
    <fill>
      <patternFill patternType="solid">
        <fgColor theme="7" tint="-0.249977111117893"/>
        <bgColor rgb="FFFF9966"/>
      </patternFill>
    </fill>
    <fill>
      <patternFill patternType="solid">
        <fgColor theme="7" tint="-0.249977111117893"/>
        <bgColor rgb="FFE8F2A1"/>
      </patternFill>
    </fill>
    <fill>
      <patternFill patternType="solid">
        <fgColor theme="2" tint="-0.499984740745262"/>
        <bgColor rgb="FFE8F2A1"/>
      </patternFill>
    </fill>
    <fill>
      <patternFill patternType="solid">
        <fgColor rgb="FF00B050"/>
        <bgColor rgb="FFDDE8CB"/>
      </patternFill>
    </fill>
    <fill>
      <patternFill patternType="solid">
        <fgColor rgb="FF00B050"/>
        <bgColor rgb="FFEDF9F4"/>
      </patternFill>
    </fill>
    <fill>
      <patternFill patternType="solid">
        <fgColor theme="0"/>
        <bgColor rgb="FFEDF9F4"/>
      </patternFill>
    </fill>
    <fill>
      <patternFill patternType="solid">
        <fgColor theme="0"/>
        <bgColor rgb="FFD9D9D9"/>
      </patternFill>
    </fill>
    <fill>
      <patternFill patternType="solid">
        <fgColor theme="3" tint="0.59999389629810485"/>
        <bgColor rgb="FFD9D9D9"/>
      </patternFill>
    </fill>
    <fill>
      <patternFill patternType="solid">
        <fgColor rgb="FF002060"/>
        <bgColor rgb="FFEDF9F4"/>
      </patternFill>
    </fill>
    <fill>
      <patternFill patternType="solid">
        <fgColor theme="3" tint="0.79998168889431442"/>
        <bgColor rgb="FFEDF9F4"/>
      </patternFill>
    </fill>
    <fill>
      <patternFill patternType="solid">
        <fgColor theme="3" tint="0.39997558519241921"/>
        <bgColor rgb="FFEDF9F4"/>
      </patternFill>
    </fill>
    <fill>
      <patternFill patternType="solid">
        <fgColor theme="3" tint="-0.249977111117893"/>
        <bgColor rgb="FFEDF9F4"/>
      </patternFill>
    </fill>
    <fill>
      <patternFill patternType="solid">
        <fgColor theme="0" tint="-0.14999847407452621"/>
        <bgColor rgb="FFEDF9F4"/>
      </patternFill>
    </fill>
  </fills>
  <borders count="60">
    <border>
      <left/>
      <right/>
      <top/>
      <bottom/>
      <diagonal/>
    </border>
    <border>
      <left style="hair">
        <color auto="1"/>
      </left>
      <right style="hair">
        <color auto="1"/>
      </right>
      <top style="hair">
        <color auto="1"/>
      </top>
      <bottom style="hair">
        <color auto="1"/>
      </bottom>
      <diagonal/>
    </border>
    <border>
      <left style="hair">
        <color rgb="FF4C1900"/>
      </left>
      <right/>
      <top style="hair">
        <color rgb="FF4C1900"/>
      </top>
      <bottom/>
      <diagonal/>
    </border>
    <border>
      <left/>
      <right/>
      <top style="hair">
        <color rgb="FF4C1900"/>
      </top>
      <bottom/>
      <diagonal/>
    </border>
    <border>
      <left/>
      <right style="hair">
        <color rgb="FF4C1900"/>
      </right>
      <top style="hair">
        <color rgb="FF4C1900"/>
      </top>
      <bottom/>
      <diagonal/>
    </border>
    <border>
      <left style="hair">
        <color rgb="FF4C1900"/>
      </left>
      <right/>
      <top/>
      <bottom/>
      <diagonal/>
    </border>
    <border>
      <left/>
      <right style="hair">
        <color rgb="FF4C1900"/>
      </right>
      <top/>
      <bottom/>
      <diagonal/>
    </border>
    <border>
      <left/>
      <right/>
      <top/>
      <bottom style="hair">
        <color rgb="FF4C1900"/>
      </bottom>
      <diagonal/>
    </border>
    <border>
      <left style="hair">
        <color rgb="FF4C1900"/>
      </left>
      <right/>
      <top/>
      <bottom style="hair">
        <color rgb="FF4C1900"/>
      </bottom>
      <diagonal/>
    </border>
    <border>
      <left/>
      <right style="hair">
        <color rgb="FF4C1900"/>
      </right>
      <top/>
      <bottom style="hair">
        <color rgb="FF4C1900"/>
      </bottom>
      <diagonal/>
    </border>
    <border>
      <left style="thin">
        <color auto="1"/>
      </left>
      <right style="thin">
        <color auto="1"/>
      </right>
      <top style="thin">
        <color auto="1"/>
      </top>
      <bottom style="thin">
        <color auto="1"/>
      </bottom>
      <diagonal/>
    </border>
    <border>
      <left style="hair">
        <color rgb="FF729FCF"/>
      </left>
      <right style="hair">
        <color rgb="FF729FCF"/>
      </right>
      <top style="hair">
        <color rgb="FF729FCF"/>
      </top>
      <bottom style="hair">
        <color rgb="FF729FCF"/>
      </bottom>
      <diagonal/>
    </border>
    <border>
      <left style="thin">
        <color rgb="FF729FCF"/>
      </left>
      <right style="thin">
        <color rgb="FF729FCF"/>
      </right>
      <top style="thin">
        <color rgb="FF729FCF"/>
      </top>
      <bottom style="thin">
        <color rgb="FF729FCF"/>
      </bottom>
      <diagonal/>
    </border>
    <border>
      <left style="thin">
        <color rgb="FF729FCF"/>
      </left>
      <right/>
      <top style="thin">
        <color rgb="FF729FCF"/>
      </top>
      <bottom style="thin">
        <color rgb="FF729FCF"/>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style="thick">
        <color auto="1"/>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style="thin">
        <color rgb="FF729FCF"/>
      </left>
      <right style="thin">
        <color rgb="FF729FCF"/>
      </right>
      <top/>
      <bottom style="thin">
        <color rgb="FF729FCF"/>
      </bottom>
      <diagonal/>
    </border>
    <border>
      <left style="thin">
        <color rgb="FF729FCF"/>
      </left>
      <right/>
      <top/>
      <bottom style="thin">
        <color rgb="FF729FCF"/>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top style="thin">
        <color auto="1"/>
      </top>
      <bottom style="thick">
        <color auto="1"/>
      </bottom>
      <diagonal/>
    </border>
    <border>
      <left/>
      <right/>
      <top style="thin">
        <color auto="1"/>
      </top>
      <bottom style="thick">
        <color auto="1"/>
      </bottom>
      <diagonal/>
    </border>
    <border>
      <left/>
      <right style="thick">
        <color auto="1"/>
      </right>
      <top style="thin">
        <color auto="1"/>
      </top>
      <bottom style="thick">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right/>
      <top/>
      <bottom style="thick">
        <color rgb="FFCCCCCC"/>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medium">
        <color auto="1"/>
      </right>
      <top style="thin">
        <color auto="1"/>
      </top>
      <bottom/>
      <diagonal/>
    </border>
    <border>
      <left/>
      <right/>
      <top style="thin">
        <color auto="1"/>
      </top>
      <bottom style="medium">
        <color auto="1"/>
      </bottom>
      <diagonal/>
    </border>
    <border>
      <left/>
      <right/>
      <top style="medium">
        <color auto="1"/>
      </top>
      <bottom/>
      <diagonal/>
    </border>
    <border>
      <left/>
      <right style="medium">
        <color indexed="64"/>
      </right>
      <top/>
      <bottom/>
      <diagonal/>
    </border>
    <border>
      <left style="medium">
        <color indexed="64"/>
      </left>
      <right style="medium">
        <color auto="1"/>
      </right>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s>
  <cellStyleXfs count="26">
    <xf numFmtId="0" fontId="0" fillId="2" borderId="0"/>
    <xf numFmtId="164" fontId="50" fillId="3" borderId="1" applyProtection="0"/>
    <xf numFmtId="46" fontId="2" fillId="4" borderId="1" applyProtection="0">
      <alignment vertical="center"/>
    </xf>
    <xf numFmtId="0" fontId="3" fillId="2" borderId="0" applyBorder="0" applyProtection="0"/>
    <xf numFmtId="0" fontId="4" fillId="5" borderId="0" applyBorder="0" applyProtection="0"/>
    <xf numFmtId="0" fontId="5" fillId="6" borderId="0" applyBorder="0" applyProtection="0"/>
    <xf numFmtId="0" fontId="50" fillId="3" borderId="0" applyBorder="0" applyProtection="0">
      <alignment horizontal="right"/>
    </xf>
    <xf numFmtId="164" fontId="50" fillId="0" borderId="1">
      <protection locked="0"/>
    </xf>
    <xf numFmtId="0" fontId="50" fillId="3" borderId="2" applyProtection="0">
      <alignment horizontal="right"/>
    </xf>
    <xf numFmtId="0" fontId="50" fillId="3" borderId="3" applyProtection="0">
      <alignment horizontal="right"/>
    </xf>
    <xf numFmtId="0" fontId="50" fillId="3" borderId="4" applyProtection="0">
      <alignment horizontal="right"/>
    </xf>
    <xf numFmtId="0" fontId="50" fillId="3" borderId="5" applyProtection="0">
      <alignment horizontal="right"/>
    </xf>
    <xf numFmtId="0" fontId="50" fillId="3" borderId="6" applyProtection="0">
      <alignment horizontal="right"/>
    </xf>
    <xf numFmtId="0" fontId="50" fillId="3" borderId="7" applyProtection="0">
      <alignment horizontal="right"/>
    </xf>
    <xf numFmtId="0" fontId="50" fillId="3" borderId="8" applyProtection="0">
      <alignment horizontal="right"/>
    </xf>
    <xf numFmtId="0" fontId="50" fillId="3" borderId="9" applyProtection="0">
      <alignment horizontal="right"/>
    </xf>
    <xf numFmtId="165" fontId="50" fillId="5" borderId="1" applyProtection="0">
      <alignment horizontal="right" wrapText="1"/>
    </xf>
    <xf numFmtId="0" fontId="4" fillId="2" borderId="0" applyBorder="0" applyProtection="0"/>
    <xf numFmtId="0" fontId="6" fillId="2" borderId="0" applyBorder="0" applyProtection="0"/>
    <xf numFmtId="0" fontId="7" fillId="7" borderId="10" applyProtection="0">
      <alignment horizontal="center"/>
    </xf>
    <xf numFmtId="0" fontId="8" fillId="8" borderId="0" applyBorder="0" applyProtection="0">
      <alignment horizontal="center"/>
    </xf>
    <xf numFmtId="0" fontId="50" fillId="2" borderId="0" applyBorder="0" applyProtection="0">
      <alignment horizontal="center" vertical="center"/>
    </xf>
    <xf numFmtId="0" fontId="9" fillId="7" borderId="10" applyProtection="0">
      <alignment horizontal="center"/>
    </xf>
    <xf numFmtId="0" fontId="8" fillId="8" borderId="0" applyBorder="0" applyProtection="0"/>
    <xf numFmtId="0" fontId="63" fillId="2" borderId="0" applyNumberFormat="0" applyFill="0" applyBorder="0" applyAlignment="0" applyProtection="0"/>
    <xf numFmtId="0" fontId="25" fillId="2" borderId="0"/>
  </cellStyleXfs>
  <cellXfs count="312">
    <xf numFmtId="0" fontId="0" fillId="2" borderId="0" xfId="0"/>
    <xf numFmtId="0" fontId="10" fillId="2" borderId="0" xfId="0" applyFont="1" applyAlignment="1">
      <alignment horizontal="left" vertical="center"/>
    </xf>
    <xf numFmtId="0" fontId="11" fillId="2" borderId="0" xfId="0" applyFont="1" applyAlignment="1">
      <alignment horizontal="left" vertical="center"/>
    </xf>
    <xf numFmtId="0" fontId="12" fillId="2" borderId="0" xfId="0" applyFont="1"/>
    <xf numFmtId="0" fontId="13" fillId="2" borderId="0" xfId="0" applyFont="1"/>
    <xf numFmtId="0" fontId="15" fillId="2" borderId="0" xfId="0" applyFont="1"/>
    <xf numFmtId="0" fontId="16" fillId="2" borderId="0" xfId="0" applyFont="1"/>
    <xf numFmtId="0" fontId="17" fillId="9" borderId="0" xfId="0" applyFont="1" applyFill="1" applyAlignment="1">
      <alignment horizontal="left" vertical="center"/>
    </xf>
    <xf numFmtId="0" fontId="18" fillId="9" borderId="0" xfId="0" applyFont="1" applyFill="1"/>
    <xf numFmtId="0" fontId="18" fillId="2" borderId="0" xfId="0" applyFont="1"/>
    <xf numFmtId="0" fontId="19" fillId="2" borderId="0" xfId="0" applyFont="1"/>
    <xf numFmtId="0" fontId="20" fillId="2" borderId="0" xfId="0" applyFont="1"/>
    <xf numFmtId="0" fontId="21" fillId="2" borderId="0" xfId="0" applyFont="1"/>
    <xf numFmtId="0" fontId="23" fillId="2" borderId="0" xfId="0" applyFont="1" applyAlignment="1">
      <alignment vertical="center"/>
    </xf>
    <xf numFmtId="0" fontId="0" fillId="2" borderId="0" xfId="0" applyAlignment="1">
      <alignment vertical="center"/>
    </xf>
    <xf numFmtId="0" fontId="10" fillId="0" borderId="0" xfId="0" applyFont="1" applyFill="1" applyAlignment="1">
      <alignment horizontal="left" vertical="center"/>
    </xf>
    <xf numFmtId="0" fontId="26" fillId="2" borderId="0" xfId="0" applyFont="1" applyAlignment="1">
      <alignment horizontal="justify"/>
    </xf>
    <xf numFmtId="0" fontId="26" fillId="2" borderId="0" xfId="0" applyFont="1"/>
    <xf numFmtId="0" fontId="12" fillId="2" borderId="0" xfId="0" applyFont="1" applyAlignment="1">
      <alignment vertical="center"/>
    </xf>
    <xf numFmtId="0" fontId="33" fillId="2" borderId="0" xfId="0" applyFont="1" applyAlignment="1">
      <alignment horizontal="left" vertical="center"/>
    </xf>
    <xf numFmtId="0" fontId="12" fillId="2" borderId="0" xfId="0" applyFont="1" applyAlignment="1">
      <alignment horizontal="center"/>
    </xf>
    <xf numFmtId="0" fontId="25" fillId="2" borderId="0" xfId="0" applyFont="1" applyAlignment="1">
      <alignment horizontal="center" vertical="center"/>
    </xf>
    <xf numFmtId="0" fontId="37" fillId="15" borderId="10" xfId="0" applyFont="1" applyFill="1" applyBorder="1" applyAlignment="1">
      <alignment horizontal="center" vertical="center"/>
    </xf>
    <xf numFmtId="0" fontId="20" fillId="15" borderId="10" xfId="0" applyFont="1" applyFill="1" applyBorder="1" applyAlignment="1">
      <alignment horizontal="center" vertical="center" wrapText="1"/>
    </xf>
    <xf numFmtId="0" fontId="36" fillId="15" borderId="10" xfId="0" applyFont="1" applyFill="1" applyBorder="1" applyAlignment="1">
      <alignment horizontal="center" vertical="center"/>
    </xf>
    <xf numFmtId="0" fontId="25" fillId="2" borderId="0" xfId="0" applyFont="1" applyAlignment="1">
      <alignment vertical="center"/>
    </xf>
    <xf numFmtId="0" fontId="0" fillId="2" borderId="0" xfId="0" applyAlignment="1">
      <alignment horizontal="right" vertical="center"/>
    </xf>
    <xf numFmtId="0" fontId="44" fillId="2" borderId="0" xfId="0" applyFont="1" applyAlignment="1">
      <alignment horizontal="left" vertical="center"/>
    </xf>
    <xf numFmtId="0" fontId="26" fillId="2" borderId="0" xfId="0" applyFont="1" applyAlignment="1">
      <alignment horizontal="left"/>
    </xf>
    <xf numFmtId="0" fontId="47" fillId="2" borderId="0" xfId="0" applyFont="1"/>
    <xf numFmtId="0" fontId="20" fillId="2" borderId="10" xfId="0" applyFont="1" applyBorder="1"/>
    <xf numFmtId="166" fontId="48" fillId="24" borderId="10" xfId="0" applyNumberFormat="1" applyFont="1" applyFill="1" applyBorder="1"/>
    <xf numFmtId="166" fontId="0" fillId="2" borderId="0" xfId="0" applyNumberFormat="1"/>
    <xf numFmtId="0" fontId="49" fillId="2" borderId="0" xfId="0" applyFont="1"/>
    <xf numFmtId="166" fontId="38" fillId="2" borderId="0" xfId="0" applyNumberFormat="1" applyFont="1"/>
    <xf numFmtId="0" fontId="38" fillId="2" borderId="0" xfId="0" applyFont="1"/>
    <xf numFmtId="0" fontId="51" fillId="2" borderId="16" xfId="0" applyFont="1" applyBorder="1" applyAlignment="1">
      <alignment horizontal="center" vertical="center"/>
    </xf>
    <xf numFmtId="0" fontId="24" fillId="2" borderId="0" xfId="0" applyFont="1" applyAlignment="1">
      <alignment vertical="center"/>
    </xf>
    <xf numFmtId="0" fontId="52" fillId="26" borderId="16" xfId="0" applyFont="1" applyFill="1" applyBorder="1" applyAlignment="1">
      <alignment horizontal="center" vertical="center"/>
    </xf>
    <xf numFmtId="0" fontId="35" fillId="14" borderId="18" xfId="0" applyFont="1" applyFill="1" applyBorder="1" applyAlignment="1">
      <alignment horizontal="center" vertical="center"/>
    </xf>
    <xf numFmtId="0" fontId="35" fillId="14" borderId="19" xfId="0" applyFont="1" applyFill="1" applyBorder="1" applyAlignment="1">
      <alignment horizontal="center" vertical="center"/>
    </xf>
    <xf numFmtId="0" fontId="25" fillId="2" borderId="10" xfId="0" applyFont="1" applyBorder="1" applyAlignment="1">
      <alignment horizontal="center" vertical="center"/>
    </xf>
    <xf numFmtId="0" fontId="0" fillId="2" borderId="10" xfId="0" applyBorder="1" applyAlignment="1">
      <alignment horizontal="center" vertical="center"/>
    </xf>
    <xf numFmtId="0" fontId="35" fillId="23" borderId="17" xfId="0" applyFont="1" applyFill="1" applyBorder="1" applyAlignment="1">
      <alignment horizontal="center" vertical="center"/>
    </xf>
    <xf numFmtId="0" fontId="35" fillId="23" borderId="19" xfId="0" applyFont="1" applyFill="1" applyBorder="1" applyAlignment="1">
      <alignment horizontal="center" vertical="center"/>
    </xf>
    <xf numFmtId="0" fontId="32" fillId="2" borderId="0" xfId="0" applyFont="1" applyAlignment="1">
      <alignment horizontal="center" vertical="center"/>
    </xf>
    <xf numFmtId="0" fontId="13" fillId="2" borderId="0" xfId="0" applyFont="1" applyAlignment="1">
      <alignment vertical="center"/>
    </xf>
    <xf numFmtId="0" fontId="15" fillId="2" borderId="0" xfId="0" applyFont="1" applyAlignment="1">
      <alignment vertical="center"/>
    </xf>
    <xf numFmtId="0" fontId="16" fillId="2" borderId="0" xfId="0" applyFont="1" applyAlignment="1">
      <alignment vertical="center"/>
    </xf>
    <xf numFmtId="0" fontId="18" fillId="2" borderId="0" xfId="0" applyFont="1" applyAlignment="1">
      <alignment vertical="center"/>
    </xf>
    <xf numFmtId="0" fontId="19" fillId="2" borderId="0" xfId="0" applyFont="1" applyAlignment="1">
      <alignment vertical="center"/>
    </xf>
    <xf numFmtId="0" fontId="28" fillId="2" borderId="0" xfId="0" applyFont="1" applyAlignment="1">
      <alignment vertical="center"/>
    </xf>
    <xf numFmtId="0" fontId="30" fillId="2" borderId="12" xfId="0" applyFont="1" applyBorder="1" applyAlignment="1">
      <alignment horizontal="center" vertical="center"/>
    </xf>
    <xf numFmtId="0" fontId="30" fillId="2" borderId="0" xfId="0" applyFont="1" applyAlignment="1">
      <alignment vertical="center"/>
    </xf>
    <xf numFmtId="0" fontId="31" fillId="11" borderId="0" xfId="0" applyFont="1" applyFill="1" applyAlignment="1">
      <alignment vertical="center"/>
    </xf>
    <xf numFmtId="0" fontId="0" fillId="11" borderId="0" xfId="0" applyFill="1" applyAlignment="1">
      <alignment vertical="center"/>
    </xf>
    <xf numFmtId="0" fontId="14" fillId="12" borderId="0" xfId="0" applyFont="1" applyFill="1" applyAlignment="1">
      <alignment vertical="center"/>
    </xf>
    <xf numFmtId="0" fontId="18" fillId="11" borderId="0" xfId="0" applyFont="1" applyFill="1" applyAlignment="1">
      <alignment vertical="center"/>
    </xf>
    <xf numFmtId="0" fontId="18" fillId="9" borderId="0" xfId="0" applyFont="1" applyFill="1" applyAlignment="1">
      <alignment vertical="center"/>
    </xf>
    <xf numFmtId="0" fontId="22" fillId="2" borderId="0" xfId="0" applyFont="1" applyAlignment="1">
      <alignment vertical="center"/>
    </xf>
    <xf numFmtId="0" fontId="23" fillId="10" borderId="11" xfId="0" applyFont="1" applyFill="1" applyBorder="1" applyAlignment="1" applyProtection="1">
      <alignment vertical="center"/>
      <protection locked="0"/>
    </xf>
    <xf numFmtId="0" fontId="26" fillId="2" borderId="0" xfId="0" applyFont="1" applyAlignment="1">
      <alignment vertical="center"/>
    </xf>
    <xf numFmtId="0" fontId="23" fillId="10" borderId="11" xfId="0" applyFont="1" applyFill="1" applyBorder="1" applyAlignment="1" applyProtection="1">
      <alignment vertical="center" wrapText="1"/>
      <protection locked="0"/>
    </xf>
    <xf numFmtId="0" fontId="45" fillId="24" borderId="10" xfId="0" applyFont="1" applyFill="1" applyBorder="1" applyAlignment="1">
      <alignment vertical="center"/>
    </xf>
    <xf numFmtId="0" fontId="46" fillId="24" borderId="10" xfId="0" applyFont="1" applyFill="1" applyBorder="1" applyAlignment="1">
      <alignment horizontal="center" vertical="center"/>
    </xf>
    <xf numFmtId="0" fontId="40" fillId="2" borderId="0" xfId="0" applyFont="1" applyAlignment="1">
      <alignment vertical="center"/>
    </xf>
    <xf numFmtId="4" fontId="42" fillId="2" borderId="0" xfId="0" applyNumberFormat="1" applyFont="1" applyAlignment="1">
      <alignment horizontal="center" vertical="center"/>
    </xf>
    <xf numFmtId="0" fontId="0" fillId="13" borderId="0" xfId="0" applyFill="1" applyAlignment="1">
      <alignment vertical="center"/>
    </xf>
    <xf numFmtId="0" fontId="0" fillId="21" borderId="0" xfId="0" applyFill="1" applyAlignment="1">
      <alignment vertical="center"/>
    </xf>
    <xf numFmtId="0" fontId="0" fillId="25" borderId="0" xfId="0" applyFill="1" applyAlignment="1">
      <alignment vertical="center"/>
    </xf>
    <xf numFmtId="0" fontId="4" fillId="2" borderId="10" xfId="0" applyFont="1" applyBorder="1" applyAlignment="1">
      <alignment horizontal="center" vertical="center"/>
    </xf>
    <xf numFmtId="0" fontId="44" fillId="2" borderId="0" xfId="0" applyFont="1" applyAlignment="1">
      <alignment horizontal="center" vertical="center"/>
    </xf>
    <xf numFmtId="0" fontId="35" fillId="14" borderId="17" xfId="0" applyFont="1" applyFill="1" applyBorder="1" applyAlignment="1">
      <alignment horizontal="center" vertical="center"/>
    </xf>
    <xf numFmtId="0" fontId="34" fillId="2" borderId="0" xfId="0" applyFont="1" applyAlignment="1">
      <alignment vertical="center"/>
    </xf>
    <xf numFmtId="0" fontId="12" fillId="2" borderId="0" xfId="0" applyFont="1" applyAlignment="1">
      <alignment horizontal="center" vertical="center"/>
    </xf>
    <xf numFmtId="0" fontId="18" fillId="9" borderId="0" xfId="0" applyFont="1" applyFill="1" applyAlignment="1">
      <alignment horizontal="center" vertical="center"/>
    </xf>
    <xf numFmtId="0" fontId="0" fillId="13" borderId="0" xfId="0" applyFill="1" applyAlignment="1">
      <alignment horizontal="center" vertical="center"/>
    </xf>
    <xf numFmtId="0" fontId="27" fillId="2" borderId="0" xfId="0" applyFont="1" applyAlignment="1">
      <alignment horizontal="left" vertical="center"/>
    </xf>
    <xf numFmtId="0" fontId="36" fillId="2" borderId="0" xfId="0" applyFont="1" applyAlignment="1">
      <alignment horizontal="center" vertical="center"/>
    </xf>
    <xf numFmtId="0" fontId="0" fillId="2" borderId="0" xfId="0" applyAlignment="1">
      <alignment horizontal="center" vertical="center"/>
    </xf>
    <xf numFmtId="0" fontId="1" fillId="2" borderId="10" xfId="0" applyFont="1" applyBorder="1" applyAlignment="1" applyProtection="1">
      <alignment vertical="center"/>
      <protection hidden="1"/>
    </xf>
    <xf numFmtId="0" fontId="36" fillId="16" borderId="10" xfId="0" applyFont="1" applyFill="1" applyBorder="1" applyAlignment="1">
      <alignment horizontal="center" vertical="center"/>
    </xf>
    <xf numFmtId="0" fontId="36" fillId="17" borderId="10" xfId="0" applyFont="1" applyFill="1" applyBorder="1" applyAlignment="1">
      <alignment horizontal="center" vertical="center"/>
    </xf>
    <xf numFmtId="0" fontId="36" fillId="18" borderId="10" xfId="0" applyFont="1" applyFill="1" applyBorder="1" applyAlignment="1">
      <alignment horizontal="center" vertical="center"/>
    </xf>
    <xf numFmtId="0" fontId="36" fillId="19" borderId="10" xfId="0" applyFont="1" applyFill="1" applyBorder="1" applyAlignment="1">
      <alignment horizontal="center" vertical="center"/>
    </xf>
    <xf numFmtId="0" fontId="36" fillId="20" borderId="10" xfId="0" applyFont="1" applyFill="1" applyBorder="1" applyAlignment="1">
      <alignment horizontal="center" vertical="center"/>
    </xf>
    <xf numFmtId="0" fontId="36" fillId="2" borderId="0" xfId="0" applyFont="1" applyAlignment="1">
      <alignment vertical="center"/>
    </xf>
    <xf numFmtId="0" fontId="38" fillId="2" borderId="0" xfId="0" applyFont="1" applyAlignment="1">
      <alignment vertical="center"/>
    </xf>
    <xf numFmtId="0" fontId="39" fillId="2" borderId="0" xfId="0" applyFont="1" applyAlignment="1">
      <alignment horizontal="center" vertical="center"/>
    </xf>
    <xf numFmtId="0" fontId="0" fillId="2" borderId="0" xfId="0" applyAlignment="1" applyProtection="1">
      <alignment vertical="center"/>
      <protection locked="0"/>
    </xf>
    <xf numFmtId="0" fontId="12" fillId="0" borderId="0" xfId="0" applyFont="1" applyFill="1" applyAlignment="1">
      <alignment vertical="center"/>
    </xf>
    <xf numFmtId="0" fontId="11" fillId="9" borderId="0" xfId="0" applyFont="1" applyFill="1" applyAlignment="1">
      <alignment horizontal="left" vertical="center"/>
    </xf>
    <xf numFmtId="0" fontId="24" fillId="2" borderId="0" xfId="0" applyFont="1" applyAlignment="1">
      <alignment horizontal="left" vertical="center"/>
    </xf>
    <xf numFmtId="0" fontId="19" fillId="2" borderId="12" xfId="0" applyFont="1" applyBorder="1" applyAlignment="1" applyProtection="1">
      <alignment vertical="center"/>
      <protection locked="0"/>
    </xf>
    <xf numFmtId="0" fontId="30" fillId="2" borderId="26" xfId="0" applyFont="1" applyBorder="1" applyAlignment="1">
      <alignment horizontal="center" vertical="center"/>
    </xf>
    <xf numFmtId="0" fontId="29" fillId="9" borderId="12" xfId="0" applyFont="1" applyFill="1" applyBorder="1" applyAlignment="1">
      <alignment horizontal="center" vertical="center"/>
    </xf>
    <xf numFmtId="0" fontId="4" fillId="14" borderId="18"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57" fillId="2" borderId="0" xfId="0" applyFont="1" applyAlignment="1">
      <alignment vertical="center"/>
    </xf>
    <xf numFmtId="0" fontId="4" fillId="2" borderId="0" xfId="0" applyFont="1"/>
    <xf numFmtId="0" fontId="4" fillId="2" borderId="0" xfId="0" applyFont="1" applyAlignment="1">
      <alignment horizontal="center" vertical="center"/>
    </xf>
    <xf numFmtId="0" fontId="0" fillId="28" borderId="0" xfId="0" applyFill="1"/>
    <xf numFmtId="0" fontId="0" fillId="28" borderId="0" xfId="0" applyFill="1" applyAlignment="1">
      <alignment horizontal="center"/>
    </xf>
    <xf numFmtId="0" fontId="0" fillId="28" borderId="0" xfId="0" applyFill="1" applyAlignment="1">
      <alignment horizontal="center" vertical="center"/>
    </xf>
    <xf numFmtId="4" fontId="0" fillId="28" borderId="0" xfId="0" applyNumberFormat="1" applyFill="1"/>
    <xf numFmtId="2" fontId="0" fillId="28" borderId="0" xfId="0" applyNumberFormat="1" applyFill="1"/>
    <xf numFmtId="0" fontId="25" fillId="2" borderId="0" xfId="0" applyFont="1"/>
    <xf numFmtId="0" fontId="0" fillId="30" borderId="0" xfId="0" applyFill="1" applyAlignment="1">
      <alignment vertical="center"/>
    </xf>
    <xf numFmtId="0" fontId="0" fillId="30" borderId="0" xfId="0" applyFill="1" applyAlignment="1">
      <alignment horizontal="center" vertical="center"/>
    </xf>
    <xf numFmtId="0" fontId="0" fillId="31" borderId="0" xfId="0" applyFill="1" applyAlignment="1">
      <alignment vertical="center"/>
    </xf>
    <xf numFmtId="0" fontId="0" fillId="31" borderId="0" xfId="0" applyFill="1" applyAlignment="1">
      <alignment horizontal="center" vertical="center"/>
    </xf>
    <xf numFmtId="0" fontId="1" fillId="2" borderId="0" xfId="0" applyFont="1" applyAlignment="1" applyProtection="1">
      <alignment vertical="center"/>
      <protection hidden="1"/>
    </xf>
    <xf numFmtId="0" fontId="50" fillId="2" borderId="0" xfId="21" applyBorder="1" applyProtection="1">
      <alignment horizontal="center" vertical="center"/>
      <protection locked="0"/>
    </xf>
    <xf numFmtId="0" fontId="0" fillId="32" borderId="0" xfId="0" applyFill="1" applyAlignment="1">
      <alignment vertical="center"/>
    </xf>
    <xf numFmtId="0" fontId="0" fillId="32" borderId="0" xfId="0" applyFill="1" applyAlignment="1">
      <alignment horizontal="center" vertical="center"/>
    </xf>
    <xf numFmtId="0" fontId="0" fillId="33" borderId="0" xfId="0" applyFill="1" applyAlignment="1">
      <alignment vertical="center"/>
    </xf>
    <xf numFmtId="0" fontId="0" fillId="33" borderId="0" xfId="0" applyFill="1" applyAlignment="1">
      <alignment horizontal="center" vertical="center"/>
    </xf>
    <xf numFmtId="0" fontId="0" fillId="34" borderId="0" xfId="0" applyFill="1" applyAlignment="1">
      <alignment vertical="center"/>
    </xf>
    <xf numFmtId="0" fontId="0" fillId="35" borderId="0" xfId="0" applyFill="1" applyAlignment="1">
      <alignment vertical="center"/>
    </xf>
    <xf numFmtId="0" fontId="0" fillId="35" borderId="0" xfId="0" applyFill="1" applyAlignment="1">
      <alignment horizontal="center" vertical="center"/>
    </xf>
    <xf numFmtId="0" fontId="0" fillId="36" borderId="0" xfId="0" applyFill="1" applyAlignment="1">
      <alignment vertical="center"/>
    </xf>
    <xf numFmtId="0" fontId="0" fillId="36" borderId="0" xfId="0" applyFill="1" applyAlignment="1">
      <alignment horizontal="center" vertical="center"/>
    </xf>
    <xf numFmtId="0" fontId="0" fillId="2" borderId="0" xfId="0" quotePrefix="1" applyAlignment="1">
      <alignment horizontal="center" vertical="center"/>
    </xf>
    <xf numFmtId="0" fontId="10" fillId="2" borderId="0" xfId="0" applyFont="1" applyAlignment="1">
      <alignment horizontal="center" vertical="center"/>
    </xf>
    <xf numFmtId="0" fontId="18" fillId="2" borderId="0" xfId="0" applyFont="1" applyAlignment="1">
      <alignment horizontal="center" vertical="center"/>
    </xf>
    <xf numFmtId="0" fontId="41" fillId="38" borderId="14" xfId="0" applyFont="1" applyFill="1" applyBorder="1" applyAlignment="1">
      <alignment horizontal="center" vertical="center"/>
    </xf>
    <xf numFmtId="0" fontId="0" fillId="9" borderId="0" xfId="0" applyFill="1" applyAlignment="1">
      <alignment horizontal="center" vertical="center"/>
    </xf>
    <xf numFmtId="0" fontId="12" fillId="2" borderId="0" xfId="0" applyFont="1" applyAlignment="1">
      <alignment vertical="top"/>
    </xf>
    <xf numFmtId="0" fontId="18" fillId="2" borderId="12" xfId="0" applyFont="1" applyBorder="1" applyAlignment="1" applyProtection="1">
      <alignment vertical="center"/>
      <protection locked="0"/>
    </xf>
    <xf numFmtId="0" fontId="23" fillId="10" borderId="11" xfId="0" applyFont="1" applyFill="1" applyBorder="1" applyAlignment="1" applyProtection="1">
      <alignment horizontal="center" vertical="center"/>
      <protection locked="0"/>
    </xf>
    <xf numFmtId="0" fontId="10" fillId="2" borderId="0" xfId="25" applyFont="1" applyAlignment="1">
      <alignment horizontal="left" vertical="center"/>
    </xf>
    <xf numFmtId="0" fontId="11" fillId="2" borderId="0" xfId="25" applyFont="1" applyAlignment="1">
      <alignment horizontal="left" vertical="center"/>
    </xf>
    <xf numFmtId="0" fontId="12" fillId="2" borderId="0" xfId="25" applyFont="1"/>
    <xf numFmtId="0" fontId="25" fillId="2" borderId="0" xfId="25"/>
    <xf numFmtId="0" fontId="13" fillId="2" borderId="0" xfId="25" applyFont="1"/>
    <xf numFmtId="0" fontId="15" fillId="2" borderId="0" xfId="25" applyFont="1"/>
    <xf numFmtId="0" fontId="16" fillId="2" borderId="0" xfId="25" applyFont="1"/>
    <xf numFmtId="0" fontId="17" fillId="9" borderId="0" xfId="25" applyFont="1" applyFill="1" applyAlignment="1">
      <alignment horizontal="left" vertical="center"/>
    </xf>
    <xf numFmtId="0" fontId="18" fillId="9" borderId="0" xfId="25" applyFont="1" applyFill="1"/>
    <xf numFmtId="0" fontId="18" fillId="2" borderId="0" xfId="25" applyFont="1"/>
    <xf numFmtId="0" fontId="19" fillId="2" borderId="0" xfId="25" applyFont="1"/>
    <xf numFmtId="0" fontId="4" fillId="2" borderId="0" xfId="25" applyFont="1" applyAlignment="1">
      <alignment vertical="center"/>
    </xf>
    <xf numFmtId="0" fontId="25" fillId="2" borderId="1" xfId="25" applyBorder="1" applyAlignment="1" applyProtection="1">
      <alignment horizontal="center" vertical="center"/>
      <protection locked="0"/>
    </xf>
    <xf numFmtId="0" fontId="67" fillId="9" borderId="1" xfId="25" applyFont="1" applyFill="1" applyBorder="1" applyAlignment="1">
      <alignment horizontal="center" vertical="center"/>
    </xf>
    <xf numFmtId="0" fontId="25" fillId="2" borderId="1" xfId="25" applyBorder="1" applyAlignment="1" applyProtection="1">
      <alignment horizontal="left" vertical="center"/>
      <protection locked="0"/>
    </xf>
    <xf numFmtId="0" fontId="62" fillId="2" borderId="0" xfId="0" applyFont="1" applyAlignment="1">
      <alignment vertical="center" wrapText="1"/>
    </xf>
    <xf numFmtId="0" fontId="0" fillId="2" borderId="0" xfId="0" applyAlignment="1">
      <alignment horizontal="center"/>
    </xf>
    <xf numFmtId="0" fontId="0" fillId="39" borderId="0" xfId="0" applyFill="1" applyAlignment="1">
      <alignment horizontal="center"/>
    </xf>
    <xf numFmtId="0" fontId="25" fillId="28" borderId="0" xfId="0" applyFont="1" applyFill="1" applyAlignment="1">
      <alignment horizontal="center" vertical="center"/>
    </xf>
    <xf numFmtId="0" fontId="0" fillId="29" borderId="0" xfId="0" applyFill="1" applyAlignment="1">
      <alignment horizontal="center" vertical="center"/>
    </xf>
    <xf numFmtId="0" fontId="64" fillId="2" borderId="0" xfId="24" applyFont="1" applyAlignment="1">
      <alignment vertical="top"/>
    </xf>
    <xf numFmtId="0" fontId="0" fillId="2" borderId="0" xfId="0" applyAlignment="1">
      <alignment vertical="top"/>
    </xf>
    <xf numFmtId="0" fontId="63" fillId="2" borderId="0" xfId="24" applyAlignment="1"/>
    <xf numFmtId="0" fontId="64" fillId="2" borderId="0" xfId="24" applyFont="1" applyAlignment="1"/>
    <xf numFmtId="0" fontId="36" fillId="40" borderId="10" xfId="0" applyFont="1" applyFill="1" applyBorder="1" applyAlignment="1">
      <alignment horizontal="center" vertical="center"/>
    </xf>
    <xf numFmtId="10" fontId="0" fillId="28" borderId="0" xfId="0" applyNumberFormat="1" applyFill="1" applyAlignment="1">
      <alignment horizontal="center" vertical="center"/>
    </xf>
    <xf numFmtId="0" fontId="70" fillId="15" borderId="10" xfId="0" applyFont="1" applyFill="1" applyBorder="1" applyAlignment="1">
      <alignment horizontal="center" vertical="center" wrapText="1"/>
    </xf>
    <xf numFmtId="0" fontId="20" fillId="41" borderId="10" xfId="0" applyFont="1" applyFill="1" applyBorder="1" applyAlignment="1">
      <alignment horizontal="center" vertical="center" wrapText="1"/>
    </xf>
    <xf numFmtId="0" fontId="72" fillId="2" borderId="0" xfId="0" applyFont="1" applyAlignment="1">
      <alignment vertical="center"/>
    </xf>
    <xf numFmtId="0" fontId="73" fillId="39" borderId="0" xfId="0" applyFont="1" applyFill="1" applyAlignment="1">
      <alignment horizontal="center" vertical="center"/>
    </xf>
    <xf numFmtId="0" fontId="72" fillId="39" borderId="0" xfId="0" applyFont="1" applyFill="1" applyAlignment="1">
      <alignment horizontal="center" vertical="center"/>
    </xf>
    <xf numFmtId="0" fontId="73" fillId="2" borderId="0" xfId="0" applyFont="1" applyAlignment="1">
      <alignment horizontal="center" vertical="center"/>
    </xf>
    <xf numFmtId="0" fontId="72" fillId="2" borderId="0" xfId="0" applyFont="1" applyAlignment="1">
      <alignment horizontal="center" vertical="center"/>
    </xf>
    <xf numFmtId="0" fontId="72" fillId="39" borderId="0" xfId="0" applyFont="1" applyFill="1" applyAlignment="1">
      <alignment vertical="center"/>
    </xf>
    <xf numFmtId="0" fontId="74" fillId="39" borderId="0" xfId="0" applyFont="1" applyFill="1" applyAlignment="1">
      <alignment vertical="center"/>
    </xf>
    <xf numFmtId="0" fontId="59" fillId="2" borderId="0" xfId="0" applyFont="1" applyAlignment="1">
      <alignment vertical="center" wrapText="1"/>
    </xf>
    <xf numFmtId="0" fontId="74" fillId="2" borderId="0" xfId="0" applyFont="1" applyAlignment="1">
      <alignment horizontal="center" vertical="center"/>
    </xf>
    <xf numFmtId="167" fontId="0" fillId="28" borderId="0" xfId="0" applyNumberFormat="1" applyFill="1" applyAlignment="1">
      <alignment horizontal="center" vertical="center"/>
    </xf>
    <xf numFmtId="0" fontId="0" fillId="2" borderId="50" xfId="0" applyBorder="1" applyAlignment="1">
      <alignment horizontal="center" vertical="center"/>
    </xf>
    <xf numFmtId="0" fontId="59" fillId="0" borderId="49" xfId="0" applyFont="1" applyFill="1" applyBorder="1" applyAlignment="1">
      <alignment horizontal="center" vertical="center"/>
    </xf>
    <xf numFmtId="0" fontId="0" fillId="2" borderId="51" xfId="0" applyBorder="1" applyAlignment="1">
      <alignment vertical="center"/>
    </xf>
    <xf numFmtId="0" fontId="76" fillId="2" borderId="27" xfId="0" applyFont="1" applyBorder="1" applyAlignment="1" applyProtection="1">
      <alignment horizontal="left" vertical="center" wrapText="1"/>
      <protection locked="0"/>
    </xf>
    <xf numFmtId="0" fontId="76" fillId="2" borderId="13" xfId="0" applyFont="1" applyBorder="1" applyAlignment="1" applyProtection="1">
      <alignment vertical="center"/>
      <protection locked="0"/>
    </xf>
    <xf numFmtId="0" fontId="76" fillId="2" borderId="12" xfId="0" applyFont="1" applyBorder="1" applyAlignment="1" applyProtection="1">
      <alignment vertical="center"/>
      <protection locked="0"/>
    </xf>
    <xf numFmtId="0" fontId="23" fillId="0" borderId="0" xfId="0" applyFont="1" applyFill="1" applyAlignment="1">
      <alignment vertical="center"/>
    </xf>
    <xf numFmtId="0" fontId="76" fillId="2" borderId="13" xfId="0" applyFont="1" applyBorder="1" applyAlignment="1" applyProtection="1">
      <alignment horizontal="left" vertical="center" wrapText="1"/>
      <protection locked="0"/>
    </xf>
    <xf numFmtId="0" fontId="35" fillId="2" borderId="0" xfId="0" applyFont="1" applyAlignment="1">
      <alignment horizontal="center" vertical="center"/>
    </xf>
    <xf numFmtId="166" fontId="35" fillId="2" borderId="0" xfId="0" applyNumberFormat="1" applyFont="1" applyAlignment="1">
      <alignment horizontal="center" vertical="center"/>
    </xf>
    <xf numFmtId="0" fontId="0" fillId="46" borderId="10" xfId="0" applyFill="1" applyBorder="1" applyAlignment="1">
      <alignment horizontal="center" vertical="center"/>
    </xf>
    <xf numFmtId="0" fontId="0" fillId="46" borderId="10" xfId="0" applyFill="1" applyBorder="1"/>
    <xf numFmtId="0" fontId="0" fillId="39" borderId="0" xfId="0" applyFill="1" applyAlignment="1">
      <alignment horizontal="center" vertical="center"/>
    </xf>
    <xf numFmtId="0" fontId="0" fillId="39" borderId="0" xfId="0" applyFill="1"/>
    <xf numFmtId="0" fontId="0" fillId="46" borderId="10" xfId="0" applyFill="1" applyBorder="1" applyAlignment="1">
      <alignment horizontal="center" vertical="center" wrapText="1"/>
    </xf>
    <xf numFmtId="0" fontId="0" fillId="46" borderId="10" xfId="0" applyFill="1" applyBorder="1" applyAlignment="1">
      <alignment horizontal="left" vertical="center" wrapText="1"/>
    </xf>
    <xf numFmtId="0" fontId="0" fillId="39" borderId="0" xfId="0" applyFill="1" applyAlignment="1">
      <alignment horizontal="center" vertical="center" wrapText="1"/>
    </xf>
    <xf numFmtId="0" fontId="0" fillId="39" borderId="0" xfId="0" applyFill="1" applyAlignment="1">
      <alignment horizontal="left" vertical="center" wrapText="1"/>
    </xf>
    <xf numFmtId="0" fontId="1" fillId="46" borderId="10" xfId="0" applyFont="1" applyFill="1" applyBorder="1" applyAlignment="1" applyProtection="1">
      <alignment vertical="center"/>
      <protection hidden="1"/>
    </xf>
    <xf numFmtId="0" fontId="4" fillId="46" borderId="20" xfId="0" applyFont="1" applyFill="1" applyBorder="1" applyAlignment="1">
      <alignment horizontal="center" vertical="center"/>
    </xf>
    <xf numFmtId="0" fontId="35" fillId="46" borderId="21" xfId="0" applyFont="1" applyFill="1" applyBorder="1" applyAlignment="1">
      <alignment vertical="center"/>
    </xf>
    <xf numFmtId="0" fontId="35" fillId="46" borderId="22" xfId="0" applyFont="1" applyFill="1" applyBorder="1" applyAlignment="1">
      <alignment horizontal="center" vertical="center"/>
    </xf>
    <xf numFmtId="0" fontId="35" fillId="46" borderId="24" xfId="0" applyFont="1" applyFill="1" applyBorder="1" applyAlignment="1">
      <alignment vertical="center"/>
    </xf>
    <xf numFmtId="0" fontId="35" fillId="46" borderId="20" xfId="0" applyFont="1" applyFill="1" applyBorder="1" applyAlignment="1">
      <alignment horizontal="left" vertical="center"/>
    </xf>
    <xf numFmtId="0" fontId="35" fillId="46" borderId="10" xfId="0" applyFont="1" applyFill="1" applyBorder="1" applyAlignment="1">
      <alignment horizontal="center" vertical="center"/>
    </xf>
    <xf numFmtId="166" fontId="25" fillId="46" borderId="21" xfId="0" applyNumberFormat="1" applyFont="1" applyFill="1" applyBorder="1" applyAlignment="1">
      <alignment horizontal="center" vertical="center"/>
    </xf>
    <xf numFmtId="0" fontId="35" fillId="46" borderId="23" xfId="0" applyFont="1" applyFill="1" applyBorder="1" applyAlignment="1">
      <alignment horizontal="center" vertical="center"/>
    </xf>
    <xf numFmtId="166" fontId="35" fillId="46" borderId="24" xfId="0" applyNumberFormat="1" applyFont="1" applyFill="1" applyBorder="1" applyAlignment="1">
      <alignment horizontal="center" vertical="center"/>
    </xf>
    <xf numFmtId="0" fontId="35" fillId="46" borderId="20" xfId="0" applyFont="1" applyFill="1" applyBorder="1" applyAlignment="1">
      <alignment vertical="center"/>
    </xf>
    <xf numFmtId="0" fontId="4" fillId="46" borderId="36" xfId="0" applyFont="1" applyFill="1" applyBorder="1" applyAlignment="1">
      <alignment vertical="center"/>
    </xf>
    <xf numFmtId="0" fontId="35" fillId="46" borderId="37" xfId="0" applyFont="1" applyFill="1" applyBorder="1" applyAlignment="1">
      <alignment horizontal="center" vertical="center"/>
    </xf>
    <xf numFmtId="0" fontId="12" fillId="46" borderId="10" xfId="0" applyFont="1" applyFill="1" applyBorder="1" applyAlignment="1">
      <alignment horizontal="center" vertical="center"/>
    </xf>
    <xf numFmtId="0" fontId="1" fillId="39" borderId="0" xfId="0" applyFont="1" applyFill="1" applyAlignment="1" applyProtection="1">
      <alignment vertical="center"/>
      <protection hidden="1"/>
    </xf>
    <xf numFmtId="0" fontId="35" fillId="46" borderId="20" xfId="0" applyFont="1" applyFill="1" applyBorder="1" applyAlignment="1">
      <alignment horizontal="center" vertical="center"/>
    </xf>
    <xf numFmtId="0" fontId="4" fillId="46" borderId="20" xfId="0" applyFont="1" applyFill="1" applyBorder="1" applyAlignment="1">
      <alignment vertical="center"/>
    </xf>
    <xf numFmtId="0" fontId="4" fillId="46" borderId="10" xfId="0" applyFont="1" applyFill="1" applyBorder="1" applyAlignment="1">
      <alignment horizontal="center" vertical="center"/>
    </xf>
    <xf numFmtId="0" fontId="36" fillId="17" borderId="0" xfId="0" applyFont="1" applyFill="1" applyAlignment="1">
      <alignment horizontal="center" vertical="center"/>
    </xf>
    <xf numFmtId="0" fontId="35" fillId="39" borderId="0" xfId="0" applyFont="1" applyFill="1" applyAlignment="1">
      <alignment horizontal="center" vertical="center"/>
    </xf>
    <xf numFmtId="166" fontId="35" fillId="39" borderId="0" xfId="0" applyNumberFormat="1" applyFont="1" applyFill="1" applyAlignment="1">
      <alignment horizontal="center" vertical="center"/>
    </xf>
    <xf numFmtId="0" fontId="25" fillId="39" borderId="0" xfId="0" applyFont="1" applyFill="1" applyAlignment="1">
      <alignment vertical="center"/>
    </xf>
    <xf numFmtId="0" fontId="25" fillId="39" borderId="0" xfId="0" applyFont="1" applyFill="1" applyAlignment="1">
      <alignment horizontal="center" vertical="center"/>
    </xf>
    <xf numFmtId="0" fontId="1" fillId="46" borderId="25" xfId="0" applyFont="1" applyFill="1" applyBorder="1" applyAlignment="1">
      <alignment vertical="center"/>
    </xf>
    <xf numFmtId="0" fontId="1" fillId="46" borderId="10" xfId="0" applyFont="1" applyFill="1" applyBorder="1" applyAlignment="1">
      <alignment vertical="center"/>
    </xf>
    <xf numFmtId="4" fontId="42" fillId="46" borderId="15" xfId="0" applyNumberFormat="1" applyFont="1" applyFill="1" applyBorder="1" applyAlignment="1">
      <alignment horizontal="center" vertical="center"/>
    </xf>
    <xf numFmtId="0" fontId="25" fillId="46" borderId="10" xfId="0" applyFont="1" applyFill="1" applyBorder="1" applyAlignment="1">
      <alignment horizontal="center" vertical="center"/>
    </xf>
    <xf numFmtId="0" fontId="0" fillId="46" borderId="21" xfId="0" applyFill="1" applyBorder="1" applyAlignment="1">
      <alignment horizontal="center" vertical="center"/>
    </xf>
    <xf numFmtId="0" fontId="25" fillId="46" borderId="37" xfId="0" applyFont="1" applyFill="1" applyBorder="1" applyAlignment="1">
      <alignment horizontal="center" vertical="center"/>
    </xf>
    <xf numFmtId="0" fontId="0" fillId="46" borderId="37" xfId="0" applyFill="1" applyBorder="1" applyAlignment="1">
      <alignment horizontal="center" vertical="center"/>
    </xf>
    <xf numFmtId="0" fontId="0" fillId="46" borderId="47" xfId="0" applyFill="1" applyBorder="1" applyAlignment="1">
      <alignment horizontal="center" vertical="center"/>
    </xf>
    <xf numFmtId="0" fontId="1" fillId="46" borderId="37" xfId="0" applyFont="1" applyFill="1" applyBorder="1" applyAlignment="1">
      <alignment horizontal="center" vertical="center"/>
    </xf>
    <xf numFmtId="0" fontId="1" fillId="46" borderId="39" xfId="0" applyFont="1" applyFill="1" applyBorder="1" applyAlignment="1">
      <alignment horizontal="center" vertical="center"/>
    </xf>
    <xf numFmtId="0" fontId="25" fillId="46" borderId="20" xfId="0" applyFont="1" applyFill="1" applyBorder="1" applyAlignment="1">
      <alignment vertical="center"/>
    </xf>
    <xf numFmtId="0" fontId="25" fillId="46" borderId="22" xfId="0" applyFont="1" applyFill="1" applyBorder="1" applyAlignment="1">
      <alignment vertical="center"/>
    </xf>
    <xf numFmtId="0" fontId="25" fillId="46" borderId="36" xfId="0" applyFont="1" applyFill="1" applyBorder="1" applyAlignment="1">
      <alignment vertical="center"/>
    </xf>
    <xf numFmtId="0" fontId="36" fillId="40" borderId="0" xfId="0" applyFont="1" applyFill="1" applyAlignment="1">
      <alignment horizontal="center" vertical="center"/>
    </xf>
    <xf numFmtId="0" fontId="36" fillId="18" borderId="0" xfId="0" applyFont="1" applyFill="1" applyAlignment="1">
      <alignment horizontal="center" vertical="center"/>
    </xf>
    <xf numFmtId="0" fontId="4" fillId="0" borderId="10" xfId="0" applyFont="1" applyFill="1" applyBorder="1" applyAlignment="1">
      <alignment horizontal="center" vertical="center"/>
    </xf>
    <xf numFmtId="0" fontId="28" fillId="0" borderId="0" xfId="0" applyFont="1" applyFill="1" applyAlignment="1">
      <alignment vertical="center"/>
    </xf>
    <xf numFmtId="0" fontId="0" fillId="0" borderId="0" xfId="0" applyFill="1" applyAlignment="1">
      <alignment vertical="center"/>
    </xf>
    <xf numFmtId="0" fontId="20" fillId="40" borderId="0" xfId="0" applyFont="1" applyFill="1" applyAlignment="1">
      <alignment horizontal="center" vertical="center" wrapText="1"/>
    </xf>
    <xf numFmtId="0" fontId="37" fillId="40" borderId="0" xfId="0" applyFont="1" applyFill="1" applyAlignment="1">
      <alignment horizontal="center" vertical="center"/>
    </xf>
    <xf numFmtId="168" fontId="50" fillId="2" borderId="10" xfId="21" applyNumberFormat="1" applyBorder="1" applyProtection="1">
      <alignment horizontal="center" vertical="center"/>
      <protection locked="0"/>
    </xf>
    <xf numFmtId="168" fontId="34" fillId="2" borderId="0" xfId="0" applyNumberFormat="1" applyFont="1" applyAlignment="1">
      <alignment vertical="center"/>
    </xf>
    <xf numFmtId="168" fontId="0" fillId="2" borderId="0" xfId="0" applyNumberFormat="1" applyAlignment="1">
      <alignment vertical="center"/>
    </xf>
    <xf numFmtId="168" fontId="18" fillId="9" borderId="0" xfId="0" applyNumberFormat="1" applyFont="1" applyFill="1" applyAlignment="1">
      <alignment vertical="center"/>
    </xf>
    <xf numFmtId="168" fontId="0" fillId="30" borderId="0" xfId="0" applyNumberFormat="1" applyFill="1" applyAlignment="1">
      <alignment vertical="center"/>
    </xf>
    <xf numFmtId="168" fontId="12" fillId="2" borderId="0" xfId="0" applyNumberFormat="1" applyFont="1" applyAlignment="1">
      <alignment vertical="center"/>
    </xf>
    <xf numFmtId="168" fontId="12" fillId="2" borderId="0" xfId="0" applyNumberFormat="1" applyFont="1" applyAlignment="1">
      <alignment horizontal="center" vertical="center"/>
    </xf>
    <xf numFmtId="168" fontId="25" fillId="2" borderId="0" xfId="0" applyNumberFormat="1" applyFont="1" applyAlignment="1">
      <alignment vertical="center"/>
    </xf>
    <xf numFmtId="168" fontId="36" fillId="15" borderId="10" xfId="0" applyNumberFormat="1" applyFont="1" applyFill="1" applyBorder="1" applyAlignment="1">
      <alignment horizontal="center" vertical="center"/>
    </xf>
    <xf numFmtId="168" fontId="25" fillId="2" borderId="10" xfId="0" applyNumberFormat="1" applyFont="1" applyBorder="1" applyAlignment="1">
      <alignment horizontal="center" vertical="center"/>
    </xf>
    <xf numFmtId="168" fontId="50" fillId="2" borderId="0" xfId="21" applyNumberFormat="1" applyBorder="1" applyProtection="1">
      <alignment horizontal="center" vertical="center"/>
      <protection locked="0"/>
    </xf>
    <xf numFmtId="168" fontId="36" fillId="40" borderId="0" xfId="0" applyNumberFormat="1" applyFont="1" applyFill="1" applyAlignment="1">
      <alignment horizontal="center" vertical="center"/>
    </xf>
    <xf numFmtId="168" fontId="25" fillId="39" borderId="0" xfId="0" applyNumberFormat="1" applyFont="1" applyFill="1" applyAlignment="1">
      <alignment horizontal="center" vertical="center"/>
    </xf>
    <xf numFmtId="168" fontId="0" fillId="2" borderId="0" xfId="0" applyNumberFormat="1" applyAlignment="1">
      <alignment horizontal="center" vertical="center"/>
    </xf>
    <xf numFmtId="168" fontId="0" fillId="31" borderId="0" xfId="0" applyNumberFormat="1" applyFill="1" applyAlignment="1">
      <alignment vertical="center"/>
    </xf>
    <xf numFmtId="168" fontId="0" fillId="33" borderId="0" xfId="0" applyNumberFormat="1" applyFill="1" applyAlignment="1">
      <alignment vertical="center"/>
    </xf>
    <xf numFmtId="168" fontId="36" fillId="2" borderId="0" xfId="0" applyNumberFormat="1" applyFont="1" applyAlignment="1">
      <alignment horizontal="center" vertical="center"/>
    </xf>
    <xf numFmtId="168" fontId="0" fillId="36" borderId="0" xfId="0" applyNumberFormat="1" applyFill="1" applyAlignment="1">
      <alignment vertical="center"/>
    </xf>
    <xf numFmtId="168" fontId="0" fillId="13" borderId="0" xfId="0" applyNumberFormat="1" applyFill="1" applyAlignment="1">
      <alignment vertical="center"/>
    </xf>
    <xf numFmtId="168" fontId="62" fillId="2" borderId="0" xfId="0" applyNumberFormat="1" applyFont="1" applyAlignment="1">
      <alignment vertical="center" wrapText="1"/>
    </xf>
    <xf numFmtId="168" fontId="25" fillId="2" borderId="0" xfId="0" applyNumberFormat="1" applyFont="1" applyAlignment="1">
      <alignment horizontal="center" vertical="center"/>
    </xf>
    <xf numFmtId="168" fontId="0" fillId="35" borderId="0" xfId="0" applyNumberFormat="1" applyFill="1" applyAlignment="1">
      <alignment vertical="center"/>
    </xf>
    <xf numFmtId="168" fontId="43" fillId="2" borderId="10" xfId="0" applyNumberFormat="1" applyFont="1" applyBorder="1" applyAlignment="1">
      <alignment horizontal="center" vertical="center"/>
    </xf>
    <xf numFmtId="0" fontId="64" fillId="2" borderId="0" xfId="24" applyFont="1"/>
    <xf numFmtId="0" fontId="63" fillId="2" borderId="12" xfId="24" applyBorder="1" applyAlignment="1" applyProtection="1">
      <alignment vertical="center"/>
      <protection locked="0"/>
    </xf>
    <xf numFmtId="14" fontId="23" fillId="10" borderId="11" xfId="0" applyNumberFormat="1" applyFont="1" applyFill="1" applyBorder="1" applyAlignment="1" applyProtection="1">
      <alignment vertical="center"/>
      <protection locked="0"/>
    </xf>
    <xf numFmtId="0" fontId="20" fillId="10" borderId="11" xfId="0" applyFont="1" applyFill="1" applyBorder="1" applyAlignment="1">
      <alignment horizontal="left" vertical="center" wrapText="1"/>
    </xf>
    <xf numFmtId="0" fontId="69" fillId="10" borderId="11" xfId="0" applyFont="1" applyFill="1" applyBorder="1" applyAlignment="1">
      <alignment horizontal="left" vertical="center" wrapText="1"/>
    </xf>
    <xf numFmtId="0" fontId="21" fillId="10" borderId="11" xfId="0" applyFont="1" applyFill="1" applyBorder="1" applyAlignment="1">
      <alignment horizontal="left" vertical="center" wrapText="1"/>
    </xf>
    <xf numFmtId="0" fontId="32" fillId="26" borderId="25" xfId="0" applyFont="1" applyFill="1" applyBorder="1" applyAlignment="1">
      <alignment horizontal="center" vertical="center"/>
    </xf>
    <xf numFmtId="0" fontId="32" fillId="26" borderId="34" xfId="0" applyFont="1" applyFill="1" applyBorder="1" applyAlignment="1">
      <alignment horizontal="center" vertical="center"/>
    </xf>
    <xf numFmtId="0" fontId="27" fillId="2" borderId="38" xfId="25" applyFont="1" applyBorder="1" applyAlignment="1">
      <alignment horizontal="left" vertical="center"/>
    </xf>
    <xf numFmtId="0" fontId="20" fillId="2" borderId="0" xfId="25" applyFont="1" applyAlignment="1">
      <alignment horizontal="left" vertical="center" wrapText="1"/>
    </xf>
    <xf numFmtId="0" fontId="68" fillId="26" borderId="39" xfId="25" applyFont="1" applyFill="1" applyBorder="1" applyAlignment="1">
      <alignment horizontal="center" vertical="center"/>
    </xf>
    <xf numFmtId="0" fontId="68" fillId="26" borderId="40" xfId="25" applyFont="1" applyFill="1" applyBorder="1" applyAlignment="1">
      <alignment horizontal="center" vertical="center"/>
    </xf>
    <xf numFmtId="0" fontId="68" fillId="26" borderId="41" xfId="25" applyFont="1" applyFill="1" applyBorder="1" applyAlignment="1">
      <alignment horizontal="center" vertical="center"/>
    </xf>
    <xf numFmtId="0" fontId="68" fillId="26" borderId="42" xfId="25" applyFont="1" applyFill="1" applyBorder="1" applyAlignment="1">
      <alignment horizontal="center" vertical="center"/>
    </xf>
    <xf numFmtId="0" fontId="68" fillId="26" borderId="0" xfId="25" applyFont="1" applyFill="1" applyAlignment="1">
      <alignment horizontal="center" vertical="center"/>
    </xf>
    <xf numFmtId="0" fontId="68" fillId="26" borderId="43" xfId="25" applyFont="1" applyFill="1" applyBorder="1" applyAlignment="1">
      <alignment horizontal="center" vertical="center"/>
    </xf>
    <xf numFmtId="0" fontId="68" fillId="26" borderId="44" xfId="25" applyFont="1" applyFill="1" applyBorder="1" applyAlignment="1">
      <alignment horizontal="center" vertical="center"/>
    </xf>
    <xf numFmtId="0" fontId="68" fillId="26" borderId="45" xfId="25" applyFont="1" applyFill="1" applyBorder="1" applyAlignment="1">
      <alignment horizontal="center" vertical="center"/>
    </xf>
    <xf numFmtId="0" fontId="68" fillId="26" borderId="46" xfId="25" applyFont="1" applyFill="1" applyBorder="1" applyAlignment="1">
      <alignment horizontal="center" vertical="center"/>
    </xf>
    <xf numFmtId="0" fontId="17" fillId="9" borderId="0" xfId="0" applyFont="1" applyFill="1" applyAlignment="1">
      <alignment horizontal="left" vertical="center"/>
    </xf>
    <xf numFmtId="0" fontId="35" fillId="14" borderId="17" xfId="0" applyFont="1" applyFill="1" applyBorder="1" applyAlignment="1">
      <alignment horizontal="center" vertical="center"/>
    </xf>
    <xf numFmtId="0" fontId="35" fillId="14" borderId="19" xfId="0" applyFont="1" applyFill="1" applyBorder="1" applyAlignment="1">
      <alignment horizontal="center" vertical="center"/>
    </xf>
    <xf numFmtId="0" fontId="62" fillId="2" borderId="0" xfId="0" applyFont="1" applyAlignment="1">
      <alignment horizontal="left" vertical="center" wrapText="1"/>
    </xf>
    <xf numFmtId="0" fontId="4" fillId="2" borderId="52" xfId="0" applyFont="1" applyBorder="1" applyAlignment="1">
      <alignment horizontal="center" vertical="center" wrapText="1"/>
    </xf>
    <xf numFmtId="0" fontId="4" fillId="2" borderId="53" xfId="0" applyFont="1" applyBorder="1" applyAlignment="1">
      <alignment horizontal="center" vertical="center" wrapText="1"/>
    </xf>
    <xf numFmtId="0" fontId="4" fillId="2" borderId="54" xfId="0" applyFont="1" applyBorder="1" applyAlignment="1">
      <alignment horizontal="center" vertical="center" wrapText="1"/>
    </xf>
    <xf numFmtId="0" fontId="4" fillId="2" borderId="55" xfId="0" applyFont="1" applyBorder="1" applyAlignment="1">
      <alignment horizontal="center" vertical="center" wrapText="1"/>
    </xf>
    <xf numFmtId="0" fontId="4" fillId="2" borderId="0" xfId="0" applyFont="1" applyAlignment="1">
      <alignment horizontal="center" vertical="center" wrapText="1"/>
    </xf>
    <xf numFmtId="0" fontId="4" fillId="2" borderId="56" xfId="0" applyFont="1" applyBorder="1" applyAlignment="1">
      <alignment horizontal="center" vertical="center" wrapText="1"/>
    </xf>
    <xf numFmtId="0" fontId="4" fillId="2" borderId="57" xfId="0" applyFont="1" applyBorder="1" applyAlignment="1">
      <alignment horizontal="center" vertical="center" wrapText="1"/>
    </xf>
    <xf numFmtId="0" fontId="4" fillId="2" borderId="58" xfId="0" applyFont="1" applyBorder="1" applyAlignment="1">
      <alignment horizontal="center" vertical="center" wrapText="1"/>
    </xf>
    <xf numFmtId="0" fontId="4" fillId="2" borderId="59" xfId="0" applyFont="1" applyBorder="1" applyAlignment="1">
      <alignment horizontal="center" vertical="center" wrapText="1"/>
    </xf>
    <xf numFmtId="0" fontId="27" fillId="2" borderId="0" xfId="0" applyFont="1" applyAlignment="1">
      <alignment horizontal="left" vertical="center" wrapText="1"/>
    </xf>
    <xf numFmtId="0" fontId="23" fillId="22" borderId="0" xfId="0" applyFont="1" applyFill="1" applyAlignment="1">
      <alignment horizontal="center" vertical="center"/>
    </xf>
    <xf numFmtId="0" fontId="45" fillId="37" borderId="17" xfId="0" applyFont="1" applyFill="1" applyBorder="1" applyAlignment="1">
      <alignment horizontal="center" vertical="center"/>
    </xf>
    <xf numFmtId="0" fontId="45" fillId="37" borderId="18" xfId="0" applyFont="1" applyFill="1" applyBorder="1" applyAlignment="1">
      <alignment horizontal="center" vertical="center"/>
    </xf>
    <xf numFmtId="0" fontId="4" fillId="43" borderId="20" xfId="0" applyFont="1" applyFill="1" applyBorder="1" applyAlignment="1">
      <alignment horizontal="center" vertical="center"/>
    </xf>
    <xf numFmtId="0" fontId="4" fillId="43" borderId="10" xfId="0" applyFont="1" applyFill="1" applyBorder="1" applyAlignment="1">
      <alignment horizontal="center" vertical="center"/>
    </xf>
    <xf numFmtId="2" fontId="61" fillId="46" borderId="31" xfId="0" applyNumberFormat="1" applyFont="1" applyFill="1" applyBorder="1" applyAlignment="1">
      <alignment horizontal="center" vertical="center"/>
    </xf>
    <xf numFmtId="2" fontId="61" fillId="46" borderId="32" xfId="0" applyNumberFormat="1" applyFont="1" applyFill="1" applyBorder="1" applyAlignment="1">
      <alignment horizontal="center" vertical="center"/>
    </xf>
    <xf numFmtId="2" fontId="61" fillId="46" borderId="33" xfId="0" applyNumberFormat="1" applyFont="1" applyFill="1" applyBorder="1" applyAlignment="1">
      <alignment horizontal="center" vertical="center"/>
    </xf>
    <xf numFmtId="0" fontId="25" fillId="2" borderId="49" xfId="0" applyFont="1" applyBorder="1" applyAlignment="1">
      <alignment horizontal="center" vertical="center"/>
    </xf>
    <xf numFmtId="0" fontId="4" fillId="44" borderId="34" xfId="0" applyFont="1" applyFill="1" applyBorder="1" applyAlignment="1">
      <alignment horizontal="center" vertical="center"/>
    </xf>
    <xf numFmtId="0" fontId="4" fillId="44" borderId="10" xfId="0" applyFont="1" applyFill="1" applyBorder="1" applyAlignment="1">
      <alignment horizontal="center" vertical="center"/>
    </xf>
    <xf numFmtId="0" fontId="60" fillId="2" borderId="28" xfId="0" applyFont="1" applyBorder="1" applyAlignment="1">
      <alignment horizontal="center" vertical="center"/>
    </xf>
    <xf numFmtId="0" fontId="60" fillId="2" borderId="29" xfId="0" applyFont="1" applyBorder="1" applyAlignment="1">
      <alignment horizontal="center" vertical="center"/>
    </xf>
    <xf numFmtId="0" fontId="60" fillId="2" borderId="30" xfId="0" applyFont="1" applyBorder="1" applyAlignment="1">
      <alignment horizontal="center" vertical="center"/>
    </xf>
    <xf numFmtId="2" fontId="61" fillId="28" borderId="31" xfId="0" applyNumberFormat="1" applyFont="1" applyFill="1" applyBorder="1" applyAlignment="1">
      <alignment horizontal="center" vertical="center"/>
    </xf>
    <xf numFmtId="2" fontId="61" fillId="28" borderId="33" xfId="0" applyNumberFormat="1" applyFont="1" applyFill="1" applyBorder="1" applyAlignment="1">
      <alignment horizontal="center" vertical="center"/>
    </xf>
    <xf numFmtId="0" fontId="59" fillId="45" borderId="36" xfId="0" applyFont="1" applyFill="1" applyBorder="1" applyAlignment="1">
      <alignment horizontal="center" vertical="center"/>
    </xf>
    <xf numFmtId="0" fontId="59" fillId="45" borderId="37" xfId="0" applyFont="1" applyFill="1" applyBorder="1" applyAlignment="1">
      <alignment horizontal="center" vertical="center"/>
    </xf>
    <xf numFmtId="0" fontId="4" fillId="2" borderId="25" xfId="0" applyFont="1" applyBorder="1" applyAlignment="1">
      <alignment horizontal="center" vertical="center"/>
    </xf>
    <xf numFmtId="0" fontId="4" fillId="2" borderId="35" xfId="0" applyFont="1" applyBorder="1" applyAlignment="1">
      <alignment horizontal="center" vertical="center"/>
    </xf>
    <xf numFmtId="0" fontId="4" fillId="2" borderId="34" xfId="0" applyFont="1" applyBorder="1" applyAlignment="1">
      <alignment horizontal="center" vertical="center"/>
    </xf>
    <xf numFmtId="0" fontId="37" fillId="15" borderId="25" xfId="0" applyFont="1" applyFill="1" applyBorder="1" applyAlignment="1">
      <alignment horizontal="center" vertical="center"/>
    </xf>
    <xf numFmtId="0" fontId="37" fillId="15" borderId="35" xfId="0" applyFont="1" applyFill="1" applyBorder="1" applyAlignment="1">
      <alignment horizontal="center" vertical="center"/>
    </xf>
    <xf numFmtId="0" fontId="37" fillId="15" borderId="34" xfId="0" applyFont="1" applyFill="1" applyBorder="1" applyAlignment="1">
      <alignment horizontal="center" vertical="center"/>
    </xf>
    <xf numFmtId="0" fontId="75" fillId="44" borderId="48" xfId="0" applyFont="1" applyFill="1" applyBorder="1" applyAlignment="1">
      <alignment horizontal="center" vertical="center"/>
    </xf>
    <xf numFmtId="0" fontId="59" fillId="42" borderId="0" xfId="0" applyFont="1" applyFill="1" applyAlignment="1">
      <alignment horizontal="left" vertical="center"/>
    </xf>
    <xf numFmtId="0" fontId="4" fillId="27" borderId="0" xfId="0" applyFont="1" applyFill="1" applyAlignment="1">
      <alignment horizontal="left" vertical="center"/>
    </xf>
  </cellXfs>
  <cellStyles count="26">
    <cellStyle name="Background" xfId="5" xr:uid="{00000000-0005-0000-0000-000000000000}"/>
    <cellStyle name="Bad2" xfId="19" xr:uid="{00000000-0005-0000-0000-000001000000}"/>
    <cellStyle name="Bad3" xfId="22" xr:uid="{00000000-0005-0000-0000-000002000000}"/>
    <cellStyle name="Blanco" xfId="21" xr:uid="{00000000-0005-0000-0000-000003000000}"/>
    <cellStyle name="Card" xfId="6" xr:uid="{00000000-0005-0000-0000-000004000000}"/>
    <cellStyle name="Card B" xfId="13" xr:uid="{00000000-0005-0000-0000-000005000000}"/>
    <cellStyle name="Card BL" xfId="14" xr:uid="{00000000-0005-0000-0000-000006000000}"/>
    <cellStyle name="Card BR" xfId="15" xr:uid="{00000000-0005-0000-0000-000007000000}"/>
    <cellStyle name="Card L" xfId="11" xr:uid="{00000000-0005-0000-0000-000008000000}"/>
    <cellStyle name="Card R" xfId="12" xr:uid="{00000000-0005-0000-0000-000009000000}"/>
    <cellStyle name="Card T" xfId="9" xr:uid="{00000000-0005-0000-0000-00000A000000}"/>
    <cellStyle name="Card TL" xfId="8" xr:uid="{00000000-0005-0000-0000-00000B000000}"/>
    <cellStyle name="Card TR" xfId="10" xr:uid="{00000000-0005-0000-0000-00000C000000}"/>
    <cellStyle name="Column Header" xfId="16" xr:uid="{00000000-0005-0000-0000-00000D000000}"/>
    <cellStyle name="Enlace" xfId="18" xr:uid="{00000000-0005-0000-0000-00000E000000}"/>
    <cellStyle name="Good" xfId="23" xr:uid="{00000000-0005-0000-0000-00000F000000}"/>
    <cellStyle name="Good2" xfId="20" xr:uid="{00000000-0005-0000-0000-000010000000}"/>
    <cellStyle name="Hyperlink" xfId="24" builtinId="8"/>
    <cellStyle name="Input" xfId="7" xr:uid="{00000000-0005-0000-0000-000012000000}"/>
    <cellStyle name="LINK" xfId="17" xr:uid="{00000000-0005-0000-0000-000013000000}"/>
    <cellStyle name="Normal" xfId="0" builtinId="0"/>
    <cellStyle name="Normal 2" xfId="25" xr:uid="{00000000-0005-0000-0000-000015000000}"/>
    <cellStyle name="Resultado" xfId="1" xr:uid="{00000000-0005-0000-0000-000016000000}"/>
    <cellStyle name="Resultado2" xfId="2" xr:uid="{00000000-0005-0000-0000-000017000000}"/>
    <cellStyle name="Título" xfId="3" xr:uid="{00000000-0005-0000-0000-000018000000}"/>
    <cellStyle name="Título1" xfId="4" xr:uid="{00000000-0005-0000-0000-000019000000}"/>
  </cellStyles>
  <dxfs count="1312">
    <dxf>
      <font>
        <b/>
        <i val="0"/>
        <u val="none"/>
        <sz val="10"/>
        <color rgb="FFFFFFFF"/>
        <name val="Arial Black"/>
      </font>
      <numFmt numFmtId="31" formatCode="[h]:mm:ss"/>
      <fill>
        <patternFill>
          <bgColor rgb="FF77BC65"/>
        </patternFill>
      </fill>
      <alignment horizontal="general" vertical="center" textRotation="0" wrapText="0" indent="0" shrinkToFit="0"/>
    </dxf>
    <dxf>
      <font>
        <b/>
        <i val="0"/>
        <sz val="7"/>
        <color rgb="FFFFFFFF"/>
        <name val="Arial"/>
      </font>
      <fill>
        <patternFill>
          <bgColor rgb="FFCC0000"/>
        </patternFill>
      </fill>
    </dxf>
    <dxf>
      <fill>
        <patternFill>
          <bgColor rgb="FFFF0000"/>
        </patternFill>
      </fill>
    </dxf>
    <dxf>
      <fill>
        <patternFill>
          <bgColor rgb="FF00B050"/>
        </patternFill>
      </fill>
    </dxf>
    <dxf>
      <font>
        <b/>
        <i val="0"/>
        <sz val="7"/>
        <color rgb="FFFFFFFF"/>
        <name val="Arial"/>
      </font>
      <fill>
        <patternFill>
          <bgColor rgb="FFCC0000"/>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alignment horizontal="center" vertical="bottom" textRotation="0" wrapText="0" indent="0" shrinkToFit="0"/>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alignment horizontal="center" vertical="bottom"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i val="0"/>
        <sz val="7"/>
        <color rgb="FFFFFFFF"/>
        <name val="Arial"/>
      </font>
      <fill>
        <patternFill>
          <bgColor rgb="FFCC0000"/>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CC0000"/>
        <name val="Arial"/>
      </font>
      <fill>
        <patternFill>
          <bgColor rgb="FFFDEAEC"/>
        </patternFill>
      </fill>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i val="0"/>
        <sz val="7"/>
        <color rgb="FFFFFFFF"/>
        <name val="Arial"/>
      </font>
      <fill>
        <patternFill>
          <bgColor rgb="FFCC0000"/>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ill>
        <patternFill>
          <bgColor theme="0" tint="-0.14996795556505021"/>
        </patternFill>
      </fill>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ill>
        <patternFill>
          <bgColor theme="0" tint="-0.14996795556505021"/>
        </patternFill>
      </fill>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ill>
        <patternFill>
          <bgColor theme="0" tint="-0.14996795556505021"/>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006600"/>
        <name val="Arial"/>
      </font>
      <fill>
        <patternFill>
          <bgColor rgb="FFEDF9F4"/>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CC0000"/>
        <name val="Arial"/>
      </font>
      <fill>
        <patternFill>
          <bgColor rgb="FFFDEAEC"/>
        </patternFill>
      </fill>
    </dxf>
    <dxf>
      <fill>
        <patternFill>
          <bgColor theme="0" tint="-0.14996795556505021"/>
        </patternFill>
      </fill>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006600"/>
        <name val="Arial"/>
      </font>
      <fill>
        <patternFill>
          <bgColor rgb="FFEDF9F4"/>
        </patternFill>
      </fill>
    </dxf>
    <dxf>
      <font>
        <b/>
        <i val="0"/>
        <sz val="10"/>
        <color rgb="FFCC0000"/>
        <name val="Arial"/>
      </font>
      <fill>
        <patternFill>
          <bgColor rgb="FFFDEAEC"/>
        </patternFill>
      </fill>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b/>
        <i val="0"/>
        <sz val="7"/>
        <color rgb="FFFFFFFF"/>
        <name val="Arial"/>
      </font>
      <fill>
        <patternFill>
          <bgColor rgb="FFCC00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ill>
        <patternFill>
          <bgColor theme="0" tint="-0.14996795556505021"/>
        </patternFill>
      </fill>
    </dxf>
    <dxf>
      <font>
        <b/>
        <i val="0"/>
        <sz val="10"/>
        <color rgb="FF006600"/>
        <name val="Arial"/>
      </font>
      <fill>
        <patternFill>
          <bgColor rgb="FFEDF9F4"/>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i val="0"/>
        <sz val="10"/>
        <color rgb="FF006600"/>
        <name val="Arial"/>
      </font>
      <fill>
        <patternFill>
          <bgColor rgb="FFEDF9F4"/>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ill>
        <patternFill>
          <bgColor theme="0" tint="-0.14996795556505021"/>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CC0000"/>
        <name val="Arial"/>
      </font>
      <fill>
        <patternFill>
          <bgColor rgb="FFFDEAEC"/>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ill>
        <patternFill>
          <bgColor theme="0" tint="-0.14996795556505021"/>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b/>
        <i val="0"/>
        <sz val="10"/>
        <color rgb="FF006600"/>
        <name val="Arial"/>
      </font>
      <fill>
        <patternFill>
          <bgColor rgb="FFEDF9F4"/>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ill>
        <patternFill>
          <bgColor theme="0" tint="-0.14996795556505021"/>
        </patternFill>
      </fill>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ill>
        <patternFill>
          <bgColor theme="0" tint="-0.14996795556505021"/>
        </patternFill>
      </fill>
    </dxf>
    <dxf>
      <font>
        <b/>
        <i val="0"/>
        <sz val="10"/>
        <color rgb="FFCC0000"/>
        <name val="Arial"/>
      </font>
      <fill>
        <patternFill>
          <bgColor rgb="FFFDEAEC"/>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ill>
        <patternFill>
          <bgColor theme="0" tint="-0.14996795556505021"/>
        </patternFill>
      </fill>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ill>
        <patternFill>
          <bgColor theme="0" tint="-0.14996795556505021"/>
        </patternFill>
      </fill>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ill>
        <patternFill>
          <bgColor theme="0" tint="-0.14996795556505021"/>
        </patternFill>
      </fill>
    </dxf>
    <dxf>
      <font>
        <b/>
        <i val="0"/>
        <sz val="10"/>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b/>
        <i val="0"/>
        <sz val="10"/>
        <color rgb="FF006600"/>
        <name val="Arial"/>
      </font>
      <fill>
        <patternFill>
          <bgColor rgb="FFEDF9F4"/>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ill>
        <patternFill>
          <bgColor theme="0" tint="-0.14996795556505021"/>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i val="0"/>
        <sz val="10"/>
        <color rgb="FFCC0000"/>
        <name val="Arial"/>
      </font>
      <fill>
        <patternFill>
          <bgColor rgb="FFFDEAEC"/>
        </patternFill>
      </fill>
    </dxf>
    <dxf>
      <font>
        <b/>
        <sz val="10"/>
        <color rgb="FF000000"/>
        <name val="Arial"/>
      </font>
      <fill>
        <patternFill>
          <bgColor rgb="FFB7E1CD"/>
        </patternFill>
      </fill>
    </dxf>
    <dxf>
      <font>
        <b/>
        <sz val="10"/>
        <color rgb="FF000000"/>
        <name val="Arial"/>
      </font>
      <fill>
        <patternFill>
          <bgColor rgb="FFB7E1CD"/>
        </patternFill>
      </fill>
    </dxf>
    <dxf>
      <font>
        <b/>
        <i val="0"/>
        <sz val="10"/>
        <color rgb="FF006600"/>
        <name val="Arial"/>
      </font>
      <fill>
        <patternFill>
          <bgColor rgb="FFEDF9F4"/>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b/>
        <i val="0"/>
        <sz val="10"/>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006600"/>
        <name val="Arial"/>
      </font>
      <fill>
        <patternFill>
          <bgColor rgb="FFEDF9F4"/>
        </patternFill>
      </fill>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i val="0"/>
        <sz val="10"/>
        <color rgb="FFCC0000"/>
        <name val="Arial"/>
      </font>
      <fill>
        <patternFill>
          <bgColor rgb="FFFDEAEC"/>
        </patternFill>
      </fill>
    </dxf>
    <dxf>
      <font>
        <b/>
        <i val="0"/>
        <sz val="10"/>
        <color rgb="FF006600"/>
        <name val="Arial"/>
      </font>
      <fill>
        <patternFill>
          <bgColor rgb="FFEDF9F4"/>
        </patternFill>
      </fill>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ill>
        <patternFill>
          <bgColor theme="0" tint="-0.14996795556505021"/>
        </patternFill>
      </fill>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sz val="10"/>
        <color rgb="FF000000"/>
        <name val="Arial"/>
      </font>
      <fill>
        <patternFill>
          <bgColor rgb="FFB7E1CD"/>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ill>
        <patternFill>
          <bgColor theme="0" tint="-0.14996795556505021"/>
        </patternFill>
      </fill>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10"/>
        <color rgb="FFCC0000"/>
        <name val="Arial"/>
      </font>
      <fill>
        <patternFill>
          <bgColor rgb="FFFDEAEC"/>
        </patternFill>
      </fill>
    </dxf>
    <dxf>
      <font>
        <b/>
        <sz val="10"/>
        <color rgb="FF000000"/>
        <name val="Arial"/>
      </font>
      <fill>
        <patternFill>
          <bgColor rgb="FFB7E1CD"/>
        </patternFill>
      </fill>
    </dxf>
    <dxf>
      <fill>
        <patternFill>
          <bgColor theme="0" tint="-0.14996795556505021"/>
        </patternFill>
      </fill>
    </dxf>
    <dxf>
      <fill>
        <patternFill>
          <bgColor theme="0" tint="-0.14996795556505021"/>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ill>
        <patternFill>
          <bgColor theme="0" tint="-0.14996795556505021"/>
        </patternFill>
      </fill>
    </dxf>
    <dxf>
      <font>
        <b/>
        <i val="0"/>
        <sz val="10"/>
        <color rgb="FF006600"/>
        <name val="Arial"/>
      </font>
      <fill>
        <patternFill>
          <bgColor rgb="FFEDF9F4"/>
        </patternFill>
      </fill>
    </dxf>
    <dxf>
      <font>
        <b/>
        <i val="0"/>
        <sz val="10"/>
        <color rgb="FFCC0000"/>
        <name val="Arial"/>
      </font>
      <fill>
        <patternFill>
          <bgColor rgb="FFFDEAEC"/>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sz val="10"/>
        <color rgb="FF000000"/>
        <name val="Arial"/>
      </font>
      <fill>
        <patternFill>
          <bgColor rgb="FFB7E1CD"/>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ill>
        <patternFill>
          <bgColor theme="0" tint="-0.14996795556505021"/>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ill>
        <patternFill>
          <bgColor theme="0" tint="-0.14996795556505021"/>
        </patternFill>
      </fill>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ont>
        <b/>
        <i val="0"/>
        <sz val="10"/>
        <color rgb="FF006600"/>
        <name val="Arial"/>
      </font>
      <fill>
        <patternFill>
          <bgColor rgb="FFEDF9F4"/>
        </patternFill>
      </fill>
    </dxf>
    <dxf>
      <font>
        <b/>
        <i val="0"/>
        <sz val="10"/>
        <color rgb="FFCC0000"/>
        <name val="Arial"/>
      </font>
      <fill>
        <patternFill>
          <bgColor rgb="FFFDEAEC"/>
        </patternFill>
      </fill>
    </dxf>
    <dxf>
      <font>
        <b/>
        <sz val="10"/>
        <color rgb="FF000000"/>
        <name val="Arial"/>
      </font>
      <fill>
        <patternFill>
          <bgColor rgb="FFB7E1CD"/>
        </patternFill>
      </fill>
    </dxf>
    <dxf>
      <font>
        <b/>
        <i val="0"/>
        <sz val="10"/>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ill>
        <patternFill>
          <bgColor theme="0" tint="-0.14996795556505021"/>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b/>
        <i val="0"/>
        <sz val="7"/>
        <color rgb="FFFFFFFF"/>
        <name val="Arial"/>
      </font>
      <fill>
        <patternFill>
          <bgColor rgb="FFCC0000"/>
        </patternFill>
      </fill>
    </dxf>
    <dxf>
      <font>
        <color rgb="FF000000"/>
        <name val="Arial"/>
      </font>
      <fill>
        <patternFill>
          <bgColor rgb="FFFFFFFF"/>
        </patternFill>
      </fill>
      <alignment horizontal="center" vertical="center" textRotation="0" wrapText="0" indent="0" shrinkToFit="0"/>
    </dxf>
    <dxf>
      <fill>
        <patternFill>
          <bgColor theme="0" tint="-0.14996795556505021"/>
        </patternFill>
      </fill>
    </dxf>
    <dxf>
      <fill>
        <patternFill>
          <bgColor theme="0" tint="-0.14996795556505021"/>
        </patternFill>
      </fill>
    </dxf>
    <dxf>
      <font>
        <b/>
        <sz val="10"/>
        <color rgb="FF000000"/>
        <name val="Arial"/>
      </font>
      <fill>
        <patternFill>
          <bgColor rgb="FFB7E1CD"/>
        </patternFill>
      </fill>
    </dxf>
    <dxf>
      <font>
        <b/>
        <i val="0"/>
        <sz val="7"/>
        <color rgb="FFFFFFFF"/>
        <name val="Arial"/>
      </font>
      <fill>
        <patternFill>
          <bgColor rgb="FFCC0000"/>
        </patternFill>
      </fill>
    </dxf>
    <dxf>
      <font>
        <b/>
        <i val="0"/>
        <u val="none"/>
        <sz val="10"/>
        <color rgb="FFFFFFFF"/>
        <name val="Arial Black"/>
      </font>
      <numFmt numFmtId="31" formatCode="[h]:mm:ss"/>
      <fill>
        <patternFill>
          <bgColor rgb="FF77BC65"/>
        </patternFill>
      </fill>
      <alignment horizontal="general" vertical="center" textRotation="0" wrapText="0" indent="0" shrinkToFit="0"/>
    </dxf>
  </dxfs>
  <tableStyles count="0" defaultTableStyle="TableStyleMedium2" defaultPivotStyle="PivotStyleLight16"/>
  <colors>
    <indexedColors>
      <rgbColor rgb="FF000000"/>
      <rgbColor rgb="FFFFFFFF"/>
      <rgbColor rgb="FFF10D0C"/>
      <rgbColor rgb="FF00FF00"/>
      <rgbColor rgb="FF0000FF"/>
      <rgbColor rgb="FFD4EA6B"/>
      <rgbColor rgb="FFFF00FF"/>
      <rgbColor rgb="FFDDDDDD"/>
      <rgbColor rgb="FFCC0000"/>
      <rgbColor rgb="FF006600"/>
      <rgbColor rgb="FF000080"/>
      <rgbColor rgb="FFC2E0AE"/>
      <rgbColor rgb="FF800080"/>
      <rgbColor rgb="FF008080"/>
      <rgbColor rgb="FFC0C0C0"/>
      <rgbColor rgb="FF808080"/>
      <rgbColor rgb="FF729FCF"/>
      <rgbColor rgb="FF993366"/>
      <rgbColor rgb="FFEDF9F4"/>
      <rgbColor rgb="FFDEE6EF"/>
      <rgbColor rgb="FF660066"/>
      <rgbColor rgb="FFFF6D6D"/>
      <rgbColor rgb="FF0066CC"/>
      <rgbColor rgb="FFC9DAF8"/>
      <rgbColor rgb="FF000080"/>
      <rgbColor rgb="FFFF00FF"/>
      <rgbColor rgb="FFFFDBB6"/>
      <rgbColor rgb="FFFDEAEC"/>
      <rgbColor rgb="FF800080"/>
      <rgbColor rgb="FF800000"/>
      <rgbColor rgb="FF008080"/>
      <rgbColor rgb="FF0000FF"/>
      <rgbColor rgb="FFBEE3D3"/>
      <rgbColor rgb="FFEEEEEE"/>
      <rgbColor rgb="FFDDE8CB"/>
      <rgbColor rgb="FFE8F2A1"/>
      <rgbColor rgb="FFB4C7DC"/>
      <rgbColor rgb="FFEA9999"/>
      <rgbColor rgb="FFCCCCCC"/>
      <rgbColor rgb="FFFFCC99"/>
      <rgbColor rgb="FF3465A4"/>
      <rgbColor rgb="FFB6D7A8"/>
      <rgbColor rgb="FFAFD095"/>
      <rgbColor rgb="FFFFBF00"/>
      <rgbColor rgb="FFFF9966"/>
      <rgbColor rgb="FFD9D9D9"/>
      <rgbColor rgb="FF5983B0"/>
      <rgbColor rgb="FF77BC65"/>
      <rgbColor rgb="FF003366"/>
      <rgbColor rgb="FFB7E1CD"/>
      <rgbColor rgb="FF003300"/>
      <rgbColor rgb="FF4C19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C9DAF8"/>
      <color rgb="FF3465A4"/>
      <color rgb="FF00B0F0"/>
      <color rgb="FF3365A4"/>
      <color rgb="FFFF0066"/>
      <color rgb="FFCC6600"/>
      <color rgb="FFFF0000"/>
      <color rgb="FF5983B0"/>
      <color rgb="FFFF6D6D"/>
      <color rgb="FFFFB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3" Type="http://schemas.openxmlformats.org/officeDocument/2006/relationships/hyperlink" Target="https://www.w3.org/TR/WCAG/#resize-text" TargetMode="External"/><Relationship Id="rId18" Type="http://schemas.openxmlformats.org/officeDocument/2006/relationships/hyperlink" Target="https://www.w3.org/TR/WCAG/#content-on-hover-or-focus" TargetMode="External"/><Relationship Id="rId26" Type="http://schemas.openxmlformats.org/officeDocument/2006/relationships/hyperlink" Target="https://www.w3.org/TR/WCAG/#page-titled" TargetMode="External"/><Relationship Id="rId39" Type="http://schemas.openxmlformats.org/officeDocument/2006/relationships/hyperlink" Target="https://www.w3.org/TR/WCAG/#on-input" TargetMode="External"/><Relationship Id="rId21" Type="http://schemas.openxmlformats.org/officeDocument/2006/relationships/hyperlink" Target="https://www.w3.org/TR/WCAG/#character-key-shortcuts" TargetMode="External"/><Relationship Id="rId34" Type="http://schemas.openxmlformats.org/officeDocument/2006/relationships/hyperlink" Target="https://www.w3.org/TR/WCAG/#label-in-name" TargetMode="External"/><Relationship Id="rId42" Type="http://schemas.openxmlformats.org/officeDocument/2006/relationships/hyperlink" Target="https://www.w3.org/TR/WCAG/#labels-or-instructions" TargetMode="External"/><Relationship Id="rId47" Type="http://schemas.openxmlformats.org/officeDocument/2006/relationships/hyperlink" Target="https://www.w3.org/TR/WCAG/#status-messages" TargetMode="External"/><Relationship Id="rId7" Type="http://schemas.openxmlformats.org/officeDocument/2006/relationships/hyperlink" Target="https://www.w3.org/TR/WCAG/#sensory-characteristics" TargetMode="External"/><Relationship Id="rId2" Type="http://schemas.openxmlformats.org/officeDocument/2006/relationships/hyperlink" Target="https://www.w3.org/TR/WCAG/#audio-description-prerecorded" TargetMode="External"/><Relationship Id="rId16" Type="http://schemas.openxmlformats.org/officeDocument/2006/relationships/hyperlink" Target="https://www.w3.org/TR/WCAG/#non-text-contrast" TargetMode="External"/><Relationship Id="rId29" Type="http://schemas.openxmlformats.org/officeDocument/2006/relationships/hyperlink" Target="https://www.w3.org/TR/WCAG/#multiple-ways" TargetMode="External"/><Relationship Id="rId1" Type="http://schemas.openxmlformats.org/officeDocument/2006/relationships/image" Target="../media/image1.png"/><Relationship Id="rId6" Type="http://schemas.openxmlformats.org/officeDocument/2006/relationships/hyperlink" Target="https://www.w3.org/TR/WCAG/#meaningful-sequence" TargetMode="External"/><Relationship Id="rId11" Type="http://schemas.openxmlformats.org/officeDocument/2006/relationships/hyperlink" Target="https://www.w3.org/TR/WCAG/#audio-control" TargetMode="External"/><Relationship Id="rId24" Type="http://schemas.openxmlformats.org/officeDocument/2006/relationships/hyperlink" Target="https://www.w3.org/TR/WCAG/#three-flashes-or-below-threshold" TargetMode="External"/><Relationship Id="rId32" Type="http://schemas.openxmlformats.org/officeDocument/2006/relationships/hyperlink" Target="https://www.w3.org/TR/WCAG/#pointer-gestures" TargetMode="External"/><Relationship Id="rId37" Type="http://schemas.openxmlformats.org/officeDocument/2006/relationships/hyperlink" Target="https://www.w3.org/TR/WCAG/#language-of-parts" TargetMode="External"/><Relationship Id="rId40" Type="http://schemas.openxmlformats.org/officeDocument/2006/relationships/hyperlink" Target="https://www.w3.org/TR/WCAG/#consistent-navigation" TargetMode="External"/><Relationship Id="rId45" Type="http://schemas.openxmlformats.org/officeDocument/2006/relationships/hyperlink" Target="https://www.w3.org/TR/WCAG/#parsing" TargetMode="External"/><Relationship Id="rId5" Type="http://schemas.openxmlformats.org/officeDocument/2006/relationships/hyperlink" Target="https://www.w3.org/TR/WCAG/#info-and-relationships" TargetMode="External"/><Relationship Id="rId15" Type="http://schemas.openxmlformats.org/officeDocument/2006/relationships/hyperlink" Target="https://www.w3.org/TR/WCAG/#reflow" TargetMode="External"/><Relationship Id="rId23" Type="http://schemas.openxmlformats.org/officeDocument/2006/relationships/hyperlink" Target="https://www.w3.org/TR/WCAG/#pause-stop-hide" TargetMode="External"/><Relationship Id="rId28" Type="http://schemas.openxmlformats.org/officeDocument/2006/relationships/hyperlink" Target="https://www.w3.org/TR/WCAG/#link-purpose-in-context" TargetMode="External"/><Relationship Id="rId36" Type="http://schemas.openxmlformats.org/officeDocument/2006/relationships/hyperlink" Target="https://www.w3.org/TR/WCAG/#language-of-page" TargetMode="External"/><Relationship Id="rId10" Type="http://schemas.openxmlformats.org/officeDocument/2006/relationships/hyperlink" Target="https://www.w3.org/TR/WCAG/#use-of-color" TargetMode="External"/><Relationship Id="rId19" Type="http://schemas.openxmlformats.org/officeDocument/2006/relationships/hyperlink" Target="https://www.w3.org/TR/WCAG/#keyboard" TargetMode="External"/><Relationship Id="rId31" Type="http://schemas.openxmlformats.org/officeDocument/2006/relationships/hyperlink" Target="https://www.w3.org/TR/WCAG/#focus-visible" TargetMode="External"/><Relationship Id="rId44" Type="http://schemas.openxmlformats.org/officeDocument/2006/relationships/hyperlink" Target="https://www.w3.org/TR/WCAG/#error-prevention-legal-financial-data" TargetMode="External"/><Relationship Id="rId4" Type="http://schemas.openxmlformats.org/officeDocument/2006/relationships/hyperlink" Target="https://www.w3.org/TR/WCAG/#audio-only-and-video-only-prerecorded" TargetMode="External"/><Relationship Id="rId9" Type="http://schemas.openxmlformats.org/officeDocument/2006/relationships/hyperlink" Target="https://www.w3.org/TR/WCAG/#identify-input-purpose" TargetMode="External"/><Relationship Id="rId14" Type="http://schemas.openxmlformats.org/officeDocument/2006/relationships/hyperlink" Target="https://www.w3.org/TR/WCAG/#images-of-text" TargetMode="External"/><Relationship Id="rId22" Type="http://schemas.openxmlformats.org/officeDocument/2006/relationships/hyperlink" Target="https://www.w3.org/TR/WCAG/#timing-adjustable" TargetMode="External"/><Relationship Id="rId27" Type="http://schemas.openxmlformats.org/officeDocument/2006/relationships/hyperlink" Target="https://www.w3.org/TR/WCAG/#focus-order" TargetMode="External"/><Relationship Id="rId30" Type="http://schemas.openxmlformats.org/officeDocument/2006/relationships/hyperlink" Target="https://www.w3.org/TR/WCAG/#headings-and-labels" TargetMode="External"/><Relationship Id="rId35" Type="http://schemas.openxmlformats.org/officeDocument/2006/relationships/hyperlink" Target="https://www.w3.org/TR/WCAG/#motion-actuation" TargetMode="External"/><Relationship Id="rId43" Type="http://schemas.openxmlformats.org/officeDocument/2006/relationships/hyperlink" Target="https://www.w3.org/TR/WCAG/#error-suggestion" TargetMode="External"/><Relationship Id="rId8" Type="http://schemas.openxmlformats.org/officeDocument/2006/relationships/hyperlink" Target="https://www.w3.org/TR/WCAG/#orientation" TargetMode="External"/><Relationship Id="rId3" Type="http://schemas.openxmlformats.org/officeDocument/2006/relationships/hyperlink" Target="https://www.w3.org/TR/WCAG/#audio-description-or-media-alternative-prerecorded" TargetMode="External"/><Relationship Id="rId12" Type="http://schemas.openxmlformats.org/officeDocument/2006/relationships/hyperlink" Target="https://www.w3.org/TR/WCAG/#contrast-minimum" TargetMode="External"/><Relationship Id="rId17" Type="http://schemas.openxmlformats.org/officeDocument/2006/relationships/hyperlink" Target="https://www.w3.org/TR/WCAG/#text-spacing" TargetMode="External"/><Relationship Id="rId25" Type="http://schemas.openxmlformats.org/officeDocument/2006/relationships/hyperlink" Target="https://www.w3.org/TR/WCAG/#bypass-blocks" TargetMode="External"/><Relationship Id="rId33" Type="http://schemas.openxmlformats.org/officeDocument/2006/relationships/hyperlink" Target="https://www.w3.org/TR/WCAG/#pointer-cancellation" TargetMode="External"/><Relationship Id="rId38" Type="http://schemas.openxmlformats.org/officeDocument/2006/relationships/hyperlink" Target="https://www.w3.org/TR/WCAG/#on-focus" TargetMode="External"/><Relationship Id="rId46" Type="http://schemas.openxmlformats.org/officeDocument/2006/relationships/hyperlink" Target="https://www.w3.org/TR/WCAG/#name-role-value" TargetMode="External"/><Relationship Id="rId20" Type="http://schemas.openxmlformats.org/officeDocument/2006/relationships/hyperlink" Target="https://www.w3.org/TR/WCAG/#no-keyboard-trap" TargetMode="External"/><Relationship Id="rId41" Type="http://schemas.openxmlformats.org/officeDocument/2006/relationships/hyperlink" Target="https://www.w3.org/TR/WCAG/#consistent-identification" TargetMode="External"/></Relationships>
</file>

<file path=xl/drawings/_rels/drawing8.xml.rels><?xml version="1.0" encoding="UTF-8" standalone="yes"?>
<Relationships xmlns="http://schemas.openxmlformats.org/package/2006/relationships"><Relationship Id="rId13" Type="http://schemas.openxmlformats.org/officeDocument/2006/relationships/hyperlink" Target="https://www.w3.org/TR/WCAG/#resize-text" TargetMode="External"/><Relationship Id="rId18" Type="http://schemas.openxmlformats.org/officeDocument/2006/relationships/hyperlink" Target="https://www.w3.org/TR/WCAG/#content-on-hover-or-focus" TargetMode="External"/><Relationship Id="rId26" Type="http://schemas.openxmlformats.org/officeDocument/2006/relationships/hyperlink" Target="https://www.w3.org/TR/WCAG/#focus-order" TargetMode="External"/><Relationship Id="rId39" Type="http://schemas.openxmlformats.org/officeDocument/2006/relationships/hyperlink" Target="https://www.w3.org/TR/WCAG/#error-suggestion" TargetMode="External"/><Relationship Id="rId21" Type="http://schemas.openxmlformats.org/officeDocument/2006/relationships/hyperlink" Target="https://www.w3.org/TR/WCAG/#character-key-shortcuts" TargetMode="External"/><Relationship Id="rId34" Type="http://schemas.openxmlformats.org/officeDocument/2006/relationships/hyperlink" Target="https://www.w3.org/TR/WCAG/#language-of-page" TargetMode="External"/><Relationship Id="rId42" Type="http://schemas.openxmlformats.org/officeDocument/2006/relationships/hyperlink" Target="https://www.w3.org/TR/WCAG/#name-role-value" TargetMode="External"/><Relationship Id="rId7" Type="http://schemas.openxmlformats.org/officeDocument/2006/relationships/hyperlink" Target="https://www.w3.org/TR/WCAG/#info-and-relationships" TargetMode="External"/><Relationship Id="rId2" Type="http://schemas.openxmlformats.org/officeDocument/2006/relationships/hyperlink" Target="https://www.w3.org/TR/WCAG/#audio-description-or-media-alternative-prerecorded" TargetMode="External"/><Relationship Id="rId16" Type="http://schemas.openxmlformats.org/officeDocument/2006/relationships/hyperlink" Target="https://www.w3.org/TR/WCAG/#non-text-contrast" TargetMode="External"/><Relationship Id="rId20" Type="http://schemas.openxmlformats.org/officeDocument/2006/relationships/hyperlink" Target="https://www.w3.org/TR/WCAG/#no-keyboard-trap" TargetMode="External"/><Relationship Id="rId29" Type="http://schemas.openxmlformats.org/officeDocument/2006/relationships/hyperlink" Target="https://www.w3.org/TR/WCAG/#focus-visible" TargetMode="External"/><Relationship Id="rId41" Type="http://schemas.openxmlformats.org/officeDocument/2006/relationships/hyperlink" Target="https://www.w3.org/TR/WCAG/#parsing" TargetMode="External"/><Relationship Id="rId1" Type="http://schemas.openxmlformats.org/officeDocument/2006/relationships/image" Target="../media/image1.png"/><Relationship Id="rId6" Type="http://schemas.openxmlformats.org/officeDocument/2006/relationships/hyperlink" Target="https://www.w3.org/TR/WCAG/#meaningful-sequence" TargetMode="External"/><Relationship Id="rId11" Type="http://schemas.openxmlformats.org/officeDocument/2006/relationships/hyperlink" Target="https://www.w3.org/TR/WCAG/#audio-control" TargetMode="External"/><Relationship Id="rId24" Type="http://schemas.openxmlformats.org/officeDocument/2006/relationships/hyperlink" Target="https://www.w3.org/TR/WCAG/#three-flashes-or-below-threshold" TargetMode="External"/><Relationship Id="rId32" Type="http://schemas.openxmlformats.org/officeDocument/2006/relationships/hyperlink" Target="https://www.w3.org/TR/WCAG/#label-in-name" TargetMode="External"/><Relationship Id="rId37" Type="http://schemas.openxmlformats.org/officeDocument/2006/relationships/hyperlink" Target="https://www.w3.org/TR/WCAG/#on-input" TargetMode="External"/><Relationship Id="rId40" Type="http://schemas.openxmlformats.org/officeDocument/2006/relationships/hyperlink" Target="https://www.w3.org/TR/WCAG/#error-prevention-legal-financial-data" TargetMode="External"/><Relationship Id="rId5" Type="http://schemas.openxmlformats.org/officeDocument/2006/relationships/hyperlink" Target="https://www.w3.org/TR/WCAG/#sensory-characteristics" TargetMode="External"/><Relationship Id="rId15" Type="http://schemas.openxmlformats.org/officeDocument/2006/relationships/hyperlink" Target="https://www.w3.org/TR/WCAG/#reflow" TargetMode="External"/><Relationship Id="rId23" Type="http://schemas.openxmlformats.org/officeDocument/2006/relationships/hyperlink" Target="https://www.w3.org/TR/WCAG/#pause-stop-hide" TargetMode="External"/><Relationship Id="rId28" Type="http://schemas.openxmlformats.org/officeDocument/2006/relationships/hyperlink" Target="https://www.w3.org/TR/WCAG/#headings-and-labels" TargetMode="External"/><Relationship Id="rId36" Type="http://schemas.openxmlformats.org/officeDocument/2006/relationships/hyperlink" Target="https://www.w3.org/TR/WCAG/#on-focus" TargetMode="External"/><Relationship Id="rId10" Type="http://schemas.openxmlformats.org/officeDocument/2006/relationships/hyperlink" Target="https://www.w3.org/TR/WCAG/#use-of-color" TargetMode="External"/><Relationship Id="rId19" Type="http://schemas.openxmlformats.org/officeDocument/2006/relationships/hyperlink" Target="https://www.w3.org/TR/WCAG/#keyboard" TargetMode="External"/><Relationship Id="rId31" Type="http://schemas.openxmlformats.org/officeDocument/2006/relationships/hyperlink" Target="https://www.w3.org/TR/WCAG/#pointer-cancellation" TargetMode="External"/><Relationship Id="rId4" Type="http://schemas.openxmlformats.org/officeDocument/2006/relationships/hyperlink" Target="https://www.w3.org/TR/WCAG/#orientation" TargetMode="External"/><Relationship Id="rId9" Type="http://schemas.openxmlformats.org/officeDocument/2006/relationships/hyperlink" Target="https://www.w3.org/TR/WCAG/#identify-input-purpose" TargetMode="External"/><Relationship Id="rId14" Type="http://schemas.openxmlformats.org/officeDocument/2006/relationships/hyperlink" Target="https://www.w3.org/TR/WCAG/#images-of-text" TargetMode="External"/><Relationship Id="rId22" Type="http://schemas.openxmlformats.org/officeDocument/2006/relationships/hyperlink" Target="https://www.w3.org/TR/WCAG/#timing-adjustable" TargetMode="External"/><Relationship Id="rId27" Type="http://schemas.openxmlformats.org/officeDocument/2006/relationships/hyperlink" Target="https://www.w3.org/TR/WCAG/#link-purpose-in-context" TargetMode="External"/><Relationship Id="rId30" Type="http://schemas.openxmlformats.org/officeDocument/2006/relationships/hyperlink" Target="https://www.w3.org/TR/WCAG/#pointer-gestures" TargetMode="External"/><Relationship Id="rId35" Type="http://schemas.openxmlformats.org/officeDocument/2006/relationships/hyperlink" Target="https://www.w3.org/TR/WCAG/#language-of-parts" TargetMode="External"/><Relationship Id="rId43" Type="http://schemas.openxmlformats.org/officeDocument/2006/relationships/hyperlink" Target="https://www.w3.org/TR/WCAG/#status-messages" TargetMode="External"/><Relationship Id="rId8" Type="http://schemas.openxmlformats.org/officeDocument/2006/relationships/hyperlink" Target="https://www.w3.org/TR/WCAG/#audio-description-prerecorded" TargetMode="External"/><Relationship Id="rId3" Type="http://schemas.openxmlformats.org/officeDocument/2006/relationships/hyperlink" Target="https://www.w3.org/TR/WCAG/#audio-only-and-video-only-prerecorded" TargetMode="External"/><Relationship Id="rId12" Type="http://schemas.openxmlformats.org/officeDocument/2006/relationships/hyperlink" Target="https://www.w3.org/TR/WCAG/#contrast-minimum" TargetMode="External"/><Relationship Id="rId17" Type="http://schemas.openxmlformats.org/officeDocument/2006/relationships/hyperlink" Target="https://www.w3.org/TR/WCAG/#text-spacing" TargetMode="External"/><Relationship Id="rId25" Type="http://schemas.openxmlformats.org/officeDocument/2006/relationships/hyperlink" Target="https://www.w3.org/TR/WCAG/#page-titled" TargetMode="External"/><Relationship Id="rId33" Type="http://schemas.openxmlformats.org/officeDocument/2006/relationships/hyperlink" Target="https://www.w3.org/TR/WCAG/#motion-actuation" TargetMode="External"/><Relationship Id="rId38" Type="http://schemas.openxmlformats.org/officeDocument/2006/relationships/hyperlink" Target="https://www.w3.org/TR/WCAG/#labels-or-instructions"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4400550</xdr:colOff>
      <xdr:row>29</xdr:row>
      <xdr:rowOff>0</xdr:rowOff>
    </xdr:to>
    <xdr:sp macro="" textlink="">
      <xdr:nvSpPr>
        <xdr:cNvPr id="1032" name="_x0000_t202" hidden="1">
          <a:extLst>
            <a:ext uri="{FF2B5EF4-FFF2-40B4-BE49-F238E27FC236}">
              <a16:creationId xmlns:a16="http://schemas.microsoft.com/office/drawing/2014/main" id="{00000000-0008-0000-01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29</xdr:row>
      <xdr:rowOff>0</xdr:rowOff>
    </xdr:to>
    <xdr:sp macro="" textlink="">
      <xdr:nvSpPr>
        <xdr:cNvPr id="1030" name="_x0000_t202" hidden="1">
          <a:extLst>
            <a:ext uri="{FF2B5EF4-FFF2-40B4-BE49-F238E27FC236}">
              <a16:creationId xmlns:a16="http://schemas.microsoft.com/office/drawing/2014/main" id="{00000000-0008-0000-01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29</xdr:row>
      <xdr:rowOff>0</xdr:rowOff>
    </xdr:to>
    <xdr:sp macro="" textlink="">
      <xdr:nvSpPr>
        <xdr:cNvPr id="1028" name="_x0000_t202" hidden="1">
          <a:extLst>
            <a:ext uri="{FF2B5EF4-FFF2-40B4-BE49-F238E27FC236}">
              <a16:creationId xmlns:a16="http://schemas.microsoft.com/office/drawing/2014/main" id="{00000000-0008-0000-01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29</xdr:row>
      <xdr:rowOff>0</xdr:rowOff>
    </xdr:to>
    <xdr:sp macro="" textlink="">
      <xdr:nvSpPr>
        <xdr:cNvPr id="1026" name="_x0000_t202" hidden="1">
          <a:extLst>
            <a:ext uri="{FF2B5EF4-FFF2-40B4-BE49-F238E27FC236}">
              <a16:creationId xmlns:a16="http://schemas.microsoft.com/office/drawing/2014/main" id="{00000000-0008-0000-01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244440</xdr:colOff>
      <xdr:row>10</xdr:row>
      <xdr:rowOff>194040</xdr:rowOff>
    </xdr:from>
    <xdr:to>
      <xdr:col>9</xdr:col>
      <xdr:colOff>644040</xdr:colOff>
      <xdr:row>11</xdr:row>
      <xdr:rowOff>206640</xdr:rowOff>
    </xdr:to>
    <xdr:sp macro="" textlink="">
      <xdr:nvSpPr>
        <xdr:cNvPr id="2" name="CustomShape 1" descr="Añadir en la tabla ubicada en las celdas K12 a L23 el nombre y la URL de las tecnologías utilizadas y no incluídas en el listado. ">
          <a:extLst>
            <a:ext uri="{FF2B5EF4-FFF2-40B4-BE49-F238E27FC236}">
              <a16:creationId xmlns:a16="http://schemas.microsoft.com/office/drawing/2014/main" id="{7DD931F6-99FE-4B1F-9263-D0FFDDF74246}"/>
            </a:ext>
          </a:extLst>
        </xdr:cNvPr>
        <xdr:cNvSpPr/>
      </xdr:nvSpPr>
      <xdr:spPr>
        <a:xfrm>
          <a:off x="6845265" y="2984865"/>
          <a:ext cx="399600" cy="222150"/>
        </a:xfrm>
        <a:custGeom>
          <a:avLst/>
          <a:gdLst/>
          <a:ahLst/>
          <a:cxnLst/>
          <a:rect l="0" t="0" r="r" b="b"/>
          <a:pathLst>
            <a:path w="1112" h="637">
              <a:moveTo>
                <a:pt x="0" y="159"/>
              </a:moveTo>
              <a:lnTo>
                <a:pt x="833" y="159"/>
              </a:lnTo>
              <a:lnTo>
                <a:pt x="833" y="0"/>
              </a:lnTo>
              <a:lnTo>
                <a:pt x="1111" y="318"/>
              </a:lnTo>
              <a:lnTo>
                <a:pt x="833" y="636"/>
              </a:lnTo>
              <a:lnTo>
                <a:pt x="833" y="477"/>
              </a:lnTo>
              <a:lnTo>
                <a:pt x="0" y="477"/>
              </a:lnTo>
              <a:lnTo>
                <a:pt x="0" y="159"/>
              </a:lnTo>
            </a:path>
          </a:pathLst>
        </a:custGeom>
        <a:solidFill>
          <a:srgbClr val="729FCF"/>
        </a:solidFill>
        <a:ln>
          <a:solidFill>
            <a:srgbClr val="3465A4"/>
          </a:solid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1104900</xdr:colOff>
      <xdr:row>17</xdr:row>
      <xdr:rowOff>0</xdr:rowOff>
    </xdr:to>
    <xdr:sp macro="" textlink="">
      <xdr:nvSpPr>
        <xdr:cNvPr id="3080" name="_x0000_t202" hidden="1">
          <a:extLst>
            <a:ext uri="{FF2B5EF4-FFF2-40B4-BE49-F238E27FC236}">
              <a16:creationId xmlns:a16="http://schemas.microsoft.com/office/drawing/2014/main" id="{00000000-0008-0000-0200-000008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17</xdr:row>
      <xdr:rowOff>0</xdr:rowOff>
    </xdr:to>
    <xdr:sp macro="" textlink="">
      <xdr:nvSpPr>
        <xdr:cNvPr id="3078" name="_x0000_t202" hidden="1">
          <a:extLst>
            <a:ext uri="{FF2B5EF4-FFF2-40B4-BE49-F238E27FC236}">
              <a16:creationId xmlns:a16="http://schemas.microsoft.com/office/drawing/2014/main" id="{00000000-0008-0000-0200-000006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17</xdr:row>
      <xdr:rowOff>0</xdr:rowOff>
    </xdr:to>
    <xdr:sp macro="" textlink="">
      <xdr:nvSpPr>
        <xdr:cNvPr id="3076" name="_x0000_t202" hidden="1">
          <a:extLst>
            <a:ext uri="{FF2B5EF4-FFF2-40B4-BE49-F238E27FC236}">
              <a16:creationId xmlns:a16="http://schemas.microsoft.com/office/drawing/2014/main" id="{00000000-0008-0000-0200-000004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17</xdr:row>
      <xdr:rowOff>0</xdr:rowOff>
    </xdr:to>
    <xdr:sp macro="" textlink="">
      <xdr:nvSpPr>
        <xdr:cNvPr id="3074" name="_x0000_t202" hidden="1">
          <a:extLst>
            <a:ext uri="{FF2B5EF4-FFF2-40B4-BE49-F238E27FC236}">
              <a16:creationId xmlns:a16="http://schemas.microsoft.com/office/drawing/2014/main" id="{00000000-0008-0000-02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14</xdr:col>
      <xdr:colOff>147443</xdr:colOff>
      <xdr:row>16</xdr:row>
      <xdr:rowOff>171296</xdr:rowOff>
    </xdr:from>
    <xdr:to>
      <xdr:col>14</xdr:col>
      <xdr:colOff>757299</xdr:colOff>
      <xdr:row>19</xdr:row>
      <xdr:rowOff>81009</xdr:rowOff>
    </xdr:to>
    <xdr:pic>
      <xdr:nvPicPr>
        <xdr:cNvPr id="2" name="Image 1">
          <a:extLst>
            <a:ext uri="{FF2B5EF4-FFF2-40B4-BE49-F238E27FC236}">
              <a16:creationId xmlns:a16="http://schemas.microsoft.com/office/drawing/2014/main" id="{00000000-0008-0000-0300-000002000000}"/>
            </a:ext>
            <a:ext uri="{C183D7F6-B498-43B3-948B-1728B52AA6E4}">
              <adec:decorative xmlns:adec="http://schemas.microsoft.com/office/drawing/2017/decorative" val="1"/>
            </a:ext>
          </a:extLst>
        </xdr:cNvPr>
        <xdr:cNvPicPr/>
      </xdr:nvPicPr>
      <xdr:blipFill>
        <a:blip xmlns:r="http://schemas.openxmlformats.org/officeDocument/2006/relationships" r:embed="rId1"/>
        <a:stretch/>
      </xdr:blipFill>
      <xdr:spPr>
        <a:xfrm>
          <a:off x="16826776" y="3907213"/>
          <a:ext cx="609856" cy="671713"/>
        </a:xfrm>
        <a:prstGeom prst="rect">
          <a:avLst/>
        </a:prstGeom>
        <a:ln>
          <a:noFill/>
        </a:ln>
      </xdr:spPr>
    </xdr:pic>
    <xdr:clientData/>
  </xdr:twoCellAnchor>
  <xdr:twoCellAnchor editAs="absolute">
    <xdr:from>
      <xdr:col>11</xdr:col>
      <xdr:colOff>37149</xdr:colOff>
      <xdr:row>54</xdr:row>
      <xdr:rowOff>208881</xdr:rowOff>
    </xdr:from>
    <xdr:to>
      <xdr:col>18</xdr:col>
      <xdr:colOff>241151</xdr:colOff>
      <xdr:row>65</xdr:row>
      <xdr:rowOff>52917</xdr:rowOff>
    </xdr:to>
    <xdr:sp macro="" textlink="">
      <xdr:nvSpPr>
        <xdr:cNvPr id="20" name="TextShape 1" descr="5.4 Preservación de la información de accesibilidad durante una conversión (Condicional)&#10;&#10;Condición: Cuando el contenido web convierta informaciones o comunicaciones.&#10;&#10;Cuando las TIC conviertan informaciones o comunicaciones, deben preservar toda la información que se proporciona a efectos de la accesibilidad que no esté sujeta al derecho de propiedad intelectual en la medida en que el formato de destino pueda contener o sea compatible con esa información.">
          <a:extLst>
            <a:ext uri="{FF2B5EF4-FFF2-40B4-BE49-F238E27FC236}">
              <a16:creationId xmlns:a16="http://schemas.microsoft.com/office/drawing/2014/main" id="{00000000-0008-0000-0300-000014000000}"/>
            </a:ext>
          </a:extLst>
        </xdr:cNvPr>
        <xdr:cNvSpPr txBox="1"/>
      </xdr:nvSpPr>
      <xdr:spPr>
        <a:xfrm>
          <a:off x="13901316" y="10845131"/>
          <a:ext cx="6067168" cy="1727869"/>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s-ES" sz="1100" b="1" u="none" strike="noStrike" spc="-1">
              <a:latin typeface="Arial"/>
            </a:rPr>
            <a:t>5.4 Preservación de la información de accesibilidad durante una conversión (Condicional)</a:t>
          </a:r>
        </a:p>
        <a:p>
          <a:pPr marL="0" marR="0" indent="0" defTabSz="914400" eaLnBrk="1" fontAlgn="auto" latinLnBrk="0" hangingPunct="1">
            <a:lnSpc>
              <a:spcPct val="100000"/>
            </a:lnSpc>
            <a:spcBef>
              <a:spcPts val="0"/>
            </a:spcBef>
            <a:spcAft>
              <a:spcPts val="0"/>
            </a:spcAft>
            <a:buClrTx/>
            <a:buSzTx/>
            <a:buFontTx/>
            <a:buNone/>
            <a:tabLst/>
            <a:defRPr/>
          </a:pPr>
          <a:endParaRPr lang="es-ES" sz="1100" b="0" u="sng" strike="noStrike" spc="-1">
            <a:latin typeface="Arial"/>
          </a:endParaRPr>
        </a:p>
        <a:p>
          <a:pPr marL="0" marR="0" indent="0" defTabSz="914400" eaLnBrk="1" fontAlgn="auto" latinLnBrk="0" hangingPunct="1">
            <a:lnSpc>
              <a:spcPct val="100000"/>
            </a:lnSpc>
            <a:spcBef>
              <a:spcPts val="0"/>
            </a:spcBef>
            <a:spcAft>
              <a:spcPts val="0"/>
            </a:spcAft>
            <a:buClrTx/>
            <a:buSzTx/>
            <a:buFontTx/>
            <a:buNone/>
            <a:tabLst/>
            <a:defRPr/>
          </a:pPr>
          <a:r>
            <a:rPr lang="es-ES" sz="1100" b="0" u="sng" strike="noStrike" spc="-1">
              <a:latin typeface="Arial"/>
            </a:rPr>
            <a:t>Condición</a:t>
          </a:r>
          <a:r>
            <a:rPr lang="es-ES" sz="1100" b="0" u="sng" strike="noStrike" spc="-1">
              <a:latin typeface="Arial" pitchFamily="34" charset="0"/>
              <a:cs typeface="Arial" pitchFamily="34" charset="0"/>
            </a:rPr>
            <a:t>:</a:t>
          </a:r>
          <a:r>
            <a:rPr lang="es-ES" sz="1100" b="0" strike="noStrike" spc="-1" baseline="0">
              <a:latin typeface="Arial" pitchFamily="34" charset="0"/>
              <a:cs typeface="Arial" pitchFamily="34" charset="0"/>
            </a:rPr>
            <a:t> </a:t>
          </a:r>
          <a:r>
            <a:rPr lang="es-ES" sz="1100" b="0" i="0" u="none" strike="noStrike" baseline="0">
              <a:latin typeface="Arial" pitchFamily="34" charset="0"/>
              <a:ea typeface="+mn-ea"/>
              <a:cs typeface="Arial" pitchFamily="34" charset="0"/>
            </a:rPr>
            <a:t>Cuando el contenido web convierta informaciones o comunicaciones.</a:t>
          </a:r>
        </a:p>
        <a:p>
          <a:pPr marL="0" marR="0" indent="0" defTabSz="914400" eaLnBrk="1" fontAlgn="auto" latinLnBrk="0" hangingPunct="1">
            <a:lnSpc>
              <a:spcPct val="100000"/>
            </a:lnSpc>
            <a:spcBef>
              <a:spcPts val="0"/>
            </a:spcBef>
            <a:spcAft>
              <a:spcPts val="0"/>
            </a:spcAft>
            <a:buClrTx/>
            <a:buSzTx/>
            <a:buFontTx/>
            <a:buNone/>
            <a:tabLst/>
            <a:defRPr/>
          </a:pPr>
          <a:endParaRPr lang="es-ES" sz="1100" b="0" i="0" u="none" strike="noStrike" baseline="0">
            <a:latin typeface="Arial" pitchFamily="34" charset="0"/>
            <a:ea typeface="+mn-ea"/>
            <a:cs typeface="Arial" pitchFamily="34" charset="0"/>
          </a:endParaRPr>
        </a:p>
        <a:p>
          <a:r>
            <a:rPr lang="es-ES" sz="1100" b="0" strike="noStrike" spc="-1">
              <a:latin typeface="Arial"/>
            </a:rPr>
            <a:t>Cuando las TIC conviertan informaciones o comunicaciones, deben preservar toda la información que se proporciona a efectos de la accesibilidad que no esté sujeta al derecho de propiedad intelectual en la medida en que el formato de destino pueda contener o sea compatible con esa información.</a:t>
          </a:r>
          <a:endParaRPr lang="es-ES" sz="1100" b="0" strike="noStrike" spc="-1">
            <a:latin typeface="Times New Roman"/>
          </a:endParaRPr>
        </a:p>
      </xdr:txBody>
    </xdr:sp>
    <xdr:clientData/>
  </xdr:twoCellAnchor>
  <xdr:twoCellAnchor editAs="absolute">
    <xdr:from>
      <xdr:col>11</xdr:col>
      <xdr:colOff>35872</xdr:colOff>
      <xdr:row>36</xdr:row>
      <xdr:rowOff>72950</xdr:rowOff>
    </xdr:from>
    <xdr:to>
      <xdr:col>18</xdr:col>
      <xdr:colOff>438400</xdr:colOff>
      <xdr:row>50</xdr:row>
      <xdr:rowOff>105834</xdr:rowOff>
    </xdr:to>
    <xdr:sp macro="" textlink="">
      <xdr:nvSpPr>
        <xdr:cNvPr id="21" name="TextShape 1" descr="5.3 Biométrica (Condicional)&#10;&#10;Condición: Cuando el contenido web utilice características biológicas.&#10;&#10;Cuando las TIC utilicen características biológicas, no debe depender del uso de una característica biológica particular como único medio de identificación del usuario o de control de las TIC. &#10;&#10;NOTA 1: Los medios alternativos de identificación del usuario o de control de las TIC puedenn ser biométricos o no biométricos. &#10;NOTA 2: Los métodos biométricos que se basan en diversas características biológicas incrementan la probabilidad de que las personas con discapacidad posean por lo menos una de las características biológicas especificadas. Ejemplos de características biológicas diversas son las huellas dactilares, los patrones de la retina, la voz y la cara. ">
          <a:extLst>
            <a:ext uri="{FF2B5EF4-FFF2-40B4-BE49-F238E27FC236}">
              <a16:creationId xmlns:a16="http://schemas.microsoft.com/office/drawing/2014/main" id="{00000000-0008-0000-0300-000015000000}"/>
            </a:ext>
          </a:extLst>
        </xdr:cNvPr>
        <xdr:cNvSpPr txBox="1"/>
      </xdr:nvSpPr>
      <xdr:spPr>
        <a:xfrm>
          <a:off x="13900039" y="7523617"/>
          <a:ext cx="6265694" cy="2361217"/>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u="none" strike="noStrike" spc="-1">
              <a:solidFill>
                <a:srgbClr val="000000"/>
              </a:solidFill>
              <a:latin typeface="Arial"/>
              <a:ea typeface="Linux Libertine G"/>
            </a:rPr>
            <a:t>5.3 Biométrica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strike="noStrike" spc="-1">
            <a:solidFill>
              <a:srgbClr val="000000"/>
            </a:solidFill>
            <a:latin typeface="Arial"/>
            <a:ea typeface="Linux Libertine G"/>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strike="noStrike" spc="-1">
              <a:solidFill>
                <a:srgbClr val="000000"/>
              </a:solidFill>
              <a:latin typeface="Arial"/>
              <a:ea typeface="Linux Libertine G"/>
            </a:rPr>
            <a:t>Condición</a:t>
          </a:r>
          <a:r>
            <a:rPr lang="en-US" sz="1100" b="0" u="sng" strike="noStrike" spc="-1">
              <a:solidFill>
                <a:srgbClr val="000000"/>
              </a:solidFill>
              <a:latin typeface="Arial" pitchFamily="34" charset="0"/>
              <a:ea typeface="Linux Libertine G"/>
              <a:cs typeface="Arial" pitchFamily="34" charset="0"/>
            </a:rPr>
            <a:t>:</a:t>
          </a:r>
          <a:r>
            <a:rPr lang="en-US" sz="1100" b="0" strike="noStrike" spc="-1">
              <a:solidFill>
                <a:srgbClr val="000000"/>
              </a:solidFill>
              <a:latin typeface="Arial" pitchFamily="34" charset="0"/>
              <a:ea typeface="Linux Libertine G"/>
              <a:cs typeface="Arial" pitchFamily="34" charset="0"/>
            </a:rPr>
            <a:t> </a:t>
          </a:r>
          <a:r>
            <a:rPr lang="es-ES" sz="1100" b="0" i="0" u="none" strike="noStrike" baseline="0">
              <a:latin typeface="Arial" pitchFamily="34" charset="0"/>
              <a:ea typeface="+mn-ea"/>
              <a:cs typeface="Arial" pitchFamily="34" charset="0"/>
            </a:rPr>
            <a:t>Cuando el contenido web utilice características biológicas.</a:t>
          </a:r>
        </a:p>
        <a:p>
          <a:pPr marL="0" marR="0" indent="0" defTabSz="914400" eaLnBrk="1" fontAlgn="auto" latinLnBrk="0" hangingPunct="1">
            <a:lnSpc>
              <a:spcPct val="100000"/>
            </a:lnSpc>
            <a:spcBef>
              <a:spcPts val="0"/>
            </a:spcBef>
            <a:spcAft>
              <a:spcPts val="0"/>
            </a:spcAft>
            <a:buClrTx/>
            <a:buSzTx/>
            <a:buFontTx/>
            <a:buNone/>
            <a:tabLst/>
            <a:defRPr/>
          </a:pPr>
          <a:endParaRPr lang="es-ES" sz="1100" b="0" i="0" u="none" strike="noStrike" baseline="0">
            <a:latin typeface="Arial" pitchFamily="34" charset="0"/>
            <a:ea typeface="+mn-ea"/>
            <a:cs typeface="Arial" pitchFamily="34" charset="0"/>
          </a:endParaRPr>
        </a:p>
        <a:p>
          <a:r>
            <a:rPr lang="en-US" sz="1100" b="0" strike="noStrike" spc="-1">
              <a:solidFill>
                <a:srgbClr val="000000"/>
              </a:solidFill>
              <a:latin typeface="Arial"/>
              <a:ea typeface="Linux Libertine G"/>
            </a:rPr>
            <a:t>Cuando las TIC utilicen características biológicas, no debe depender del uso de una característica biológica particular como único medio de identificación del usuario o de control de las TIC. </a:t>
          </a:r>
        </a:p>
        <a:p>
          <a:endParaRPr lang="en-US" sz="1100" b="0" strike="noStrike" spc="-1">
            <a:solidFill>
              <a:srgbClr val="000000"/>
            </a:solidFill>
            <a:latin typeface="Arial"/>
            <a:ea typeface="Linux Libertine G"/>
          </a:endParaRPr>
        </a:p>
        <a:p>
          <a:r>
            <a:rPr lang="es-ES" sz="1000" b="0" i="0" u="none" strike="noStrike" baseline="0">
              <a:latin typeface="Arial" panose="020B0604020202020204" pitchFamily="34" charset="0"/>
              <a:ea typeface="+mn-ea"/>
              <a:cs typeface="Arial" panose="020B0604020202020204" pitchFamily="34" charset="0"/>
            </a:rPr>
            <a:t>NOTA 1: Los medios alternativos de identificación del usuario o de control de las TIC puedenn ser biométricos o no biométricos. </a:t>
          </a:r>
        </a:p>
        <a:p>
          <a:r>
            <a:rPr lang="es-ES" sz="1000" b="0" i="0" u="none" strike="noStrike" baseline="0">
              <a:latin typeface="Arial" panose="020B0604020202020204" pitchFamily="34" charset="0"/>
              <a:ea typeface="+mn-ea"/>
              <a:cs typeface="Arial" panose="020B0604020202020204" pitchFamily="34" charset="0"/>
            </a:rPr>
            <a:t>NOTA 2: Los métodos biométricos que se basan en diversas características biológicas incrementan la probabilidad de que las personas con discapacidad posean por lo menos una de las características biológicas especificadas. Ejemplos de características biológicas diversas son las huellas dactilares, los patrones de la retina, la voz y la cara. </a:t>
          </a:r>
          <a:endParaRPr lang="es-ES" sz="100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8930</xdr:colOff>
      <xdr:row>19</xdr:row>
      <xdr:rowOff>42058</xdr:rowOff>
    </xdr:from>
    <xdr:to>
      <xdr:col>18</xdr:col>
      <xdr:colOff>222892</xdr:colOff>
      <xdr:row>27</xdr:row>
      <xdr:rowOff>105832</xdr:rowOff>
    </xdr:to>
    <xdr:sp macro="" textlink="">
      <xdr:nvSpPr>
        <xdr:cNvPr id="22" name="TextShape 1" descr="5.2 Activación de características de accesibilidad (Condicional)&#10;&#10;Condición: Cuando el contenido web utilice características de accesibilidad documentadas.&#10; &#10;Cuando las TIC tengan características de accesibilidad documentadas, debe ser posible activar aquellas características de accesibilidad documentadas que sean necesarias para satisfacer una necesidad específica sin tener que recurrir para ello a un método que no sea compatible con esa necesidad.">
          <a:extLst>
            <a:ext uri="{FF2B5EF4-FFF2-40B4-BE49-F238E27FC236}">
              <a16:creationId xmlns:a16="http://schemas.microsoft.com/office/drawing/2014/main" id="{00000000-0008-0000-0300-000016000000}"/>
            </a:ext>
          </a:extLst>
        </xdr:cNvPr>
        <xdr:cNvSpPr txBox="1"/>
      </xdr:nvSpPr>
      <xdr:spPr>
        <a:xfrm>
          <a:off x="13873097" y="4539975"/>
          <a:ext cx="6077128" cy="1471357"/>
        </a:xfrm>
        <a:prstGeom prst="rect">
          <a:avLst/>
        </a:prstGeom>
        <a:solidFill>
          <a:srgbClr val="DDDDDD"/>
        </a:solidFill>
        <a:ln>
          <a:noFill/>
        </a:ln>
      </xdr:spPr>
      <xdr:txBody>
        <a:bodyPr lIns="108000" tIns="108000" rIns="108000" bIns="108000">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u="none" strike="noStrike" spc="-1">
              <a:solidFill>
                <a:srgbClr val="000000"/>
              </a:solidFill>
              <a:latin typeface="Arial"/>
              <a:ea typeface="Linux Libertine G"/>
            </a:rPr>
            <a:t>5.2 Activación de características de accesibilidad (Condicional)</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0" u="sng" strike="noStrike" spc="-1">
            <a:solidFill>
              <a:srgbClr val="000000"/>
            </a:solidFill>
            <a:latin typeface="Arial"/>
            <a:ea typeface="Linux Libertine G"/>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u="sng" strike="noStrike" spc="-1">
              <a:solidFill>
                <a:srgbClr val="000000"/>
              </a:solidFill>
              <a:latin typeface="Arial"/>
              <a:ea typeface="Linux Libertine G"/>
            </a:rPr>
            <a:t>Condición:</a:t>
          </a:r>
          <a:r>
            <a:rPr lang="en-US" sz="1100" b="0" u="none" strike="noStrike" spc="-1">
              <a:solidFill>
                <a:srgbClr val="000000"/>
              </a:solidFill>
              <a:latin typeface="Arial"/>
              <a:ea typeface="Linux Libertine G"/>
            </a:rPr>
            <a:t> </a:t>
          </a:r>
          <a:r>
            <a:rPr lang="es-ES" sz="1100" b="0" i="0" u="none" strike="noStrike" baseline="0">
              <a:latin typeface="Arial" pitchFamily="34" charset="0"/>
              <a:ea typeface="+mn-ea"/>
              <a:cs typeface="Arial" pitchFamily="34" charset="0"/>
            </a:rPr>
            <a:t>Cuando el contenido web tenga características de accesibilidad documentadas.</a:t>
          </a:r>
        </a:p>
        <a:p>
          <a:pPr marL="0" marR="0" indent="0" algn="l" defTabSz="914400" eaLnBrk="1" fontAlgn="auto" latinLnBrk="0" hangingPunct="1">
            <a:lnSpc>
              <a:spcPct val="100000"/>
            </a:lnSpc>
            <a:spcBef>
              <a:spcPts val="0"/>
            </a:spcBef>
            <a:spcAft>
              <a:spcPts val="0"/>
            </a:spcAft>
            <a:buClrTx/>
            <a:buSzTx/>
            <a:buFontTx/>
            <a:buNone/>
            <a:tabLst/>
            <a:defRPr/>
          </a:pPr>
          <a:r>
            <a:rPr lang="es-ES" sz="900" b="0" i="0" u="none" strike="noStrike" baseline="0">
              <a:latin typeface="+mn-lt"/>
              <a:ea typeface="+mn-ea"/>
              <a:cs typeface="+mn-cs"/>
            </a:rPr>
            <a:t>	</a:t>
          </a:r>
        </a:p>
        <a:p>
          <a:pPr algn="l"/>
          <a:r>
            <a:rPr lang="en-US" sz="1100" b="0" strike="noStrike" spc="-1">
              <a:solidFill>
                <a:srgbClr val="000000"/>
              </a:solidFill>
              <a:latin typeface="Arial"/>
              <a:ea typeface="Linux Libertine G"/>
            </a:rPr>
            <a:t>Cuando las TIC tengan características de accesibilidad documentadas, debe ser posible activar aquellas características de accesibilidad documentadas que sean necesarias para satisfacer una necesidad específica sin tener que recurrir para ello a un método que no sea compatible con esa necesidad.</a:t>
          </a:r>
          <a:endParaRPr lang="es-ES" sz="1100" b="0" strike="noStrike" spc="-1">
            <a:latin typeface="Times New Roman"/>
          </a:endParaRPr>
        </a:p>
        <a:p>
          <a:endParaRPr lang="es-ES" sz="1500" b="0" strike="noStrike" spc="-1">
            <a:latin typeface="Times New Roman"/>
          </a:endParaRPr>
        </a:p>
      </xdr:txBody>
    </xdr:sp>
    <xdr:clientData/>
  </xdr:twoCellAnchor>
  <xdr:twoCellAnchor editAs="absolute">
    <xdr:from>
      <xdr:col>14</xdr:col>
      <xdr:colOff>140098</xdr:colOff>
      <xdr:row>33</xdr:row>
      <xdr:rowOff>113705</xdr:rowOff>
    </xdr:from>
    <xdr:to>
      <xdr:col>14</xdr:col>
      <xdr:colOff>804245</xdr:colOff>
      <xdr:row>36</xdr:row>
      <xdr:rowOff>129250</xdr:rowOff>
    </xdr:to>
    <xdr:pic>
      <xdr:nvPicPr>
        <xdr:cNvPr id="23" name="Image 1">
          <a:extLst>
            <a:ext uri="{FF2B5EF4-FFF2-40B4-BE49-F238E27FC236}">
              <a16:creationId xmlns:a16="http://schemas.microsoft.com/office/drawing/2014/main" id="{00000000-0008-0000-0300-000017000000}"/>
            </a:ext>
            <a:ext uri="{C183D7F6-B498-43B3-948B-1728B52AA6E4}">
              <adec:decorative xmlns:adec="http://schemas.microsoft.com/office/drawing/2017/decorative" val="1"/>
            </a:ext>
          </a:extLst>
        </xdr:cNvPr>
        <xdr:cNvPicPr/>
      </xdr:nvPicPr>
      <xdr:blipFill>
        <a:blip xmlns:r="http://schemas.openxmlformats.org/officeDocument/2006/relationships" r:embed="rId1"/>
        <a:stretch/>
      </xdr:blipFill>
      <xdr:spPr>
        <a:xfrm>
          <a:off x="16819431" y="6908205"/>
          <a:ext cx="664147" cy="671712"/>
        </a:xfrm>
        <a:prstGeom prst="rect">
          <a:avLst/>
        </a:prstGeom>
        <a:ln>
          <a:noFill/>
        </a:ln>
      </xdr:spPr>
    </xdr:pic>
    <xdr:clientData/>
  </xdr:twoCellAnchor>
  <xdr:twoCellAnchor editAs="absolute">
    <xdr:from>
      <xdr:col>14</xdr:col>
      <xdr:colOff>120009</xdr:colOff>
      <xdr:row>51</xdr:row>
      <xdr:rowOff>75486</xdr:rowOff>
    </xdr:from>
    <xdr:to>
      <xdr:col>14</xdr:col>
      <xdr:colOff>729865</xdr:colOff>
      <xdr:row>54</xdr:row>
      <xdr:rowOff>201460</xdr:rowOff>
    </xdr:to>
    <xdr:pic>
      <xdr:nvPicPr>
        <xdr:cNvPr id="24" name="Image 1">
          <a:extLst>
            <a:ext uri="{FF2B5EF4-FFF2-40B4-BE49-F238E27FC236}">
              <a16:creationId xmlns:a16="http://schemas.microsoft.com/office/drawing/2014/main" id="{00000000-0008-0000-0300-000018000000}"/>
            </a:ext>
            <a:ext uri="{C183D7F6-B498-43B3-948B-1728B52AA6E4}">
              <adec:decorative xmlns:adec="http://schemas.microsoft.com/office/drawing/2017/decorative" val="1"/>
            </a:ext>
          </a:extLst>
        </xdr:cNvPr>
        <xdr:cNvPicPr/>
      </xdr:nvPicPr>
      <xdr:blipFill>
        <a:blip xmlns:r="http://schemas.openxmlformats.org/officeDocument/2006/relationships" r:embed="rId1"/>
        <a:stretch/>
      </xdr:blipFill>
      <xdr:spPr>
        <a:xfrm>
          <a:off x="16799342" y="10161403"/>
          <a:ext cx="609856" cy="676307"/>
        </a:xfrm>
        <a:prstGeom prst="rect">
          <a:avLst/>
        </a:prstGeom>
        <a:ln>
          <a:noFill/>
        </a:ln>
      </xdr:spPr>
    </xdr:pic>
    <xdr:clientData/>
  </xdr:twoCellAnchor>
  <xdr:twoCellAnchor>
    <xdr:from>
      <xdr:col>4</xdr:col>
      <xdr:colOff>31750</xdr:colOff>
      <xdr:row>17</xdr:row>
      <xdr:rowOff>0</xdr:rowOff>
    </xdr:from>
    <xdr:to>
      <xdr:col>4</xdr:col>
      <xdr:colOff>338667</xdr:colOff>
      <xdr:row>17</xdr:row>
      <xdr:rowOff>0</xdr:rowOff>
    </xdr:to>
    <xdr:cxnSp macro="">
      <xdr:nvCxnSpPr>
        <xdr:cNvPr id="4" name="Conector recto de flecha 3">
          <a:extLst>
            <a:ext uri="{FF2B5EF4-FFF2-40B4-BE49-F238E27FC236}">
              <a16:creationId xmlns:a16="http://schemas.microsoft.com/office/drawing/2014/main" id="{F7717D0D-A3A1-D1FD-4B8A-0C8B081F8ADD}"/>
            </a:ext>
          </a:extLst>
        </xdr:cNvPr>
        <xdr:cNvCxnSpPr/>
      </xdr:nvCxnSpPr>
      <xdr:spPr>
        <a:xfrm flipH="1">
          <a:off x="7366000" y="4138083"/>
          <a:ext cx="306917" cy="0"/>
        </a:xfrm>
        <a:prstGeom prst="straightConnector1">
          <a:avLst/>
        </a:prstGeom>
        <a:ln w="285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14</xdr:col>
      <xdr:colOff>125862</xdr:colOff>
      <xdr:row>14</xdr:row>
      <xdr:rowOff>135668</xdr:rowOff>
    </xdr:from>
    <xdr:to>
      <xdr:col>14</xdr:col>
      <xdr:colOff>735718</xdr:colOff>
      <xdr:row>17</xdr:row>
      <xdr:rowOff>126518</xdr:rowOff>
    </xdr:to>
    <xdr:pic>
      <xdr:nvPicPr>
        <xdr:cNvPr id="2" name="Image 1">
          <a:extLst>
            <a:ext uri="{FF2B5EF4-FFF2-40B4-BE49-F238E27FC236}">
              <a16:creationId xmlns:a16="http://schemas.microsoft.com/office/drawing/2014/main" id="{00000000-0008-0000-0400-000002000000}"/>
            </a:ext>
            <a:ext uri="{C183D7F6-B498-43B3-948B-1728B52AA6E4}">
              <adec:decorative xmlns:adec="http://schemas.microsoft.com/office/drawing/2017/decorative" val="1"/>
            </a:ext>
          </a:extLst>
        </xdr:cNvPr>
        <xdr:cNvPicPr/>
      </xdr:nvPicPr>
      <xdr:blipFill>
        <a:blip xmlns:r="http://schemas.openxmlformats.org/officeDocument/2006/relationships" r:embed="rId1"/>
        <a:stretch/>
      </xdr:blipFill>
      <xdr:spPr>
        <a:xfrm>
          <a:off x="16540612" y="3596418"/>
          <a:ext cx="609856" cy="689350"/>
        </a:xfrm>
        <a:prstGeom prst="rect">
          <a:avLst/>
        </a:prstGeom>
        <a:ln>
          <a:noFill/>
        </a:ln>
      </xdr:spPr>
    </xdr:pic>
    <xdr:clientData/>
  </xdr:twoCellAnchor>
  <xdr:twoCellAnchor editAs="absolute">
    <xdr:from>
      <xdr:col>11</xdr:col>
      <xdr:colOff>18066</xdr:colOff>
      <xdr:row>134</xdr:row>
      <xdr:rowOff>43138</xdr:rowOff>
    </xdr:from>
    <xdr:to>
      <xdr:col>27</xdr:col>
      <xdr:colOff>899583</xdr:colOff>
      <xdr:row>150</xdr:row>
      <xdr:rowOff>52917</xdr:rowOff>
    </xdr:to>
    <xdr:sp macro="" textlink="">
      <xdr:nvSpPr>
        <xdr:cNvPr id="15" name="TextShape 1" descr="6.2.3 Interoperabilidad - Apartado a) (Condicional)&#10;&#10;Condición: Cuando las páginas web con funcionalidad RTT interoperen con otras TIC con funcionalidad RTT (como se especifica en el apartado 6.2.1.1). &#10;&#10;Cuando las TIC con funcionalidad RTT interoperen con otras TIC con funcionalidad RTT (como se especifica en el apartado 6.2.1.1), deben ser compatibles con los mecanismos de interoperabilidad RTT descritos a continuación: &#10;&#10;a) TIC que interoperen con otras TIC que se conecten directamente a la Red Telefónica Pública Conmutada (RTPC) según la Recomendación ITU-T V.18 [i.23] o cualquiera de sus anexos relativos a las señales de telefonía con texto en la interfaz de la RTPC.&#10;&#10;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10;NOTA 2: En el caso de que se utilicen múltiples tecnologías para proporcionar la comunicación por voz, pueden ser necesarios múltiples mecanismos de interoperabilidad para garantizar que todos los usuarios puedan utilizar RTT. &#10;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a:extLst>
            <a:ext uri="{FF2B5EF4-FFF2-40B4-BE49-F238E27FC236}">
              <a16:creationId xmlns:a16="http://schemas.microsoft.com/office/drawing/2014/main" id="{00000000-0008-0000-0400-00000F000000}"/>
            </a:ext>
          </a:extLst>
        </xdr:cNvPr>
        <xdr:cNvSpPr txBox="1"/>
      </xdr:nvSpPr>
      <xdr:spPr>
        <a:xfrm>
          <a:off x="13384816" y="25411388"/>
          <a:ext cx="13761434" cy="2973112"/>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6.2.3 Interoperabilidad - Apartado a)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a:t>
          </a:r>
          <a:r>
            <a:rPr lang="es-ES" sz="1200" b="0" i="0" baseline="0">
              <a:effectLst/>
              <a:latin typeface="Arial" pitchFamily="34" charset="0"/>
              <a:ea typeface="+mn-ea"/>
              <a:cs typeface="Arial" pitchFamily="34" charset="0"/>
            </a:rPr>
            <a:t>Cuando las páginas web con funcionalidad RTT interoperen con otras TIC con funcionalidad RTT (como se especifica en el apartado 6.2.1.1). </a:t>
          </a:r>
          <a:endParaRPr lang="es-ES" sz="1200" b="0" i="0" baseline="0">
            <a:solidFill>
              <a:srgbClr val="FF0000"/>
            </a:solidFill>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r>
            <a:rPr lang="es-ES" sz="1200" b="0" i="0" baseline="0">
              <a:effectLst/>
              <a:latin typeface="Arial" pitchFamily="34" charset="0"/>
              <a:ea typeface="+mn-ea"/>
              <a:cs typeface="Arial" pitchFamily="34" charset="0"/>
            </a:rPr>
            <a:t>Cuando las TIC con funcionalidad RTT interoperen con otras TIC con funcionalidad RTT (como se especifica en el apartado 6.2.1.1), deben ser compatibles con los mecanismos de interoperabilidad RTT descritos a continuación: </a:t>
          </a:r>
        </a:p>
        <a:p>
          <a:endParaRPr lang="es-ES" sz="1200" b="0" i="0" baseline="0">
            <a:effectLst/>
            <a:latin typeface="Arial" pitchFamily="34" charset="0"/>
            <a:ea typeface="+mn-ea"/>
            <a:cs typeface="Arial" pitchFamily="34" charset="0"/>
          </a:endParaRPr>
        </a:p>
        <a:p>
          <a:r>
            <a:rPr lang="es-ES" sz="1200" b="0" i="0" baseline="0">
              <a:effectLst/>
              <a:latin typeface="Arial" pitchFamily="34" charset="0"/>
              <a:ea typeface="+mn-ea"/>
              <a:cs typeface="Arial" pitchFamily="34" charset="0"/>
            </a:rPr>
            <a:t>a) TIC que interoperen con otras TIC que se conecten directamente a la Red Telefónica Pública Conmutada (RTPC) según la Recomendación ITU-T V.18 [i.23] o cualquiera de sus anexos relativos a las señales de telefonía con texto en la interfaz de la RTPC.</a:t>
          </a:r>
        </a:p>
        <a:p>
          <a:endParaRPr lang="es-ES" sz="1000" b="0" i="0" u="none" strike="noStrike" baseline="0">
            <a:latin typeface="+mn-lt"/>
            <a:ea typeface="+mn-ea"/>
            <a:cs typeface="+mn-cs"/>
          </a:endParaRPr>
        </a:p>
        <a:p>
          <a:r>
            <a:rPr lang="es-ES" sz="1050" b="0" i="0" u="none" strike="noStrike" baseline="0">
              <a:latin typeface="Arial" panose="020B0604020202020204" pitchFamily="34" charset="0"/>
              <a:ea typeface="+mn-ea"/>
              <a:cs typeface="Arial" panose="020B0604020202020204" pitchFamily="34" charset="0"/>
            </a:rPr>
            <a:t>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a:t>
          </a:r>
        </a:p>
        <a:p>
          <a:r>
            <a:rPr lang="es-ES" sz="1050" b="0" i="0" u="none" strike="noStrike" baseline="0">
              <a:latin typeface="Arial" panose="020B0604020202020204" pitchFamily="34" charset="0"/>
              <a:ea typeface="+mn-ea"/>
              <a:cs typeface="Arial" panose="020B0604020202020204" pitchFamily="34" charset="0"/>
            </a:rPr>
            <a:t>NOTA 2: En el caso de que se utilicen múltiples tecnologías para proporcionar la comunicación por voz, pueden ser necesarios múltiples mecanismos de interoperabilidad para garantizar que todos los usuarios puedan utilizar RTT. </a:t>
          </a:r>
        </a:p>
        <a:p>
          <a:r>
            <a:rPr lang="es-ES" sz="1050" b="0" i="0" u="none" strike="noStrike" baseline="0">
              <a:latin typeface="Arial" panose="020B0604020202020204" pitchFamily="34" charset="0"/>
              <a:ea typeface="+mn-ea"/>
              <a:cs typeface="Arial" panose="020B0604020202020204" pitchFamily="34" charset="0"/>
            </a:rPr>
            <a:t>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a:t>
          </a:r>
          <a:r>
            <a:rPr lang="es-ES" sz="1050" b="0" i="0" baseline="0">
              <a:effectLst/>
              <a:latin typeface="Arial" pitchFamily="34" charset="0"/>
              <a:ea typeface="+mn-ea"/>
              <a:cs typeface="Arial" pitchFamily="34" charset="0"/>
            </a:rPr>
            <a:t> </a:t>
          </a:r>
        </a:p>
      </xdr:txBody>
    </xdr:sp>
    <xdr:clientData/>
  </xdr:twoCellAnchor>
  <xdr:twoCellAnchor editAs="absolute">
    <xdr:from>
      <xdr:col>11</xdr:col>
      <xdr:colOff>17011</xdr:colOff>
      <xdr:row>119</xdr:row>
      <xdr:rowOff>85756</xdr:rowOff>
    </xdr:from>
    <xdr:to>
      <xdr:col>18</xdr:col>
      <xdr:colOff>53062</xdr:colOff>
      <xdr:row>133</xdr:row>
      <xdr:rowOff>31751</xdr:rowOff>
    </xdr:to>
    <xdr:sp macro="" textlink="">
      <xdr:nvSpPr>
        <xdr:cNvPr id="16" name="TextShape 1" descr="6.2.2.4 Indicador visual de audio con texto en tiempo real (Condicional)&#10;&#10;Condición: Cuando las páginas web proporcionen comunicación bidireccional por voz y tengan capacidades de RTT.&#10;&#10;Cuando las TIC proporcionen comunicación bidireccional por voz y tengan capacidades de RTT, deben proporcionar en pantalla un indicador visual de la actividad de audio en tiempo real .&#10;&#10;NOTA 1: El indicador visual puede ser una simple posición de carácter en la pantalla que parpadea para reflejar la actividad de audio o cualquier otra presentación de la información que sea visible para los usuarios con visión y pueda ser transmitida a los usuarios sordociegos que estén usando una línea braille. &#10;NOTA 2: Sin esta indicación, una persona sin capacidad auditiva no sabrá cuándo se esté hablando.">
          <a:extLst>
            <a:ext uri="{FF2B5EF4-FFF2-40B4-BE49-F238E27FC236}">
              <a16:creationId xmlns:a16="http://schemas.microsoft.com/office/drawing/2014/main" id="{00000000-0008-0000-0400-000010000000}"/>
            </a:ext>
          </a:extLst>
        </xdr:cNvPr>
        <xdr:cNvSpPr txBox="1"/>
      </xdr:nvSpPr>
      <xdr:spPr>
        <a:xfrm>
          <a:off x="13383761" y="22882256"/>
          <a:ext cx="6132051" cy="2369578"/>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u="none">
              <a:effectLst/>
              <a:latin typeface="Arial" pitchFamily="34" charset="0"/>
              <a:ea typeface="+mn-ea"/>
              <a:cs typeface="Arial" pitchFamily="34" charset="0"/>
            </a:rPr>
            <a:t>6.2.2.4 Indicador visual de audio con texto en tiempo real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effectLst/>
              <a:latin typeface="Arial" pitchFamily="34" charset="0"/>
              <a:ea typeface="+mn-ea"/>
              <a:cs typeface="Arial" pitchFamily="34" charset="0"/>
            </a:rPr>
            <a:t>Condición:</a:t>
          </a:r>
          <a:r>
            <a:rPr lang="en-US" sz="1100" b="0">
              <a:effectLst/>
              <a:latin typeface="Arial" pitchFamily="34" charset="0"/>
              <a:ea typeface="+mn-ea"/>
              <a:cs typeface="Arial" pitchFamily="34" charset="0"/>
            </a:rPr>
            <a:t> </a:t>
          </a:r>
          <a:r>
            <a:rPr lang="es-ES" sz="1100" b="0" i="0" baseline="0">
              <a:effectLst/>
              <a:latin typeface="Arial" pitchFamily="34" charset="0"/>
              <a:ea typeface="+mn-ea"/>
              <a:cs typeface="Arial" pitchFamily="34" charset="0"/>
            </a:rPr>
            <a:t>Cuando las páginas web proporcionen comunicación bidireccional por voz y tengan capacidades de RTT.</a:t>
          </a:r>
        </a:p>
        <a:p>
          <a:pPr marL="0" marR="0" indent="0" defTabSz="914400" eaLnBrk="1" fontAlgn="auto" latinLnBrk="0" hangingPunct="1">
            <a:lnSpc>
              <a:spcPct val="100000"/>
            </a:lnSpc>
            <a:spcBef>
              <a:spcPts val="0"/>
            </a:spcBef>
            <a:spcAft>
              <a:spcPts val="0"/>
            </a:spcAft>
            <a:buClrTx/>
            <a:buSzTx/>
            <a:buFontTx/>
            <a:buNone/>
            <a:tabLst/>
            <a:defRPr/>
          </a:pPr>
          <a:endParaRPr lang="es-ES" sz="1100">
            <a:effectLst/>
            <a:latin typeface="Arial" pitchFamily="34" charset="0"/>
            <a:cs typeface="Arial" pitchFamily="34" charset="0"/>
          </a:endParaRPr>
        </a:p>
        <a:p>
          <a:r>
            <a:rPr lang="es-ES" sz="1100" b="0" i="0" baseline="0">
              <a:effectLst/>
              <a:latin typeface="Arial" pitchFamily="34" charset="0"/>
              <a:ea typeface="+mn-ea"/>
              <a:cs typeface="Arial" pitchFamily="34" charset="0"/>
            </a:rPr>
            <a:t>Cuando las TIC proporcionen comunicación bidireccional por voz y tengan capacidades de RTT, deben proporcionar en pantalla un indicador visual de la actividad de audio en tiempo real .</a:t>
          </a:r>
        </a:p>
        <a:p>
          <a:endParaRPr lang="es-ES" sz="1000" b="0" i="0" u="none" strike="noStrike" spc="-1" baseline="0">
            <a:latin typeface="Arial" panose="020B0604020202020204" pitchFamily="34" charset="0"/>
            <a:ea typeface="+mn-ea"/>
            <a:cs typeface="Arial" panose="020B0604020202020204" pitchFamily="34" charset="0"/>
          </a:endParaRPr>
        </a:p>
        <a:p>
          <a:r>
            <a:rPr lang="es-ES" sz="1000" b="0" i="0" u="none" strike="noStrike" baseline="0">
              <a:latin typeface="Arial" panose="020B0604020202020204" pitchFamily="34" charset="0"/>
              <a:ea typeface="+mn-ea"/>
              <a:cs typeface="Arial" panose="020B0604020202020204" pitchFamily="34" charset="0"/>
            </a:rPr>
            <a:t>NOTA 1: El indicador visual puede ser una simple posición de carácter en la pantalla que parpadea para reflejar la actividad de audio o cualquier otra presentación de la información que sea visible para los usuarios con visión y pueda ser transmitida a los usuarios sordociegos que estén usando una línea braille. </a:t>
          </a:r>
        </a:p>
        <a:p>
          <a:r>
            <a:rPr lang="es-ES" sz="1000" b="0" i="0" u="none" strike="noStrike" baseline="0">
              <a:latin typeface="Arial" panose="020B0604020202020204" pitchFamily="34" charset="0"/>
              <a:ea typeface="+mn-ea"/>
              <a:cs typeface="Arial" panose="020B0604020202020204" pitchFamily="34" charset="0"/>
            </a:rPr>
            <a:t>NOTA 2: Sin esta indicación, una persona sin capacidad auditiva no sabrá cuándo se esté hablando.</a:t>
          </a:r>
          <a:endParaRPr lang="es-ES" sz="1000" b="0" strike="noStrike" spc="-1">
            <a:latin typeface="Arial" panose="020B0604020202020204" pitchFamily="34" charset="0"/>
            <a:cs typeface="Arial" panose="020B0604020202020204" pitchFamily="34" charset="0"/>
          </a:endParaRPr>
        </a:p>
      </xdr:txBody>
    </xdr:sp>
    <xdr:clientData/>
  </xdr:twoCellAnchor>
  <xdr:twoCellAnchor editAs="absolute">
    <xdr:from>
      <xdr:col>10</xdr:col>
      <xdr:colOff>981154</xdr:colOff>
      <xdr:row>104</xdr:row>
      <xdr:rowOff>19164</xdr:rowOff>
    </xdr:from>
    <xdr:to>
      <xdr:col>18</xdr:col>
      <xdr:colOff>146</xdr:colOff>
      <xdr:row>114</xdr:row>
      <xdr:rowOff>74082</xdr:rowOff>
    </xdr:to>
    <xdr:sp macro="" textlink="">
      <xdr:nvSpPr>
        <xdr:cNvPr id="17" name="TextShape 1" descr="6.2.2.3 Identificación del hablante (Condicional)&#10;&#10;Condición: Cuando las páginas web tengan capacidades de RTT y faciliten la identificación del hablante por voz.&#10;&#10;Cuando las TIC tengan capacidades de RTT y faciliten la identificación del hablante por voz, deben proporcionar la identificación del hablante por RTT. &#10;&#10;NOTA: Esto es necesario para permitir a los participantes tanto por voz como por RTT saber quién se está comunicando en cada momento, sea por RTT o por voz. ">
          <a:extLst>
            <a:ext uri="{FF2B5EF4-FFF2-40B4-BE49-F238E27FC236}">
              <a16:creationId xmlns:a16="http://schemas.microsoft.com/office/drawing/2014/main" id="{00000000-0008-0000-0400-000011000000}"/>
            </a:ext>
          </a:extLst>
        </xdr:cNvPr>
        <xdr:cNvSpPr txBox="1"/>
      </xdr:nvSpPr>
      <xdr:spPr>
        <a:xfrm>
          <a:off x="13331904" y="20074581"/>
          <a:ext cx="6130992" cy="1790584"/>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u="none">
              <a:effectLst/>
              <a:latin typeface="Arial" pitchFamily="34" charset="0"/>
              <a:ea typeface="+mn-ea"/>
              <a:cs typeface="Arial" pitchFamily="34" charset="0"/>
            </a:rPr>
            <a:t>6.2.2.3 Identificación del hablante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effectLst/>
              <a:latin typeface="Arial" pitchFamily="34" charset="0"/>
              <a:ea typeface="+mn-ea"/>
              <a:cs typeface="Arial" pitchFamily="34" charset="0"/>
            </a:rPr>
            <a:t>Condición:</a:t>
          </a:r>
          <a:r>
            <a:rPr lang="en-US" sz="1100" b="0">
              <a:effectLst/>
              <a:latin typeface="Arial" pitchFamily="34" charset="0"/>
              <a:ea typeface="+mn-ea"/>
              <a:cs typeface="Arial" pitchFamily="34" charset="0"/>
            </a:rPr>
            <a:t> </a:t>
          </a:r>
          <a:r>
            <a:rPr lang="es-ES" sz="1100" b="0" i="0" baseline="0">
              <a:effectLst/>
              <a:latin typeface="Arial" pitchFamily="34" charset="0"/>
              <a:ea typeface="+mn-ea"/>
              <a:cs typeface="Arial" pitchFamily="34" charset="0"/>
            </a:rPr>
            <a:t>Cuando las páginas web tengan capacidades de RTT y faciliten la identificación del hablante por voz.</a:t>
          </a:r>
        </a:p>
        <a:p>
          <a:pPr marL="0" marR="0" indent="0" defTabSz="914400" eaLnBrk="1" fontAlgn="auto" latinLnBrk="0" hangingPunct="1">
            <a:lnSpc>
              <a:spcPct val="100000"/>
            </a:lnSpc>
            <a:spcBef>
              <a:spcPts val="0"/>
            </a:spcBef>
            <a:spcAft>
              <a:spcPts val="0"/>
            </a:spcAft>
            <a:buClrTx/>
            <a:buSzTx/>
            <a:buFontTx/>
            <a:buNone/>
            <a:tabLst/>
            <a:defRPr/>
          </a:pPr>
          <a:endParaRPr lang="es-ES" sz="1100">
            <a:effectLst/>
            <a:latin typeface="Arial" pitchFamily="34" charset="0"/>
            <a:cs typeface="Arial" pitchFamily="34" charset="0"/>
          </a:endParaRPr>
        </a:p>
        <a:p>
          <a:r>
            <a:rPr lang="es-ES" sz="1100" b="0" i="0" baseline="0">
              <a:effectLst/>
              <a:latin typeface="Arial" pitchFamily="34" charset="0"/>
              <a:ea typeface="+mn-ea"/>
              <a:cs typeface="Arial" pitchFamily="34" charset="0"/>
            </a:rPr>
            <a:t>Cuando las TIC tengan capacidades de RTT y faciliten la identificación del hablante por voz, deben proporcionar la identificación del hablante por RTT. </a:t>
          </a:r>
        </a:p>
        <a:p>
          <a:endParaRPr lang="es-ES" sz="1100" b="0" i="0" baseline="0">
            <a:effectLst/>
            <a:latin typeface="Arial" pitchFamily="34" charset="0"/>
            <a:ea typeface="+mn-ea"/>
            <a:cs typeface="Arial" pitchFamily="34" charset="0"/>
          </a:endParaRPr>
        </a:p>
        <a:p>
          <a:r>
            <a:rPr lang="es-ES" sz="1000" b="0" i="0" u="none" strike="noStrike" baseline="0">
              <a:latin typeface="Arial" panose="020B0604020202020204" pitchFamily="34" charset="0"/>
              <a:ea typeface="+mn-ea"/>
              <a:cs typeface="Arial" panose="020B0604020202020204" pitchFamily="34" charset="0"/>
            </a:rPr>
            <a:t>NOTA: Esto es necesario para permitir a los participantes tanto por voz como </a:t>
          </a:r>
          <a:r>
            <a:rPr lang="es-ES" sz="1200" b="0" i="0" u="none" strike="noStrike" baseline="0">
              <a:latin typeface="Arial" panose="020B0604020202020204" pitchFamily="34" charset="0"/>
              <a:ea typeface="+mn-ea"/>
              <a:cs typeface="Arial" panose="020B0604020202020204" pitchFamily="34" charset="0"/>
            </a:rPr>
            <a:t>por RTT saber quién se está comunicando en cada momento, sea por RTT o por voz. </a:t>
          </a:r>
          <a:endParaRPr lang="es-ES" sz="1200" b="0" strike="noStrike" spc="-1">
            <a:latin typeface="Arial" panose="020B0604020202020204" pitchFamily="34" charset="0"/>
            <a:cs typeface="Arial" panose="020B0604020202020204" pitchFamily="34" charset="0"/>
          </a:endParaRPr>
        </a:p>
      </xdr:txBody>
    </xdr:sp>
    <xdr:clientData/>
  </xdr:twoCellAnchor>
  <xdr:twoCellAnchor editAs="absolute">
    <xdr:from>
      <xdr:col>10</xdr:col>
      <xdr:colOff>952577</xdr:colOff>
      <xdr:row>87</xdr:row>
      <xdr:rowOff>38357</xdr:rowOff>
    </xdr:from>
    <xdr:to>
      <xdr:col>17</xdr:col>
      <xdr:colOff>255202</xdr:colOff>
      <xdr:row>97</xdr:row>
      <xdr:rowOff>120917</xdr:rowOff>
    </xdr:to>
    <xdr:sp macro="" textlink="">
      <xdr:nvSpPr>
        <xdr:cNvPr id="18" name="TextShape 1" descr="6.2.2.2 Dirección de envío y recepción determinable por software (Condicional)&#10;&#10;Condición: Cuando las páginas web tengan capacidades de envío y recepción de RTT.&#10;&#10;Cuando las TIC tengan capacidades de envío y recepción de RTT, la dirección de envío y recepción del texto transmitido debe poder determinarse por software, salvo que el RTT esté implementado como funcionalidad cerrada.  &#10;&#10;NOTA: De esta forma se permite a los lectores de pantalla distinguir entre el texto entrante y el texto saliente cuando se utilizan con la funcionalidad RTT. ">
          <a:extLst>
            <a:ext uri="{FF2B5EF4-FFF2-40B4-BE49-F238E27FC236}">
              <a16:creationId xmlns:a16="http://schemas.microsoft.com/office/drawing/2014/main" id="{00000000-0008-0000-0400-000012000000}"/>
            </a:ext>
          </a:extLst>
        </xdr:cNvPr>
        <xdr:cNvSpPr txBox="1"/>
      </xdr:nvSpPr>
      <xdr:spPr>
        <a:xfrm>
          <a:off x="13303327" y="16961107"/>
          <a:ext cx="6086542" cy="1818227"/>
        </a:xfrm>
        <a:prstGeom prst="rect">
          <a:avLst/>
        </a:prstGeom>
        <a:solidFill>
          <a:srgbClr val="DDDDDD"/>
        </a:solidFill>
        <a:ln>
          <a:noFill/>
        </a:ln>
      </xdr:spPr>
      <xdr:txBody>
        <a:bodyPr lIns="108000" tIns="108000" rIns="108000" bIns="108000">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u="none">
              <a:effectLst/>
              <a:latin typeface="Arial" pitchFamily="34" charset="0"/>
              <a:ea typeface="+mn-ea"/>
              <a:cs typeface="Arial" pitchFamily="34" charset="0"/>
            </a:rPr>
            <a:t>6.2.2.2 Dirección de envío y recepción determinable por software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effectLst/>
              <a:latin typeface="Arial" pitchFamily="34" charset="0"/>
              <a:ea typeface="+mn-ea"/>
              <a:cs typeface="Arial" pitchFamily="34" charset="0"/>
            </a:rPr>
            <a:t>Condición:</a:t>
          </a:r>
          <a:r>
            <a:rPr lang="en-US" sz="1100" b="0">
              <a:effectLst/>
              <a:latin typeface="Arial" pitchFamily="34" charset="0"/>
              <a:ea typeface="+mn-ea"/>
              <a:cs typeface="Arial" pitchFamily="34" charset="0"/>
            </a:rPr>
            <a:t> </a:t>
          </a:r>
          <a:r>
            <a:rPr lang="es-ES" sz="1100" b="0" i="0" baseline="0">
              <a:effectLst/>
              <a:latin typeface="Arial" pitchFamily="34" charset="0"/>
              <a:ea typeface="+mn-ea"/>
              <a:cs typeface="Arial" pitchFamily="34" charset="0"/>
            </a:rPr>
            <a:t>Cuando las páginas web tengan capacidades de envío y recepción de RTT.</a:t>
          </a:r>
        </a:p>
        <a:p>
          <a:pPr marL="0" marR="0" indent="0" defTabSz="914400" eaLnBrk="1" fontAlgn="auto" latinLnBrk="0" hangingPunct="1">
            <a:lnSpc>
              <a:spcPct val="100000"/>
            </a:lnSpc>
            <a:spcBef>
              <a:spcPts val="0"/>
            </a:spcBef>
            <a:spcAft>
              <a:spcPts val="0"/>
            </a:spcAft>
            <a:buClrTx/>
            <a:buSzTx/>
            <a:buFontTx/>
            <a:buNone/>
            <a:tabLst/>
            <a:defRPr/>
          </a:pPr>
          <a:endParaRPr lang="es-ES" sz="1100">
            <a:effectLst/>
            <a:latin typeface="Arial" pitchFamily="34" charset="0"/>
            <a:cs typeface="Arial" pitchFamily="34" charset="0"/>
          </a:endParaRPr>
        </a:p>
        <a:p>
          <a:r>
            <a:rPr lang="es-ES" sz="1100" b="0" i="0" baseline="0">
              <a:effectLst/>
              <a:latin typeface="Arial" pitchFamily="34" charset="0"/>
              <a:ea typeface="+mn-ea"/>
              <a:cs typeface="Arial" pitchFamily="34" charset="0"/>
            </a:rPr>
            <a:t>Cuando las TIC tengan capacidades de envío y recepción de RTT, la dirección de envío y recepción del texto transmitido debe poder determinarse por software, salvo que el RTT esté implementado como funcionalidad cerrada. </a:t>
          </a:r>
          <a:r>
            <a:rPr lang="en-US" sz="1100" b="0" i="0" baseline="0">
              <a:effectLst/>
              <a:latin typeface="Arial" pitchFamily="34" charset="0"/>
              <a:ea typeface="+mn-ea"/>
              <a:cs typeface="Arial" pitchFamily="34" charset="0"/>
            </a:rPr>
            <a:t> </a:t>
          </a:r>
        </a:p>
        <a:p>
          <a:endParaRPr lang="en-US" sz="1000" b="0" strike="noStrike" spc="-1">
            <a:solidFill>
              <a:srgbClr val="000000"/>
            </a:solidFill>
            <a:latin typeface="Arial" panose="020B0604020202020204" pitchFamily="34" charset="0"/>
            <a:ea typeface="Linux Libertine G"/>
            <a:cs typeface="Arial" panose="020B0604020202020204" pitchFamily="34" charset="0"/>
          </a:endParaRPr>
        </a:p>
        <a:p>
          <a:r>
            <a:rPr lang="es-ES" sz="1000" b="0" i="0" u="none" strike="noStrike" baseline="0">
              <a:latin typeface="Arial" panose="020B0604020202020204" pitchFamily="34" charset="0"/>
              <a:ea typeface="+mn-ea"/>
              <a:cs typeface="Arial" panose="020B0604020202020204" pitchFamily="34" charset="0"/>
            </a:rPr>
            <a:t>NOTA: De esta forma se permite a los lectores de pantalla distinguir entre el texto entrante y el texto saliente cuando se utilizan con la funcionalidad RTT.  </a:t>
          </a:r>
          <a:endParaRPr lang="es-ES" sz="1000" b="0" strike="noStrike" spc="-1">
            <a:latin typeface="Arial" panose="020B0604020202020204" pitchFamily="34" charset="0"/>
            <a:cs typeface="Arial" panose="020B0604020202020204" pitchFamily="34" charset="0"/>
          </a:endParaRPr>
        </a:p>
      </xdr:txBody>
    </xdr:sp>
    <xdr:clientData/>
  </xdr:twoCellAnchor>
  <xdr:twoCellAnchor editAs="absolute">
    <xdr:from>
      <xdr:col>10</xdr:col>
      <xdr:colOff>973257</xdr:colOff>
      <xdr:row>69</xdr:row>
      <xdr:rowOff>126142</xdr:rowOff>
    </xdr:from>
    <xdr:to>
      <xdr:col>19</xdr:col>
      <xdr:colOff>93134</xdr:colOff>
      <xdr:row>81</xdr:row>
      <xdr:rowOff>10583</xdr:rowOff>
    </xdr:to>
    <xdr:sp macro="" textlink="">
      <xdr:nvSpPr>
        <xdr:cNvPr id="19" name="TextShape 1" descr="6.2.2.1 Presentación en pantalla diferenciable visualmente (Condicional)&#10;&#10;Condición: Cuando las páginas web tengan capacidades de envío y recepción de RTT.&#10;&#10;Cuando las TIC tengan capacidades de envío y recepción de RTT, el texto enviado que se muestra debe encontrarse visualmente diferenciado y separado del texto recibido. &#10;&#10;NOTA: La capacidad del usuario para elegir entre la visualización del texto de envío y recepción en la misma línea o de forma separada, así como la disponibilidad de opciones para su selección, permite a los usuarios visualizar el RTT de la forma más conveniente. Esto permitiría a los usuarios de braille utilizar un único campo con intervención por turnos, con lo que se consigue que el texto aparezca de la forma secuencial que puedan necesitar o preferir. ">
          <a:extLst>
            <a:ext uri="{FF2B5EF4-FFF2-40B4-BE49-F238E27FC236}">
              <a16:creationId xmlns:a16="http://schemas.microsoft.com/office/drawing/2014/main" id="{00000000-0008-0000-0400-000013000000}"/>
            </a:ext>
          </a:extLst>
        </xdr:cNvPr>
        <xdr:cNvSpPr txBox="1"/>
      </xdr:nvSpPr>
      <xdr:spPr>
        <a:xfrm>
          <a:off x="13324007" y="13757475"/>
          <a:ext cx="7131460" cy="1916441"/>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u="none">
              <a:effectLst/>
              <a:latin typeface="Arial" pitchFamily="34" charset="0"/>
              <a:ea typeface="+mn-ea"/>
              <a:cs typeface="Arial" pitchFamily="34" charset="0"/>
            </a:rPr>
            <a:t>6.2.2.1 Presentación en pantalla diferenciable visualmente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effectLst/>
              <a:latin typeface="Arial" pitchFamily="34" charset="0"/>
              <a:ea typeface="+mn-ea"/>
              <a:cs typeface="Arial" pitchFamily="34" charset="0"/>
            </a:rPr>
            <a:t>Condición:</a:t>
          </a:r>
          <a:r>
            <a:rPr lang="en-US" sz="1100" b="0">
              <a:effectLst/>
              <a:latin typeface="Arial" pitchFamily="34" charset="0"/>
              <a:ea typeface="+mn-ea"/>
              <a:cs typeface="Arial" pitchFamily="34" charset="0"/>
            </a:rPr>
            <a:t> </a:t>
          </a:r>
          <a:r>
            <a:rPr lang="es-ES" sz="1100" b="0" i="0" baseline="0">
              <a:effectLst/>
              <a:latin typeface="Arial" pitchFamily="34" charset="0"/>
              <a:ea typeface="+mn-ea"/>
              <a:cs typeface="Arial" pitchFamily="34" charset="0"/>
            </a:rPr>
            <a:t>Cuando las páginas web tengan capacidades de envío y recepción de RTT.</a:t>
          </a:r>
        </a:p>
        <a:p>
          <a:pPr marL="0" marR="0" indent="0" defTabSz="914400" eaLnBrk="1" fontAlgn="auto" latinLnBrk="0" hangingPunct="1">
            <a:lnSpc>
              <a:spcPct val="100000"/>
            </a:lnSpc>
            <a:spcBef>
              <a:spcPts val="0"/>
            </a:spcBef>
            <a:spcAft>
              <a:spcPts val="0"/>
            </a:spcAft>
            <a:buClrTx/>
            <a:buSzTx/>
            <a:buFontTx/>
            <a:buNone/>
            <a:tabLst/>
            <a:defRPr/>
          </a:pPr>
          <a:endParaRPr lang="es-ES" sz="1100">
            <a:effectLst/>
            <a:latin typeface="Arial" pitchFamily="34" charset="0"/>
            <a:cs typeface="Arial" pitchFamily="34" charset="0"/>
          </a:endParaRPr>
        </a:p>
        <a:p>
          <a:pPr marL="0" indent="0"/>
          <a:r>
            <a:rPr lang="es-ES" sz="1100" b="0" i="0" baseline="0">
              <a:effectLst/>
              <a:latin typeface="Arial" pitchFamily="34" charset="0"/>
              <a:ea typeface="+mn-ea"/>
              <a:cs typeface="Arial" pitchFamily="34" charset="0"/>
            </a:rPr>
            <a:t>Cuando las TIC tengan capacidades de envío y recepción de RTT, el texto enviado que se muestra debe encontrarse visualmente diferenciado y separado del texto recibido. </a:t>
          </a:r>
        </a:p>
        <a:p>
          <a:pPr marL="0" indent="0"/>
          <a:endParaRPr lang="es-ES" sz="1100" b="0" i="0" baseline="0">
            <a:effectLst/>
            <a:latin typeface="Arial" pitchFamily="34" charset="0"/>
            <a:ea typeface="+mn-ea"/>
            <a:cs typeface="Arial" pitchFamily="34" charset="0"/>
          </a:endParaRPr>
        </a:p>
        <a:p>
          <a:pPr marL="0" indent="0"/>
          <a:r>
            <a:rPr lang="es-ES" sz="1000" b="0" i="0" u="none" strike="noStrike" baseline="0">
              <a:latin typeface="Arial" panose="020B0604020202020204" pitchFamily="34" charset="0"/>
              <a:ea typeface="+mn-ea"/>
              <a:cs typeface="Arial" panose="020B0604020202020204" pitchFamily="34" charset="0"/>
            </a:rPr>
            <a:t>NOTA: La capacidad del usuario para elegir entre la visualización del texto de envío y recepción en la misma línea o de forma separada, así como la disponibilidad de opciones para su selección, permite a los usuarios visualizar el RTT de la forma más conveniente. Esto permitiría a los usuarios de braille utilizar un único campo con intervención por turnos, con lo que se consigue que el texto aparezca de la forma secuencial que puedan necesitar o preferir. </a:t>
          </a:r>
          <a:endParaRPr lang="es-ES" sz="1000" b="0" strike="noStrike" spc="-1">
            <a:latin typeface="Arial" panose="020B0604020202020204" pitchFamily="34" charset="0"/>
            <a:cs typeface="Arial" panose="020B0604020202020204" pitchFamily="34" charset="0"/>
          </a:endParaRPr>
        </a:p>
      </xdr:txBody>
    </xdr:sp>
    <xdr:clientData/>
  </xdr:twoCellAnchor>
  <xdr:twoCellAnchor editAs="absolute">
    <xdr:from>
      <xdr:col>10</xdr:col>
      <xdr:colOff>998688</xdr:colOff>
      <xdr:row>51</xdr:row>
      <xdr:rowOff>60360</xdr:rowOff>
    </xdr:from>
    <xdr:to>
      <xdr:col>26</xdr:col>
      <xdr:colOff>222251</xdr:colOff>
      <xdr:row>66</xdr:row>
      <xdr:rowOff>105833</xdr:rowOff>
    </xdr:to>
    <xdr:sp macro="" textlink="">
      <xdr:nvSpPr>
        <xdr:cNvPr id="20" name="TextShape 1" descr="6.2.1.2 Voz y texto simultáneos (Condicional)&#10;&#10;Condición: Cuando las páginas web proporcionen un medio de comunicación bidireccional por voz para permitir a los usuarios comunicarse mediante RTT.&#10;&#10;Cuando las TIC proporcionen un medio de comunicación bidireccional por voz para permitir a los usuarios comunicarse mediante RTT, deben permitir la transmisión simultánea de voz y texto a través de una única conexión de usuario . &#10;&#10;NOTA 1: En la comunicación multiparte, como, por ejemplo, un sistema de conferencia, se permite (pero no se requiere ni se recomienda necesariamente) que el RTT se maneje en un único campo de visualización donde puede ser necesaria la intervención por turnos para evitar la confusión (de la misma forma que se requiere la intervención por turnos para aquellos que realizan una presentación/conversan mediante voz).&#10;NOTA 2: En la comunicación multiparte, la práctica más idónea consiste en manejar el alzado de mano de los usuarios de voz y de RTT de idéntica forma para que los usuarios de voz y de RTT estén en la misma cola. &#10;NOTA 3: En un sistema de conferencia multiparte que incluye un chat entre sus funciones – el RTT (igual que la voz) debería típicamente distinguirse de la función de chat para que el uso del RTT no interfiera con la función de chat (es decir, que las personas pueden enviar mensajes en el campo del chat mientras otra persona realiza su presentación/conversa mediante RTT – de la misma forma que las personas envían mensajes mediante la función de chat mientras otras conversan por voz). Los usuarios de RTT deberían utilizar RTT para realizar su presentación y la función de chat para enviar mensajes mientras otras personas realizan sus presentaciones (mediante voz o RTT). &#10;NOTA 4: La disponibilidad de voz y RTT que se ejecutan de forma simultánea (e independientemente del chat) puede permitir también que el campo de RTT sea compatible con el subtitulado textual cuando alguien habla (y, por tanto, este campo no se está utilizando para el RTT, ya que no le toca intervenir al usuario de RTT). &#10;NOTA 5: Cuando se necesiten tanto el software del lado del servidor como el hardware y el software locales para proporcionar la comunicación por voz, y en el caso de que ninguna de las partes sea compatible con la comunicación por voz sin la otra y se vendan como unidad para la función de comunicación por voz, los componentes tanto locales como del lado del servidor se consideran un único producto. ">
          <a:extLst>
            <a:ext uri="{FF2B5EF4-FFF2-40B4-BE49-F238E27FC236}">
              <a16:creationId xmlns:a16="http://schemas.microsoft.com/office/drawing/2014/main" id="{00000000-0008-0000-0400-000014000000}"/>
            </a:ext>
          </a:extLst>
        </xdr:cNvPr>
        <xdr:cNvSpPr txBox="1"/>
      </xdr:nvSpPr>
      <xdr:spPr>
        <a:xfrm>
          <a:off x="13364678" y="10347360"/>
          <a:ext cx="12098823" cy="2617223"/>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050" b="1" u="none">
              <a:effectLst/>
              <a:latin typeface="Arial" pitchFamily="34" charset="0"/>
              <a:ea typeface="+mn-ea"/>
              <a:cs typeface="Arial" pitchFamily="34" charset="0"/>
            </a:rPr>
            <a:t>6.2.1.2 Voz y texto simultáneos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05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050" b="0" u="sng">
              <a:effectLst/>
              <a:latin typeface="Arial" pitchFamily="34" charset="0"/>
              <a:ea typeface="+mn-ea"/>
              <a:cs typeface="Arial" pitchFamily="34" charset="0"/>
            </a:rPr>
            <a:t>Condición:</a:t>
          </a:r>
          <a:r>
            <a:rPr lang="en-US" sz="1050" b="0">
              <a:effectLst/>
              <a:latin typeface="Arial" pitchFamily="34" charset="0"/>
              <a:ea typeface="+mn-ea"/>
              <a:cs typeface="Arial" pitchFamily="34" charset="0"/>
            </a:rPr>
            <a:t> </a:t>
          </a:r>
          <a:r>
            <a:rPr lang="es-ES" sz="1050" b="0" i="0" baseline="0">
              <a:effectLst/>
              <a:latin typeface="Arial" pitchFamily="34" charset="0"/>
              <a:ea typeface="+mn-ea"/>
              <a:cs typeface="Arial" pitchFamily="34" charset="0"/>
            </a:rPr>
            <a:t>Cuando las páginas web proporcionen un medio de comunicación bidireccional por voz para permitir a los usuarios comunicarse mediante RTT.</a:t>
          </a:r>
        </a:p>
        <a:p>
          <a:pPr marL="0" marR="0" indent="0" defTabSz="914400" eaLnBrk="1" fontAlgn="auto" latinLnBrk="0" hangingPunct="1">
            <a:lnSpc>
              <a:spcPct val="100000"/>
            </a:lnSpc>
            <a:spcBef>
              <a:spcPts val="0"/>
            </a:spcBef>
            <a:spcAft>
              <a:spcPts val="0"/>
            </a:spcAft>
            <a:buClrTx/>
            <a:buSzTx/>
            <a:buFontTx/>
            <a:buNone/>
            <a:tabLst/>
            <a:defRPr/>
          </a:pPr>
          <a:endParaRPr lang="es-ES" sz="1050">
            <a:effectLst/>
            <a:latin typeface="Arial" pitchFamily="34" charset="0"/>
            <a:cs typeface="Arial" pitchFamily="34" charset="0"/>
          </a:endParaRPr>
        </a:p>
        <a:p>
          <a:r>
            <a:rPr lang="es-ES" sz="1050" b="0" i="0" u="none" strike="noStrike" baseline="0">
              <a:latin typeface="Arial" pitchFamily="34" charset="0"/>
              <a:ea typeface="+mn-ea"/>
              <a:cs typeface="Arial" pitchFamily="34" charset="0"/>
            </a:rPr>
            <a:t>Cuando las TIC proporcionen un medio de comunicación bidireccional por voz para permitir a los usuarios comunicarse mediante RTT, deben permitir la transmisión simultánea de voz y texto a través de una única conexión de usuario </a:t>
          </a:r>
          <a:r>
            <a:rPr lang="es-ES" sz="1050" b="0" strike="noStrike" spc="-1">
              <a:latin typeface="Arial" pitchFamily="34" charset="0"/>
              <a:cs typeface="Arial" pitchFamily="34" charset="0"/>
            </a:rPr>
            <a:t>. </a:t>
          </a:r>
        </a:p>
        <a:p>
          <a:endParaRPr lang="es-ES" sz="1050" b="0" strike="noStrike" spc="-1">
            <a:latin typeface="Arial"/>
          </a:endParaRPr>
        </a:p>
        <a:p>
          <a:r>
            <a:rPr lang="es-ES" sz="900" b="0" i="0" u="none" strike="noStrike" baseline="0">
              <a:latin typeface="Arial" panose="020B0604020202020204" pitchFamily="34" charset="0"/>
              <a:ea typeface="+mn-ea"/>
              <a:cs typeface="Arial" panose="020B0604020202020204" pitchFamily="34" charset="0"/>
            </a:rPr>
            <a:t>NOTA 1: En la comunicación multiparte, como, por ejemplo, un sistema de conferencia, se permite (pero no se requiere ni se recomienda necesariamente) que el RTT se maneje en un único campo de visualización donde puede ser necesaria la intervención por turnos para evitar la confusión (de la misma forma que se requiere la intervención por turnos para aquellos que realizan una presentación/conversan mediante voz).</a:t>
          </a:r>
        </a:p>
        <a:p>
          <a:r>
            <a:rPr lang="es-ES" sz="900" b="0" i="0" u="none" strike="noStrike" baseline="0">
              <a:latin typeface="Arial" panose="020B0604020202020204" pitchFamily="34" charset="0"/>
              <a:ea typeface="+mn-ea"/>
              <a:cs typeface="Arial" panose="020B0604020202020204" pitchFamily="34" charset="0"/>
            </a:rPr>
            <a:t>NOTA 2: En la comunicación multiparte, la práctica más idónea consiste en manejar el alzado de mano de los usuarios de voz y de RTT de idéntica forma para que los usuarios de voz y de RTT estén en la misma cola. </a:t>
          </a:r>
        </a:p>
        <a:p>
          <a:r>
            <a:rPr lang="es-ES" sz="900" b="0" i="0" u="none" strike="noStrike" baseline="0">
              <a:latin typeface="Arial" panose="020B0604020202020204" pitchFamily="34" charset="0"/>
              <a:ea typeface="+mn-ea"/>
              <a:cs typeface="Arial" panose="020B0604020202020204" pitchFamily="34" charset="0"/>
            </a:rPr>
            <a:t>NOTA 3: En un sistema de conferencia multiparte que incluye un chat entre sus funciones – el RTT (igual que la voz) debería típicamente distinguirse de la función de chat para que el uso del RTT no interfiera con la función de chat (es decir, que las personas pueden enviar mensajes en el campo del chat mientras otra persona realiza su presentación/conversa mediante RTT – de la misma forma que las personas envían mensajes mediante la función de chat mientras otras conversan por voz). Los usuarios de RTT deberían utilizar RTT para realizar su presentación y la función de chat para enviar mensajes mientras otras personas realizan sus presentaciones (mediante voz o RTT). </a:t>
          </a:r>
        </a:p>
        <a:p>
          <a:r>
            <a:rPr lang="es-ES" sz="900" b="0" i="0" u="none" strike="noStrike" baseline="0">
              <a:latin typeface="Arial" panose="020B0604020202020204" pitchFamily="34" charset="0"/>
              <a:ea typeface="+mn-ea"/>
              <a:cs typeface="Arial" panose="020B0604020202020204" pitchFamily="34" charset="0"/>
            </a:rPr>
            <a:t>NOTA 4: La disponibilidad de voz y RTT que se ejecutan de forma simultánea (e independientemente del chat) puede permitir también que el campo de RTT sea compatible con el subtitulado textual cuando alguien habla (y, por tanto, este campo no se está utilizando para el RTT, ya que no le toca intervenir al usuario de RTT). </a:t>
          </a:r>
        </a:p>
        <a:p>
          <a:r>
            <a:rPr lang="es-ES" sz="900" b="0" i="0" u="none" strike="noStrike" baseline="0">
              <a:latin typeface="Arial" panose="020B0604020202020204" pitchFamily="34" charset="0"/>
              <a:ea typeface="+mn-ea"/>
              <a:cs typeface="Arial" panose="020B0604020202020204" pitchFamily="34" charset="0"/>
            </a:rPr>
            <a:t>NOTA 5: Cuando se necesiten tanto el software del lado del servidor como el hardware y el software locales para proporcionar la comunicación por voz, y en el caso de que ninguna de las partes sea compatible con la comunicación por voz sin la otra y se vendan como unidad para la función de comunicación por voz, los componentes tanto locales como del lado del servidor se consideran un único producto</a:t>
          </a:r>
          <a:r>
            <a:rPr lang="es-ES" sz="1200" b="0" i="0" u="none" strike="noStrike" baseline="0">
              <a:latin typeface="Arial" panose="020B0604020202020204" pitchFamily="34" charset="0"/>
              <a:ea typeface="+mn-ea"/>
              <a:cs typeface="Arial" panose="020B0604020202020204" pitchFamily="34" charset="0"/>
            </a:rPr>
            <a:t>. </a:t>
          </a:r>
        </a:p>
      </xdr:txBody>
    </xdr:sp>
    <xdr:clientData/>
  </xdr:twoCellAnchor>
  <xdr:twoCellAnchor editAs="absolute">
    <xdr:from>
      <xdr:col>10</xdr:col>
      <xdr:colOff>991735</xdr:colOff>
      <xdr:row>34</xdr:row>
      <xdr:rowOff>9099</xdr:rowOff>
    </xdr:from>
    <xdr:to>
      <xdr:col>19</xdr:col>
      <xdr:colOff>539750</xdr:colOff>
      <xdr:row>50</xdr:row>
      <xdr:rowOff>0</xdr:rowOff>
    </xdr:to>
    <xdr:sp macro="" textlink="">
      <xdr:nvSpPr>
        <xdr:cNvPr id="21" name="TextShape 1" descr="6.2.1.1 Comuniación mediante RTT (Condicional)&#10;&#10;Condición: Cuando las páginas web se encuentren en un modo que proporcione una comunicación bidireccional por voz.&#10;&#10;Cuando las TIC se encuentren en un modo que proporcione una comunicación bidireccional por voz, deben proporcionar un modo de comunicación bidireccional mediante RTT, salvo que fuese necesario modificar el diseño para incorporar hardware de entrada o salida a las TIC. &#10;&#10;NOTA 1: Este requisito abarca aquellos productos que no incorporan una pantalla física o capacidades de entrada de texto pero sí están preparados para conectarse a dispositivos que tienen dichas capacidades. Asimismo, abarca las TIC intermedias entre los terminales de la comunicación. &#10;NOTA 2: No se establece ningún requisito relativo a añadir una pantalla física, un teclado físico o hardware compatible con la capacidad de conectarse a una pantalla o teclado, con o sin cable, en el caso de que, de forma habitual, dicho hardware no se suministrase .&#10;NOTA 3: A efectos de la interoperabilidad, se suele requerir el cumplimiento de la Recomendación ITU-T T.140 [i.36]. ">
          <a:extLst>
            <a:ext uri="{FF2B5EF4-FFF2-40B4-BE49-F238E27FC236}">
              <a16:creationId xmlns:a16="http://schemas.microsoft.com/office/drawing/2014/main" id="{00000000-0008-0000-0400-000015000000}"/>
            </a:ext>
          </a:extLst>
        </xdr:cNvPr>
        <xdr:cNvSpPr txBox="1"/>
      </xdr:nvSpPr>
      <xdr:spPr>
        <a:xfrm>
          <a:off x="13342485" y="7226932"/>
          <a:ext cx="7559598" cy="2668485"/>
        </a:xfrm>
        <a:prstGeom prst="rect">
          <a:avLst/>
        </a:prstGeom>
        <a:solidFill>
          <a:srgbClr val="DDDDDD"/>
        </a:solidFill>
        <a:ln>
          <a:noFill/>
        </a:ln>
      </xdr:spPr>
      <xdr:txBody>
        <a:bodyPr wrap="square"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u="none">
              <a:effectLst/>
              <a:latin typeface="Arial" pitchFamily="34" charset="0"/>
              <a:ea typeface="+mn-ea"/>
              <a:cs typeface="Arial" pitchFamily="34" charset="0"/>
            </a:rPr>
            <a:t>6.2.1.1 Comuniación mediante RTT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effectLst/>
              <a:latin typeface="Arial" pitchFamily="34" charset="0"/>
              <a:ea typeface="+mn-ea"/>
              <a:cs typeface="Arial" pitchFamily="34" charset="0"/>
            </a:rPr>
            <a:t>Condición:</a:t>
          </a:r>
          <a:r>
            <a:rPr lang="en-US" sz="1100" b="0">
              <a:effectLst/>
              <a:latin typeface="Arial" pitchFamily="34" charset="0"/>
              <a:ea typeface="+mn-ea"/>
              <a:cs typeface="Arial" pitchFamily="34" charset="0"/>
            </a:rPr>
            <a:t> </a:t>
          </a:r>
          <a:r>
            <a:rPr lang="es-ES" sz="1100" b="0" i="0" baseline="0">
              <a:effectLst/>
              <a:latin typeface="Arial" pitchFamily="34" charset="0"/>
              <a:ea typeface="+mn-ea"/>
              <a:cs typeface="Arial" pitchFamily="34" charset="0"/>
            </a:rPr>
            <a:t>Cuando las páginas web se encuentren en un modo que proporcione una comunicación bidireccional por voz.</a:t>
          </a:r>
        </a:p>
        <a:p>
          <a:pPr marL="0" marR="0" indent="0" defTabSz="914400" eaLnBrk="1" fontAlgn="auto" latinLnBrk="0" hangingPunct="1">
            <a:lnSpc>
              <a:spcPct val="100000"/>
            </a:lnSpc>
            <a:spcBef>
              <a:spcPts val="0"/>
            </a:spcBef>
            <a:spcAft>
              <a:spcPts val="0"/>
            </a:spcAft>
            <a:buClrTx/>
            <a:buSzTx/>
            <a:buFontTx/>
            <a:buNone/>
            <a:tabLst/>
            <a:defRPr/>
          </a:pPr>
          <a:endParaRPr lang="es-ES" sz="1100">
            <a:effectLst/>
          </a:endParaRPr>
        </a:p>
        <a:p>
          <a:pPr marL="0" marR="0" indent="0" defTabSz="914400" eaLnBrk="1" fontAlgn="auto" latinLnBrk="0" hangingPunct="1">
            <a:lnSpc>
              <a:spcPct val="100000"/>
            </a:lnSpc>
            <a:spcBef>
              <a:spcPts val="0"/>
            </a:spcBef>
            <a:spcAft>
              <a:spcPts val="0"/>
            </a:spcAft>
            <a:buClrTx/>
            <a:buSzTx/>
            <a:buFontTx/>
            <a:buNone/>
            <a:tabLst/>
            <a:defRPr/>
          </a:pPr>
          <a:r>
            <a:rPr lang="es-ES" sz="1100" b="0" i="0" baseline="0">
              <a:effectLst/>
              <a:latin typeface="Arial" pitchFamily="34" charset="0"/>
              <a:ea typeface="+mn-ea"/>
              <a:cs typeface="Arial" pitchFamily="34" charset="0"/>
            </a:rPr>
            <a:t>Cuando las TIC se encuentren en un modo que proporcione una comunicación bidireccional por voz, deben proporcionar un modo de comunicación bidireccional mediante RTT, salvo que fuese necesario modificar el diseño para incorporar hardware de entrada o salida a las TIC</a:t>
          </a:r>
          <a:r>
            <a:rPr lang="en-US" sz="1100" b="0" i="0" baseline="0">
              <a:effectLst/>
              <a:latin typeface="Arial" pitchFamily="34" charset="0"/>
              <a:ea typeface="+mn-ea"/>
              <a:cs typeface="Arial" pitchFamily="34" charset="0"/>
            </a:rPr>
            <a:t>. </a:t>
          </a:r>
          <a:endParaRPr lang="es-ES" sz="1100" b="0" i="0" baseline="0">
            <a:effectLst/>
            <a:latin typeface="Arial" pitchFamily="34" charset="0"/>
            <a:ea typeface="+mn-ea"/>
            <a:cs typeface="Arial" pitchFamily="34" charset="0"/>
          </a:endParaRPr>
        </a:p>
        <a:p>
          <a:endParaRPr lang="en-US" sz="1100" b="0" strike="noStrike" spc="-1">
            <a:solidFill>
              <a:srgbClr val="000000"/>
            </a:solidFill>
            <a:latin typeface="Arial"/>
            <a:ea typeface="Linux Libertine G"/>
          </a:endParaRPr>
        </a:p>
        <a:p>
          <a:r>
            <a:rPr lang="es-ES" sz="1000" b="0" i="0" u="none" strike="noStrike" baseline="0">
              <a:latin typeface="Arial" panose="020B0604020202020204" pitchFamily="34" charset="0"/>
              <a:ea typeface="+mn-ea"/>
              <a:cs typeface="Arial" panose="020B0604020202020204" pitchFamily="34" charset="0"/>
            </a:rPr>
            <a:t>NOTA 1: Este requisito abarca aquellos productos que no incorporan una pantalla física o capacidades de entrada de texto pero sí están preparados para conectarse a dispositivos que tienen dichas capacidades. Asimismo, abarca las TIC intermedias entre los terminales de la comunicación. </a:t>
          </a:r>
        </a:p>
        <a:p>
          <a:r>
            <a:rPr lang="es-ES" sz="1000" b="0" i="0" u="none" strike="noStrike" baseline="0">
              <a:latin typeface="Arial" panose="020B0604020202020204" pitchFamily="34" charset="0"/>
              <a:ea typeface="+mn-ea"/>
              <a:cs typeface="Arial" panose="020B0604020202020204" pitchFamily="34" charset="0"/>
            </a:rPr>
            <a:t>NOTA 2: No se establece ningún requisito relativo a añadir una pantalla física, un teclado físico o </a:t>
          </a:r>
          <a:r>
            <a:rPr lang="es-ES" sz="1000" b="0" i="1" u="none" strike="noStrike" baseline="0">
              <a:latin typeface="Arial" panose="020B0604020202020204" pitchFamily="34" charset="0"/>
              <a:ea typeface="+mn-ea"/>
              <a:cs typeface="Arial" panose="020B0604020202020204" pitchFamily="34" charset="0"/>
            </a:rPr>
            <a:t>hardware </a:t>
          </a:r>
          <a:r>
            <a:rPr lang="es-ES" sz="1000" b="0" i="0" u="none" strike="noStrike" baseline="0">
              <a:latin typeface="Arial" panose="020B0604020202020204" pitchFamily="34" charset="0"/>
              <a:ea typeface="+mn-ea"/>
              <a:cs typeface="Arial" panose="020B0604020202020204" pitchFamily="34" charset="0"/>
            </a:rPr>
            <a:t>compatible con la capacidad de conectarse a una pantalla o teclado, con o sin cable, en el caso de que, de forma habitual, dicho </a:t>
          </a:r>
          <a:r>
            <a:rPr lang="es-ES" sz="1000" b="0" i="1" u="none" strike="noStrike" baseline="0">
              <a:latin typeface="Arial" panose="020B0604020202020204" pitchFamily="34" charset="0"/>
              <a:ea typeface="+mn-ea"/>
              <a:cs typeface="Arial" panose="020B0604020202020204" pitchFamily="34" charset="0"/>
            </a:rPr>
            <a:t>hardware </a:t>
          </a:r>
          <a:r>
            <a:rPr lang="es-ES" sz="1000" b="0" i="0" u="none" strike="noStrike" baseline="0">
              <a:latin typeface="Arial" panose="020B0604020202020204" pitchFamily="34" charset="0"/>
              <a:ea typeface="+mn-ea"/>
              <a:cs typeface="Arial" panose="020B0604020202020204" pitchFamily="34" charset="0"/>
            </a:rPr>
            <a:t>no se suministrase .</a:t>
          </a:r>
        </a:p>
        <a:p>
          <a:r>
            <a:rPr lang="es-ES" sz="1000" b="0" i="0" u="none" strike="noStrike" baseline="0">
              <a:latin typeface="Arial" panose="020B0604020202020204" pitchFamily="34" charset="0"/>
              <a:ea typeface="+mn-ea"/>
              <a:cs typeface="Arial" panose="020B0604020202020204" pitchFamily="34" charset="0"/>
            </a:rPr>
            <a:t>NOTA 3: A efectos de la interoperabilidad, se suele requerir el cumplimiento de la Recomendación ITU-T T.140 [i.36]. </a:t>
          </a:r>
          <a:endParaRPr lang="en-US" sz="1000" b="0" strike="noStrike" spc="-1">
            <a:solidFill>
              <a:srgbClr val="000000"/>
            </a:solidFill>
            <a:latin typeface="Arial" panose="020B0604020202020204" pitchFamily="34" charset="0"/>
            <a:ea typeface="Linux Libertine G"/>
            <a:cs typeface="Arial" panose="020B0604020202020204" pitchFamily="34" charset="0"/>
          </a:endParaRPr>
        </a:p>
      </xdr:txBody>
    </xdr:sp>
    <xdr:clientData/>
  </xdr:twoCellAnchor>
  <xdr:twoCellAnchor editAs="absolute">
    <xdr:from>
      <xdr:col>10</xdr:col>
      <xdr:colOff>990896</xdr:colOff>
      <xdr:row>17</xdr:row>
      <xdr:rowOff>91801</xdr:rowOff>
    </xdr:from>
    <xdr:to>
      <xdr:col>19</xdr:col>
      <xdr:colOff>508000</xdr:colOff>
      <xdr:row>29</xdr:row>
      <xdr:rowOff>31751</xdr:rowOff>
    </xdr:to>
    <xdr:sp macro="" textlink="">
      <xdr:nvSpPr>
        <xdr:cNvPr id="22" name="TextShape 1" descr="6.1 Anchura de banda para voz (Condicional)&#10;&#10;Condición: Cuando las páginas web proporcionen comunicación bidireccional por voz.&#10;&#10;Cuando las TIC proporcionen comunicación bidireccional por voz, dichas TIC deben poder codificar y descodificar la comunicación bidireccional por voz con una gama de frecuencias cuyo límite superior sea como mínimo 7 000 Hz a fin de proporcionar una buena calidad de audio. &#10;&#10;NOTA 1: A efectos de la interoperabilidad es frecuente recurrir a la Recomendación ITU-T G.722 [i.21]. &#10;NOTA 2: En el caso de que se implemente la negociación de códecs, a veces se utilizan otros códecs normalizados tales como la Recomendación ITU-T G.722.2 [i.22] para evitar la transcodificación. ">
          <a:extLst>
            <a:ext uri="{FF2B5EF4-FFF2-40B4-BE49-F238E27FC236}">
              <a16:creationId xmlns:a16="http://schemas.microsoft.com/office/drawing/2014/main" id="{00000000-0008-0000-0400-000016000000}"/>
            </a:ext>
          </a:extLst>
        </xdr:cNvPr>
        <xdr:cNvSpPr txBox="1"/>
      </xdr:nvSpPr>
      <xdr:spPr>
        <a:xfrm>
          <a:off x="13341646" y="4251051"/>
          <a:ext cx="7528687" cy="2014283"/>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strike="noStrike" spc="-1">
              <a:solidFill>
                <a:srgbClr val="000000"/>
              </a:solidFill>
              <a:latin typeface="Arial" pitchFamily="34" charset="0"/>
              <a:ea typeface="Linux Libertine G"/>
              <a:cs typeface="Arial" pitchFamily="34" charset="0"/>
            </a:rPr>
            <a:t>6.1 Anchura de banda para voz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strike="noStrike" spc="-1">
            <a:solidFill>
              <a:srgbClr val="000000"/>
            </a:solidFill>
            <a:latin typeface="Arial" pitchFamily="34" charset="0"/>
            <a:ea typeface="Linux Libertine G"/>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strike="noStrike" spc="-1">
              <a:solidFill>
                <a:srgbClr val="000000"/>
              </a:solidFill>
              <a:latin typeface="Arial" pitchFamily="34" charset="0"/>
              <a:ea typeface="Linux Libertine G"/>
              <a:cs typeface="Arial" pitchFamily="34" charset="0"/>
            </a:rPr>
            <a:t>Condición:</a:t>
          </a:r>
          <a:r>
            <a:rPr lang="en-US" sz="1200" b="0" strike="noStrike" spc="-1">
              <a:solidFill>
                <a:srgbClr val="000000"/>
              </a:solidFill>
              <a:latin typeface="Arial" pitchFamily="34" charset="0"/>
              <a:ea typeface="Linux Libertine G"/>
              <a:cs typeface="Arial" pitchFamily="34" charset="0"/>
            </a:rPr>
            <a:t> </a:t>
          </a:r>
          <a:r>
            <a:rPr lang="es-ES" sz="1200" b="0" i="0" u="none" strike="noStrike" baseline="0">
              <a:latin typeface="Arial" pitchFamily="34" charset="0"/>
              <a:ea typeface="+mn-ea"/>
              <a:cs typeface="Arial" pitchFamily="34" charset="0"/>
            </a:rPr>
            <a:t>Cuando las páginas web proporcionen comunicación bidireccional por voz.</a:t>
          </a:r>
        </a:p>
        <a:p>
          <a:pPr marL="0" marR="0" indent="0" defTabSz="914400" eaLnBrk="1" fontAlgn="auto" latinLnBrk="0" hangingPunct="1">
            <a:lnSpc>
              <a:spcPct val="100000"/>
            </a:lnSpc>
            <a:spcBef>
              <a:spcPts val="0"/>
            </a:spcBef>
            <a:spcAft>
              <a:spcPts val="0"/>
            </a:spcAft>
            <a:buClrTx/>
            <a:buSzTx/>
            <a:buFontTx/>
            <a:buNone/>
            <a:tabLst/>
            <a:defRPr/>
          </a:pPr>
          <a:endParaRPr lang="es-ES" sz="1200" b="0" i="0" u="none" strike="noStrike" spc="-1" baseline="0">
            <a:solidFill>
              <a:srgbClr val="000000"/>
            </a:solidFill>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strike="noStrike" spc="-1">
              <a:solidFill>
                <a:srgbClr val="000000"/>
              </a:solidFill>
              <a:latin typeface="Arial" pitchFamily="34" charset="0"/>
              <a:ea typeface="Linux Libertine G"/>
              <a:cs typeface="Arial" pitchFamily="34" charset="0"/>
            </a:rPr>
            <a:t>Cuando </a:t>
          </a:r>
          <a:r>
            <a:rPr lang="en-US" sz="1200" b="0" strike="noStrike" spc="-1">
              <a:solidFill>
                <a:srgbClr val="000000"/>
              </a:solidFill>
              <a:latin typeface="Arial"/>
              <a:ea typeface="Linux Libertine G"/>
            </a:rPr>
            <a:t>las TIC proporcionen comunicación bidireccional por voz, dichas TIC deben poder codificar y descodificar la comunicación bidireccional por voz con una gama de frecuencias cuyo límite superior sea como mínimo 7 000 Hz a fin de proporcionar una buena calidad de audio. </a:t>
          </a:r>
        </a:p>
        <a:p>
          <a:pPr marL="0" marR="0" indent="0" defTabSz="914400" eaLnBrk="1" fontAlgn="auto" latinLnBrk="0" hangingPunct="1">
            <a:lnSpc>
              <a:spcPct val="100000"/>
            </a:lnSpc>
            <a:spcBef>
              <a:spcPts val="0"/>
            </a:spcBef>
            <a:spcAft>
              <a:spcPts val="0"/>
            </a:spcAft>
            <a:buClrTx/>
            <a:buSzTx/>
            <a:buFontTx/>
            <a:buNone/>
            <a:tabLst/>
            <a:defRPr/>
          </a:pPr>
          <a:endParaRPr lang="en-US" sz="1050" b="0" strike="noStrike" spc="-1">
            <a:solidFill>
              <a:srgbClr val="000000"/>
            </a:solidFill>
            <a:latin typeface="Arial" panose="020B0604020202020204" pitchFamily="34" charset="0"/>
            <a:ea typeface="Linux Libertine G"/>
            <a:cs typeface="Arial" panose="020B0604020202020204" pitchFamily="34" charset="0"/>
          </a:endParaRPr>
        </a:p>
        <a:p>
          <a:r>
            <a:rPr lang="es-ES" sz="1050" b="0" i="0" u="none" strike="noStrike" baseline="0">
              <a:latin typeface="Arial" panose="020B0604020202020204" pitchFamily="34" charset="0"/>
              <a:ea typeface="+mn-ea"/>
              <a:cs typeface="Arial" panose="020B0604020202020204" pitchFamily="34" charset="0"/>
            </a:rPr>
            <a:t>NOTA 1: A efectos de la interoperabilidad es frecuente recurrir a la Recomendación ITU-T G.722 [i.21]. </a:t>
          </a:r>
        </a:p>
        <a:p>
          <a:r>
            <a:rPr lang="es-ES" sz="1050" b="0" i="0" u="none" strike="noStrike" baseline="0">
              <a:latin typeface="Arial" panose="020B0604020202020204" pitchFamily="34" charset="0"/>
              <a:ea typeface="+mn-ea"/>
              <a:cs typeface="Arial" panose="020B0604020202020204" pitchFamily="34" charset="0"/>
            </a:rPr>
            <a:t>NOTA 2: En el caso de que se implemente la negociación de códecs, a veces se utilizan otros códecs normalizados tales como la Recomendación ITU-T G.722.2 [i.22] para evitar la transcodificación. </a:t>
          </a:r>
          <a:endParaRPr lang="es-ES" sz="105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9337</xdr:colOff>
      <xdr:row>152</xdr:row>
      <xdr:rowOff>23927</xdr:rowOff>
    </xdr:from>
    <xdr:to>
      <xdr:col>27</xdr:col>
      <xdr:colOff>910165</xdr:colOff>
      <xdr:row>167</xdr:row>
      <xdr:rowOff>42333</xdr:rowOff>
    </xdr:to>
    <xdr:sp macro="" textlink="">
      <xdr:nvSpPr>
        <xdr:cNvPr id="30" name="TextShape 1" descr="6.2.3 Interoperabilidad - Apartado b) (Condicional)&#10;&#10;Condición: Cuando las páginas web con funcionalidad RTT interoperen con otras TIC con funcionalidad RTT (como se especifica en el apartado 6.2.1.1).&#10;Cuando las TIC con funcionalidad RTT interoperen con otras TIC con funcionalidad RTT (como se especifica en el apartado 6.2.1.1), deben ser compatibles con los mecanismos de interoperabilidad RTT descritos a continuación: &#10;&#10;b) TIC que interoperen con otra TIC mediante VoIP con protocolo de iniciación de sesión (SIP) y que usen RTT conforme a la Petición de Comentarios IETF RFC 4103 [i.13]. Para TIC que interoperen con otras TIC mediante el subsistema multimedia IP (IMS) que implementa VoIP, el conjunto de protocolos recogidos en las Especificaciones Técnicas ETSI TS 126 114 [i.10], ETSI TS 122 173 [i.11] y ETSI TS 134 229 [i.12] describe cómo se aplicaría la Petición de Comentarios IETF RFC 4103 [i.13]. &#10;&#10;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10;NOTA 2: En el caso de que se utilicen múltiples tecnologías para proporcionar la comunicación por voz, pueden ser necesarios múltiples mecanismos de interoperabilidad para garantizar que todos los usuarios puedan utilizar RTT. &#10;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a:extLst>
            <a:ext uri="{FF2B5EF4-FFF2-40B4-BE49-F238E27FC236}">
              <a16:creationId xmlns:a16="http://schemas.microsoft.com/office/drawing/2014/main" id="{C217402B-A315-4E12-A79F-9D393C5D4E20}"/>
            </a:ext>
          </a:extLst>
        </xdr:cNvPr>
        <xdr:cNvSpPr txBox="1"/>
      </xdr:nvSpPr>
      <xdr:spPr>
        <a:xfrm>
          <a:off x="13376087" y="28651844"/>
          <a:ext cx="13780745" cy="2791239"/>
        </a:xfrm>
        <a:prstGeom prst="rect">
          <a:avLst/>
        </a:prstGeom>
        <a:solidFill>
          <a:srgbClr val="DDDDDD"/>
        </a:solidFill>
        <a:ln>
          <a:noFill/>
        </a:ln>
      </xdr:spPr>
      <xdr:txBody>
        <a:bodyPr wrap="square"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u="none">
              <a:effectLst/>
              <a:latin typeface="Arial" pitchFamily="34" charset="0"/>
              <a:ea typeface="+mn-ea"/>
              <a:cs typeface="Arial" pitchFamily="34" charset="0"/>
            </a:rPr>
            <a:t>6.2.3 Interoperabilidad - Apartado b)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effectLst/>
              <a:latin typeface="Arial" pitchFamily="34" charset="0"/>
              <a:ea typeface="+mn-ea"/>
              <a:cs typeface="Arial" pitchFamily="34" charset="0"/>
            </a:rPr>
            <a:t>Condición:</a:t>
          </a:r>
          <a:r>
            <a:rPr lang="en-US" sz="1100" b="0">
              <a:effectLst/>
              <a:latin typeface="Arial" pitchFamily="34" charset="0"/>
              <a:ea typeface="+mn-ea"/>
              <a:cs typeface="Arial" pitchFamily="34" charset="0"/>
            </a:rPr>
            <a:t> </a:t>
          </a:r>
          <a:r>
            <a:rPr lang="es-ES" sz="1100" b="0" i="0" baseline="0">
              <a:effectLst/>
              <a:latin typeface="Arial" pitchFamily="34" charset="0"/>
              <a:ea typeface="+mn-ea"/>
              <a:cs typeface="Arial" pitchFamily="34" charset="0"/>
            </a:rPr>
            <a:t>Cuando las páginas web con funcionalidad RTT interoperen con otras TIC con funcionalidad RTT (como se especifica en el apartado 6.2.1.1).</a:t>
          </a:r>
        </a:p>
        <a:p>
          <a:pPr marL="0" marR="0" indent="0" defTabSz="914400" eaLnBrk="1" fontAlgn="auto" latinLnBrk="0" hangingPunct="1">
            <a:lnSpc>
              <a:spcPct val="100000"/>
            </a:lnSpc>
            <a:spcBef>
              <a:spcPts val="0"/>
            </a:spcBef>
            <a:spcAft>
              <a:spcPts val="0"/>
            </a:spcAft>
            <a:buClrTx/>
            <a:buSzTx/>
            <a:buFontTx/>
            <a:buNone/>
            <a:tabLst/>
            <a:defRPr/>
          </a:pPr>
          <a:endParaRPr lang="es-ES" sz="1100" b="0" i="0" baseline="0">
            <a:effectLst/>
            <a:latin typeface="Arial" pitchFamily="34" charset="0"/>
            <a:ea typeface="+mn-ea"/>
            <a:cs typeface="Arial" pitchFamily="34" charset="0"/>
          </a:endParaRPr>
        </a:p>
        <a:p>
          <a:r>
            <a:rPr lang="es-ES" sz="1100" b="0" i="0" baseline="0">
              <a:effectLst/>
              <a:latin typeface="Arial" pitchFamily="34" charset="0"/>
              <a:ea typeface="+mn-ea"/>
              <a:cs typeface="Arial" pitchFamily="34" charset="0"/>
            </a:rPr>
            <a:t>Cuando las TIC con funcionalidad RTT interoperen con otras TIC con funcionalidad RTT (como se especifica en el apartado 6.2.1.1), deben ser compatibles con los mecanismos de interoperabilidad RTT descritos a continuación: </a:t>
          </a:r>
        </a:p>
        <a:p>
          <a:endParaRPr lang="es-ES" sz="1100" b="0" i="0" u="none" strike="noStrike" baseline="0">
            <a:latin typeface="Arial" pitchFamily="34" charset="0"/>
            <a:ea typeface="+mn-ea"/>
            <a:cs typeface="Arial" pitchFamily="34" charset="0"/>
          </a:endParaRPr>
        </a:p>
        <a:p>
          <a:r>
            <a:rPr lang="es-ES" sz="1100" b="0" i="0" u="none" strike="noStrike" baseline="0">
              <a:latin typeface="Arial" pitchFamily="34" charset="0"/>
              <a:ea typeface="+mn-ea"/>
              <a:cs typeface="Arial" pitchFamily="34" charset="0"/>
            </a:rPr>
            <a:t>b) TIC que interoperen con otra TIC mediante VoIP con protocolo de iniciación de sesión (SIP) y que usen RTT conforme a la Petición de Comentarios IETF RFC 4103 [i.13]. Para TIC que interoperen con otras TIC mediante el subsistema multimedia IP (IMS) que implementa VoIP, el conjunto de protocolos recogidos en las Especificaciones Técnicas ETSI TS 126 114 [i.10], ETSI TS 122 173 [i.11] y ETSI TS 134 229 [i.12] describe cómo se aplicaría la Petición de Comentarios IETF RFC 4103 [i.13]. </a:t>
          </a:r>
          <a:endParaRPr lang="es-ES" sz="1100" b="0" i="0" baseline="0">
            <a:effectLst/>
            <a:latin typeface="Arial" pitchFamily="34" charset="0"/>
            <a:ea typeface="+mn-ea"/>
            <a:cs typeface="Arial" pitchFamily="34" charset="0"/>
          </a:endParaRPr>
        </a:p>
        <a:p>
          <a:endParaRPr lang="es-ES" sz="1000" b="0" i="0" baseline="0">
            <a:effectLst/>
            <a:latin typeface="Arial" pitchFamily="34" charset="0"/>
            <a:ea typeface="+mn-ea"/>
            <a:cs typeface="Arial" pitchFamily="34" charset="0"/>
          </a:endParaRPr>
        </a:p>
        <a:p>
          <a:r>
            <a:rPr lang="es-ES" sz="1000" b="0" i="0" baseline="0">
              <a:effectLst/>
              <a:latin typeface="Arial" pitchFamily="34" charset="0"/>
              <a:ea typeface="+mn-ea"/>
              <a:cs typeface="Arial" pitchFamily="34" charset="0"/>
            </a:rPr>
            <a:t>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a:t>
          </a:r>
        </a:p>
        <a:p>
          <a:r>
            <a:rPr lang="es-ES" sz="1000" b="0" i="0" baseline="0">
              <a:effectLst/>
              <a:latin typeface="Arial" pitchFamily="34" charset="0"/>
              <a:ea typeface="+mn-ea"/>
              <a:cs typeface="Arial" pitchFamily="34" charset="0"/>
            </a:rPr>
            <a:t>NOTA 2: En el caso de que se utilicen múltiples tecnologías para proporcionar la comunicación por voz, pueden ser necesarios múltiples mecanismos de interoperabilidad para garantizar que todos los usuarios puedan utilizar RTT. </a:t>
          </a:r>
        </a:p>
        <a:p>
          <a:r>
            <a:rPr lang="es-ES" sz="1000" b="0" i="0" baseline="0">
              <a:effectLst/>
              <a:latin typeface="Arial" pitchFamily="34" charset="0"/>
              <a:ea typeface="+mn-ea"/>
              <a:cs typeface="Arial" pitchFamily="34" charset="0"/>
            </a:rPr>
            <a:t>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a:t>
          </a:r>
        </a:p>
      </xdr:txBody>
    </xdr:sp>
    <xdr:clientData/>
  </xdr:twoCellAnchor>
  <xdr:twoCellAnchor editAs="absolute">
    <xdr:from>
      <xdr:col>11</xdr:col>
      <xdr:colOff>622</xdr:colOff>
      <xdr:row>169</xdr:row>
      <xdr:rowOff>340526</xdr:rowOff>
    </xdr:from>
    <xdr:to>
      <xdr:col>27</xdr:col>
      <xdr:colOff>899583</xdr:colOff>
      <xdr:row>184</xdr:row>
      <xdr:rowOff>152399</xdr:rowOff>
    </xdr:to>
    <xdr:sp macro="" textlink="">
      <xdr:nvSpPr>
        <xdr:cNvPr id="32" name="TextShape 1" descr="6.2.3 Interoperabilidad - Apartado c) (Condicional)&#10;&#10;Condición: Cuando las páginas web con funcionalidad RTT interoperen con otras TIC con funcionalidad RTT (como se especifica en el apartado 6.2.1.1).&#10;Cuando las TIC con funcionalidad RTT interoperen con otras TIC con funcionalidad RTT (como se especifica en el apartado 6.2.1.1), deben ser compatibles con los mecanismos de interoperabilidad RTT descritos a continuación: &#10;&#10;c) TIC que interoperen con otras TIC a través de otras tecnologías no señaladas bajo los puntos a y b anteriores, mediante una especificación común aplicable y pertinente para el intercambio de RTT que esté publicada y disponible para los entornos en los que operarán. Esta especificación común debe incluir un método para indicar la pérdida o la corrupción de caracteres. &#10;&#10;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10;NOTA 2: En el caso de que se utilicen múltiples tecnologías para proporcionar la comunicación por voz, pueden ser necesarios múltiples mecanismos de interoperabilidad para garantizar que todos los usuarios puedan utilizar RTT. &#10;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a:extLst>
            <a:ext uri="{FF2B5EF4-FFF2-40B4-BE49-F238E27FC236}">
              <a16:creationId xmlns:a16="http://schemas.microsoft.com/office/drawing/2014/main" id="{E94AD767-E29C-4972-AECC-E51B5E90D354}"/>
            </a:ext>
          </a:extLst>
        </xdr:cNvPr>
        <xdr:cNvSpPr txBox="1"/>
      </xdr:nvSpPr>
      <xdr:spPr>
        <a:xfrm>
          <a:off x="13367372" y="32037609"/>
          <a:ext cx="13778878" cy="2591057"/>
        </a:xfrm>
        <a:prstGeom prst="rect">
          <a:avLst/>
        </a:prstGeom>
        <a:solidFill>
          <a:srgbClr val="DDDDDD"/>
        </a:solidFill>
        <a:ln>
          <a:noFill/>
        </a:ln>
      </xdr:spPr>
      <xdr:txBody>
        <a:bodyPr wrap="square"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u="none">
              <a:effectLst/>
              <a:latin typeface="Arial" pitchFamily="34" charset="0"/>
              <a:ea typeface="+mn-ea"/>
              <a:cs typeface="Arial" pitchFamily="34" charset="0"/>
            </a:rPr>
            <a:t>6.2.3 Interoperabilidad - Apartado c)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effectLst/>
              <a:latin typeface="Arial" pitchFamily="34" charset="0"/>
              <a:ea typeface="+mn-ea"/>
              <a:cs typeface="Arial" pitchFamily="34" charset="0"/>
            </a:rPr>
            <a:t>Condición:</a:t>
          </a:r>
          <a:r>
            <a:rPr lang="en-US" sz="1100" b="0">
              <a:effectLst/>
              <a:latin typeface="Arial" pitchFamily="34" charset="0"/>
              <a:ea typeface="+mn-ea"/>
              <a:cs typeface="Arial" pitchFamily="34" charset="0"/>
            </a:rPr>
            <a:t> </a:t>
          </a:r>
          <a:r>
            <a:rPr lang="es-ES" sz="1100" b="0" i="0" baseline="0">
              <a:effectLst/>
              <a:latin typeface="Arial" pitchFamily="34" charset="0"/>
              <a:ea typeface="+mn-ea"/>
              <a:cs typeface="Arial" pitchFamily="34" charset="0"/>
            </a:rPr>
            <a:t>Cuando las páginas web con funcionalidad RTT interoperen con otras TIC con funcionalidad RTT (como se especifica en el apartado 6.2.1.1).</a:t>
          </a:r>
        </a:p>
        <a:p>
          <a:pPr marL="0" marR="0" indent="0" defTabSz="914400" eaLnBrk="1" fontAlgn="auto" latinLnBrk="0" hangingPunct="1">
            <a:lnSpc>
              <a:spcPct val="100000"/>
            </a:lnSpc>
            <a:spcBef>
              <a:spcPts val="0"/>
            </a:spcBef>
            <a:spcAft>
              <a:spcPts val="0"/>
            </a:spcAft>
            <a:buClrTx/>
            <a:buSzTx/>
            <a:buFontTx/>
            <a:buNone/>
            <a:tabLst/>
            <a:defRPr/>
          </a:pPr>
          <a:endParaRPr lang="es-ES" sz="1100" b="0" i="0" baseline="0">
            <a:effectLst/>
            <a:latin typeface="Arial" pitchFamily="34" charset="0"/>
            <a:ea typeface="+mn-ea"/>
            <a:cs typeface="Arial" pitchFamily="34" charset="0"/>
          </a:endParaRPr>
        </a:p>
        <a:p>
          <a:r>
            <a:rPr lang="es-ES" sz="1100" b="0" i="0" baseline="0">
              <a:effectLst/>
              <a:latin typeface="Arial" pitchFamily="34" charset="0"/>
              <a:ea typeface="+mn-ea"/>
              <a:cs typeface="Arial" pitchFamily="34" charset="0"/>
            </a:rPr>
            <a:t>Cuando las TIC con funcionalidad RTT interoperen con otras TIC con funcionalidad RTT (como se especifica en el apartado 6.2.1.1), deben ser compatibles con los mecanismos de interoperabilidad RTT descritos a continuación: </a:t>
          </a:r>
        </a:p>
        <a:p>
          <a:endParaRPr lang="es-ES" sz="1100" b="0" i="0" baseline="0">
            <a:effectLst/>
            <a:latin typeface="Arial" pitchFamily="34" charset="0"/>
            <a:ea typeface="+mn-ea"/>
            <a:cs typeface="Arial" pitchFamily="34" charset="0"/>
          </a:endParaRPr>
        </a:p>
        <a:p>
          <a:r>
            <a:rPr lang="es-ES" sz="1100" b="0" i="0" u="none" strike="noStrike" baseline="0">
              <a:latin typeface="Arial" pitchFamily="34" charset="0"/>
              <a:ea typeface="+mn-ea"/>
              <a:cs typeface="Arial" pitchFamily="34" charset="0"/>
            </a:rPr>
            <a:t>c) TIC que interoperen con otras TIC a través de otras tecnologías no señaladas bajo los puntos a y b anteriores, mediante una especificación común aplicable y pertinente para el intercambio de RTT que esté publicada y disponible para los entornos en los que operarán. Esta especificación común debe incluir un método para indicar la pérdida o la corrupción de caracteres. </a:t>
          </a:r>
          <a:endParaRPr lang="es-ES" sz="1100" b="0" i="0" baseline="0">
            <a:effectLst/>
            <a:latin typeface="Arial" pitchFamily="34" charset="0"/>
            <a:ea typeface="+mn-ea"/>
            <a:cs typeface="Arial" pitchFamily="34" charset="0"/>
          </a:endParaRPr>
        </a:p>
        <a:p>
          <a:endParaRPr lang="es-ES" sz="1000" b="0" i="0" baseline="0">
            <a:effectLst/>
            <a:latin typeface="Arial" pitchFamily="34" charset="0"/>
            <a:ea typeface="+mn-ea"/>
            <a:cs typeface="Arial" pitchFamily="34" charset="0"/>
          </a:endParaRPr>
        </a:p>
        <a:p>
          <a:r>
            <a:rPr lang="es-ES" sz="1000" b="0" i="0" baseline="0">
              <a:effectLst/>
              <a:latin typeface="Arial" pitchFamily="34" charset="0"/>
              <a:ea typeface="+mn-ea"/>
              <a:cs typeface="Arial" pitchFamily="34" charset="0"/>
            </a:rPr>
            <a:t>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a:t>
          </a:r>
        </a:p>
        <a:p>
          <a:r>
            <a:rPr lang="es-ES" sz="1000" b="0" i="0" baseline="0">
              <a:effectLst/>
              <a:latin typeface="Arial" pitchFamily="34" charset="0"/>
              <a:ea typeface="+mn-ea"/>
              <a:cs typeface="Arial" pitchFamily="34" charset="0"/>
            </a:rPr>
            <a:t>NOTA 2: En el caso de que se utilicen múltiples tecnologías para proporcionar la comunicación por voz, pueden ser necesarios múltiples mecanismos de interoperabilidad para garantizar que todos los usuarios puedan utilizar RTT. </a:t>
          </a:r>
        </a:p>
        <a:p>
          <a:r>
            <a:rPr lang="es-ES" sz="1000" b="0" i="0" baseline="0">
              <a:effectLst/>
              <a:latin typeface="Arial" pitchFamily="34" charset="0"/>
              <a:ea typeface="+mn-ea"/>
              <a:cs typeface="Arial" pitchFamily="34" charset="0"/>
            </a:rPr>
            <a:t>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a:t>
          </a:r>
        </a:p>
      </xdr:txBody>
    </xdr:sp>
    <xdr:clientData/>
  </xdr:twoCellAnchor>
  <xdr:twoCellAnchor editAs="absolute">
    <xdr:from>
      <xdr:col>10</xdr:col>
      <xdr:colOff>1002029</xdr:colOff>
      <xdr:row>186</xdr:row>
      <xdr:rowOff>299713</xdr:rowOff>
    </xdr:from>
    <xdr:to>
      <xdr:col>27</xdr:col>
      <xdr:colOff>878416</xdr:colOff>
      <xdr:row>201</xdr:row>
      <xdr:rowOff>148165</xdr:rowOff>
    </xdr:to>
    <xdr:sp macro="" textlink="">
      <xdr:nvSpPr>
        <xdr:cNvPr id="34" name="TextShape 1" descr="6.2.3 Interoperabilidad - Apartado d) (Condicional)&#10;&#10;Condición: Cuando las páginas web con funcionalidad RTT interoperen con otras TIC con funcionalidad RTT (como se especifica en el apartado 6.2.1.1).&#10;Cuando las TIC con funcionalidad RTT interoperen con otras TIC con funcionalidad RTT (como se especifica en el apartado 6.2.1.1), deben ser compatibles con los mecanismos de interoperabilidad RTT descritos a continuación: &#10;&#10;d) TIC que interoperen con otras TIC mediante una norma de RTT que haya sido introducida para su uso en cualquiera de los entornos arriba mencionados y sea compatible con todas las TIC activas que sean compatibles con voz y RTT en ese entorno. &#10;&#10;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10;NOTA 2: En el caso de que se utilicen múltiples tecnologías para proporcionar la comunicación por voz, pueden ser necesarios múltiples mecanismos de interoperabilidad para garantizar que todos los usuarios puedan utilizar RTT. &#10;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a:extLst>
            <a:ext uri="{FF2B5EF4-FFF2-40B4-BE49-F238E27FC236}">
              <a16:creationId xmlns:a16="http://schemas.microsoft.com/office/drawing/2014/main" id="{48F0D83E-00A1-4B9F-98B5-C39B587D43CF}"/>
            </a:ext>
          </a:extLst>
        </xdr:cNvPr>
        <xdr:cNvSpPr txBox="1"/>
      </xdr:nvSpPr>
      <xdr:spPr>
        <a:xfrm>
          <a:off x="13360399" y="35076546"/>
          <a:ext cx="13764684" cy="2653036"/>
        </a:xfrm>
        <a:prstGeom prst="rect">
          <a:avLst/>
        </a:prstGeom>
        <a:solidFill>
          <a:srgbClr val="DDDDDD"/>
        </a:solidFill>
        <a:ln>
          <a:noFill/>
        </a:ln>
      </xdr:spPr>
      <xdr:txBody>
        <a:bodyPr wrap="square"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u="none">
              <a:effectLst/>
              <a:latin typeface="Arial" pitchFamily="34" charset="0"/>
              <a:ea typeface="+mn-ea"/>
              <a:cs typeface="Arial" pitchFamily="34" charset="0"/>
            </a:rPr>
            <a:t>6.2.3 Interoperabilidad - Apartado d)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effectLst/>
              <a:latin typeface="Arial" pitchFamily="34" charset="0"/>
              <a:ea typeface="+mn-ea"/>
              <a:cs typeface="Arial" pitchFamily="34" charset="0"/>
            </a:rPr>
            <a:t>Condición:</a:t>
          </a:r>
          <a:r>
            <a:rPr lang="en-US" sz="1100" b="0">
              <a:effectLst/>
              <a:latin typeface="Arial" pitchFamily="34" charset="0"/>
              <a:ea typeface="+mn-ea"/>
              <a:cs typeface="Arial" pitchFamily="34" charset="0"/>
            </a:rPr>
            <a:t> </a:t>
          </a:r>
          <a:r>
            <a:rPr lang="es-ES" sz="1100" b="0" i="0" baseline="0">
              <a:effectLst/>
              <a:latin typeface="Arial" pitchFamily="34" charset="0"/>
              <a:ea typeface="+mn-ea"/>
              <a:cs typeface="Arial" pitchFamily="34" charset="0"/>
            </a:rPr>
            <a:t>Cuando las páginas web con funcionalidad RTT interoperen con otras TIC con funcionalidad RTT (como se especifica en el apartado 6.2.1.1).</a:t>
          </a:r>
        </a:p>
        <a:p>
          <a:pPr marL="0" marR="0" indent="0" defTabSz="914400" eaLnBrk="1" fontAlgn="auto" latinLnBrk="0" hangingPunct="1">
            <a:lnSpc>
              <a:spcPct val="100000"/>
            </a:lnSpc>
            <a:spcBef>
              <a:spcPts val="0"/>
            </a:spcBef>
            <a:spcAft>
              <a:spcPts val="0"/>
            </a:spcAft>
            <a:buClrTx/>
            <a:buSzTx/>
            <a:buFontTx/>
            <a:buNone/>
            <a:tabLst/>
            <a:defRPr/>
          </a:pPr>
          <a:endParaRPr lang="es-ES" sz="1100" b="0" i="0" baseline="0">
            <a:effectLst/>
            <a:latin typeface="Arial" pitchFamily="34" charset="0"/>
            <a:ea typeface="+mn-ea"/>
            <a:cs typeface="Arial" pitchFamily="34" charset="0"/>
          </a:endParaRPr>
        </a:p>
        <a:p>
          <a:r>
            <a:rPr lang="es-ES" sz="1100" b="0" i="0" baseline="0">
              <a:effectLst/>
              <a:latin typeface="Arial" pitchFamily="34" charset="0"/>
              <a:ea typeface="+mn-ea"/>
              <a:cs typeface="Arial" pitchFamily="34" charset="0"/>
            </a:rPr>
            <a:t>Cuando las TIC con funcionalidad RTT interoperen con otras TIC con funcionalidad RTT (como se especifica en el apartado 6.2.1.1), deben ser compatibles con los mecanismos de interoperabilidad RTT descritos a continuación: </a:t>
          </a:r>
        </a:p>
        <a:p>
          <a:endParaRPr lang="es-ES" sz="1100" b="0" i="0" baseline="0">
            <a:effectLst/>
            <a:latin typeface="Arial" pitchFamily="34" charset="0"/>
            <a:ea typeface="+mn-ea"/>
            <a:cs typeface="Arial" pitchFamily="34" charset="0"/>
          </a:endParaRPr>
        </a:p>
        <a:p>
          <a:r>
            <a:rPr lang="es-ES" sz="1100" b="0" i="0" u="none" strike="noStrike" baseline="0">
              <a:latin typeface="Arial" pitchFamily="34" charset="0"/>
              <a:ea typeface="+mn-ea"/>
              <a:cs typeface="Arial" pitchFamily="34" charset="0"/>
            </a:rPr>
            <a:t>d) TIC que interoperen con otras TIC mediante una norma de RTT que haya sido introducida para su uso en cualquiera de los entornos arriba mencionados y sea compatible con todas las TIC activas que sean compatibles con voz y RTT en ese entorno. </a:t>
          </a:r>
          <a:endParaRPr lang="es-ES" sz="1100" b="0" i="0" baseline="0">
            <a:effectLst/>
            <a:latin typeface="Arial" pitchFamily="34" charset="0"/>
            <a:ea typeface="+mn-ea"/>
            <a:cs typeface="Arial" pitchFamily="34" charset="0"/>
          </a:endParaRPr>
        </a:p>
        <a:p>
          <a:endParaRPr lang="es-ES" sz="1000">
            <a:effectLst/>
            <a:latin typeface="Arial" panose="020B0604020202020204" pitchFamily="34" charset="0"/>
            <a:cs typeface="Arial" panose="020B0604020202020204" pitchFamily="34" charset="0"/>
          </a:endParaRPr>
        </a:p>
        <a:p>
          <a:r>
            <a:rPr lang="es-ES" sz="1000" b="0" i="0" baseline="0">
              <a:effectLst/>
              <a:latin typeface="Arial" panose="020B0604020202020204" pitchFamily="34" charset="0"/>
              <a:ea typeface="+mn-ea"/>
              <a:cs typeface="Arial" panose="020B0604020202020204" pitchFamily="34" charset="0"/>
            </a:rPr>
            <a:t>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a:t>
          </a:r>
        </a:p>
        <a:p>
          <a:r>
            <a:rPr lang="es-ES" sz="1000" b="0" i="0" baseline="0">
              <a:effectLst/>
              <a:latin typeface="Arial" panose="020B0604020202020204" pitchFamily="34" charset="0"/>
              <a:ea typeface="+mn-ea"/>
              <a:cs typeface="Arial" panose="020B0604020202020204" pitchFamily="34" charset="0"/>
            </a:rPr>
            <a:t>NOTA 2: En el caso de que se utilicen múltiples tecnologías para proporcionar la comunicación por voz, pueden ser necesarios múltiples mecanismos de interoperabilidad para garantizar que todos los usuarios puedan utilizar RTT. </a:t>
          </a:r>
        </a:p>
        <a:p>
          <a:r>
            <a:rPr lang="es-ES" sz="1000" b="0" i="0" baseline="0">
              <a:effectLst/>
              <a:latin typeface="Arial" panose="020B0604020202020204" pitchFamily="34" charset="0"/>
              <a:ea typeface="+mn-ea"/>
              <a:cs typeface="Arial" panose="020B0604020202020204" pitchFamily="34" charset="0"/>
            </a:rPr>
            <a:t>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a:t>
          </a:r>
        </a:p>
      </xdr:txBody>
    </xdr:sp>
    <xdr:clientData/>
  </xdr:twoCellAnchor>
  <xdr:twoCellAnchor editAs="absolute">
    <xdr:from>
      <xdr:col>10</xdr:col>
      <xdr:colOff>997796</xdr:colOff>
      <xdr:row>204</xdr:row>
      <xdr:rowOff>56295</xdr:rowOff>
    </xdr:from>
    <xdr:to>
      <xdr:col>23</xdr:col>
      <xdr:colOff>1</xdr:colOff>
      <xdr:row>220</xdr:row>
      <xdr:rowOff>21164</xdr:rowOff>
    </xdr:to>
    <xdr:sp macro="" textlink="">
      <xdr:nvSpPr>
        <xdr:cNvPr id="36" name="TextShape 1" descr="6.2.4 Capacidad de respuesta de RTT (Condicional)&#10;&#10;Condición: Cuando las páginas web utilicen una entrada de RTT.&#10;&#10;Cuando las TIC utilicen una entrada de RTT, dicha entrada de RTT debe transmitirse a la red TIC o a la plataforma en la que se ejecuta la TIC dentro de 500 ms a partir del momento en el que la TIC tenga acceso a la unidad mínima de entrada de texto compuesta de forma fiable para su transmisión. &#10;&#10;NOTA 1: Para la entrada por caracteres, la &quot;unidad mínima de entrada de texto compuesta de forma fiable&quot; sería un carácter. Para la predicción de palabras, dicha unidad sería una palabra. Para algunos sistemas de reconocimiento de voz, puede que el texto no salga del software de reconocimiento hasta que no se haya pronunciado una palabra (o frase) entera. En este caso, la unidad mínima de entrada de texto compuesta de forma fiable a la que tiene acceso la TIC sería la palabra (o frase). &#10;NOTA 2: El límite de 500 ms permite el almacenamiento intermedio de caracteres durante este periodo antes de su transmisión, por lo que no es necesaria la transmisión por caracteres a no ser que los caracteres se generen a un ritmo menor de 1 por 500 ms. &#10;NOTA 3: Con un retardo de 300 ms, o menor, el usuario percibe mejor el flujo.">
          <a:extLst>
            <a:ext uri="{FF2B5EF4-FFF2-40B4-BE49-F238E27FC236}">
              <a16:creationId xmlns:a16="http://schemas.microsoft.com/office/drawing/2014/main" id="{E227E616-82B6-482E-8CB7-25B3F3DDA5CD}"/>
            </a:ext>
          </a:extLst>
        </xdr:cNvPr>
        <xdr:cNvSpPr txBox="1"/>
      </xdr:nvSpPr>
      <xdr:spPr>
        <a:xfrm>
          <a:off x="13356166" y="38325628"/>
          <a:ext cx="9546168" cy="2653036"/>
        </a:xfrm>
        <a:prstGeom prst="rect">
          <a:avLst/>
        </a:prstGeom>
        <a:solidFill>
          <a:srgbClr val="DDDDDD"/>
        </a:solidFill>
        <a:ln>
          <a:noFill/>
        </a:ln>
      </xdr:spPr>
      <xdr:txBody>
        <a:bodyPr wrap="square"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6.2.4 Capacidad de respuesta de RTT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a:t>
          </a:r>
          <a:r>
            <a:rPr lang="es-ES" sz="1200" b="0" i="0" baseline="0">
              <a:effectLst/>
              <a:latin typeface="Arial" pitchFamily="34" charset="0"/>
              <a:ea typeface="+mn-ea"/>
              <a:cs typeface="Arial" pitchFamily="34" charset="0"/>
            </a:rPr>
            <a:t>Cuando las páginas web utilicen una entrada de RTT.</a:t>
          </a: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r>
            <a:rPr lang="es-ES" sz="1200" b="0" i="0" u="none" strike="noStrike" baseline="0">
              <a:latin typeface="Arial" pitchFamily="34" charset="0"/>
              <a:ea typeface="+mn-ea"/>
              <a:cs typeface="Arial" pitchFamily="34" charset="0"/>
            </a:rPr>
            <a:t>Cuando las TIC utilicen una entrada de RTT, dicha entrada de RTT debe transmitirse a la red TIC o a la plataforma en la que se ejecuta la TIC dentro de 500 ms a partir del momento en el que la TIC tenga acceso a la unidad mínima de entrada de texto compuesta de forma fiable para su transmisión. </a:t>
          </a:r>
        </a:p>
        <a:p>
          <a:endParaRPr lang="es-ES" sz="1200" b="0" i="0" u="none" strike="noStrike" baseline="0">
            <a:latin typeface="Arial" pitchFamily="34" charset="0"/>
            <a:ea typeface="+mn-ea"/>
            <a:cs typeface="Arial" pitchFamily="34" charset="0"/>
          </a:endParaRPr>
        </a:p>
        <a:p>
          <a:r>
            <a:rPr lang="es-ES" sz="1050" b="0" i="0" u="none" strike="noStrike" baseline="0">
              <a:latin typeface="Arial" panose="020B0604020202020204" pitchFamily="34" charset="0"/>
              <a:ea typeface="+mn-ea"/>
              <a:cs typeface="Arial" panose="020B0604020202020204" pitchFamily="34" charset="0"/>
            </a:rPr>
            <a:t>NOTA 1: Para la entrada por caracteres, la "unidad mínima de entrada de texto compuesta de forma fiable" sería un carácter. Para la predicción de palabras, dicha unidad sería una palabra. Para algunos sistemas de reconocimiento de voz, puede que el texto no salga del </a:t>
          </a:r>
          <a:r>
            <a:rPr lang="es-ES" sz="1050" b="0" i="1" u="none" strike="noStrike" baseline="0">
              <a:latin typeface="Arial" panose="020B0604020202020204" pitchFamily="34" charset="0"/>
              <a:ea typeface="+mn-ea"/>
              <a:cs typeface="Arial" panose="020B0604020202020204" pitchFamily="34" charset="0"/>
            </a:rPr>
            <a:t>software </a:t>
          </a:r>
          <a:r>
            <a:rPr lang="es-ES" sz="1050" b="0" i="0" u="none" strike="noStrike" baseline="0">
              <a:latin typeface="Arial" panose="020B0604020202020204" pitchFamily="34" charset="0"/>
              <a:ea typeface="+mn-ea"/>
              <a:cs typeface="Arial" panose="020B0604020202020204" pitchFamily="34" charset="0"/>
            </a:rPr>
            <a:t>de reconocimiento hasta que no se haya pronunciado una palabra (o frase) entera. En este caso, la unidad mínima de entrada de texto compuesta de forma fiable a la que tiene acceso la TIC sería la palabra (o frase). </a:t>
          </a:r>
        </a:p>
        <a:p>
          <a:r>
            <a:rPr lang="es-ES" sz="1050" b="0" i="0" u="none" strike="noStrike" baseline="0">
              <a:latin typeface="Arial" panose="020B0604020202020204" pitchFamily="34" charset="0"/>
              <a:ea typeface="+mn-ea"/>
              <a:cs typeface="Arial" panose="020B0604020202020204" pitchFamily="34" charset="0"/>
            </a:rPr>
            <a:t>NOTA 2: El límite de 500 ms permite el almacenamiento intermedio de caracteres durante este periodo antes de su transmisión, por lo que no es necesaria la transmisión por caracteres a no ser que los caracteres se generen a un ritmo menor de 1 por 500 ms. </a:t>
          </a:r>
        </a:p>
        <a:p>
          <a:r>
            <a:rPr lang="es-ES" sz="1050" b="0" i="0" u="none" strike="noStrike" baseline="0">
              <a:latin typeface="Arial" panose="020B0604020202020204" pitchFamily="34" charset="0"/>
              <a:ea typeface="+mn-ea"/>
              <a:cs typeface="Arial" panose="020B0604020202020204" pitchFamily="34" charset="0"/>
            </a:rPr>
            <a:t>NOTA 3: Con un retardo de 300 ms, o menor, el usuario percibe mejor el flujo. </a:t>
          </a:r>
          <a:endParaRPr lang="es-ES" sz="1050">
            <a:effectLst/>
            <a:latin typeface="Arial" pitchFamily="34" charset="0"/>
            <a:cs typeface="Arial" pitchFamily="34" charset="0"/>
          </a:endParaRPr>
        </a:p>
      </xdr:txBody>
    </xdr:sp>
    <xdr:clientData/>
  </xdr:twoCellAnchor>
  <xdr:twoCellAnchor editAs="absolute">
    <xdr:from>
      <xdr:col>10</xdr:col>
      <xdr:colOff>994835</xdr:colOff>
      <xdr:row>224</xdr:row>
      <xdr:rowOff>24546</xdr:rowOff>
    </xdr:from>
    <xdr:to>
      <xdr:col>17</xdr:col>
      <xdr:colOff>169334</xdr:colOff>
      <xdr:row>233</xdr:row>
      <xdr:rowOff>10583</xdr:rowOff>
    </xdr:to>
    <xdr:sp macro="" textlink="">
      <xdr:nvSpPr>
        <xdr:cNvPr id="38" name="TextShape 1" descr="6.3 Identificación de llamadas (Condicional)&#10;&#10;Condición: Cuando las páginas web proporcionen identificación de llamadas o funciones similares de telecomunicación.&#10;&#10;Cuando las TIC proporcionen identificación de llamadas o funciones similares de telecomunicación, estas funciones de telecomunicación deben estar disponibles en forma textual, además de ser determinable por software, salvo que la funcionalidad esté cerrada.">
          <a:extLst>
            <a:ext uri="{FF2B5EF4-FFF2-40B4-BE49-F238E27FC236}">
              <a16:creationId xmlns:a16="http://schemas.microsoft.com/office/drawing/2014/main" id="{2194F74B-2BE5-41BA-91A6-47534CB1D947}"/>
            </a:ext>
          </a:extLst>
        </xdr:cNvPr>
        <xdr:cNvSpPr txBox="1"/>
      </xdr:nvSpPr>
      <xdr:spPr>
        <a:xfrm>
          <a:off x="13345585" y="41871046"/>
          <a:ext cx="5958416" cy="1573537"/>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6.3 Identificación de llamadas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effectLst/>
              <a:latin typeface="Arial" pitchFamily="34" charset="0"/>
              <a:ea typeface="+mn-ea"/>
              <a:cs typeface="Arial" pitchFamily="34" charset="0"/>
            </a:rPr>
            <a:t>Condición:</a:t>
          </a:r>
          <a:r>
            <a:rPr lang="en-US" sz="1100" b="0">
              <a:effectLst/>
              <a:latin typeface="Arial" pitchFamily="34" charset="0"/>
              <a:ea typeface="+mn-ea"/>
              <a:cs typeface="Arial" pitchFamily="34" charset="0"/>
            </a:rPr>
            <a:t> </a:t>
          </a:r>
          <a:r>
            <a:rPr lang="es-ES" sz="1100" b="0" i="0" baseline="0">
              <a:effectLst/>
              <a:latin typeface="Arial" pitchFamily="34" charset="0"/>
              <a:ea typeface="+mn-ea"/>
              <a:cs typeface="Arial" pitchFamily="34" charset="0"/>
            </a:rPr>
            <a:t>Cuando las páginas web proporcionen identificación de llamadas o funciones similares de telecomunicación.</a:t>
          </a:r>
        </a:p>
        <a:p>
          <a:pPr marL="0" marR="0" indent="0" defTabSz="914400" eaLnBrk="1" fontAlgn="auto" latinLnBrk="0" hangingPunct="1">
            <a:lnSpc>
              <a:spcPct val="100000"/>
            </a:lnSpc>
            <a:spcBef>
              <a:spcPts val="0"/>
            </a:spcBef>
            <a:spcAft>
              <a:spcPts val="0"/>
            </a:spcAft>
            <a:buClrTx/>
            <a:buSzTx/>
            <a:buFontTx/>
            <a:buNone/>
            <a:tabLst/>
            <a:defRPr/>
          </a:pPr>
          <a:endParaRPr lang="es-ES" sz="1100">
            <a:effectLst/>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s-ES" sz="1100" b="0" i="0" u="none" strike="noStrike" baseline="0">
              <a:latin typeface="Arial" pitchFamily="34" charset="0"/>
              <a:ea typeface="+mn-ea"/>
              <a:cs typeface="Arial" pitchFamily="34" charset="0"/>
            </a:rPr>
            <a:t>Cuando las TIC proporcionen identificación de llamadas o funciones similares de telecomunicación, estas funciones de telecomunicación deben estar disponibles en forma textual, además de ser determinable por software, salvo que la funcionalidad esté cerrada. </a:t>
          </a:r>
        </a:p>
      </xdr:txBody>
    </xdr:sp>
    <xdr:clientData/>
  </xdr:twoCellAnchor>
  <xdr:twoCellAnchor editAs="absolute">
    <xdr:from>
      <xdr:col>10</xdr:col>
      <xdr:colOff>1000759</xdr:colOff>
      <xdr:row>238</xdr:row>
      <xdr:rowOff>140963</xdr:rowOff>
    </xdr:from>
    <xdr:to>
      <xdr:col>19</xdr:col>
      <xdr:colOff>730249</xdr:colOff>
      <xdr:row>253</xdr:row>
      <xdr:rowOff>84667</xdr:rowOff>
    </xdr:to>
    <xdr:sp macro="" textlink="">
      <xdr:nvSpPr>
        <xdr:cNvPr id="40" name="TextShape 1" descr="6.4 Alternativas a los servicios basados ​​en voz (Condicional)&#10;&#10;Condición: Cuando las páginas web proporcionen un servicio de comunicación basada en voz en tiempo real e igualmente facilidades de buzón de voz, asistente automático o respuesta interactiva de voz.&#10;&#10;Cuando las TIC proporcionen un servicio de comunicación basada en voz en tiempo real e igualmente facilidades de buzón de voz, asistente automático o respuesta interactiva de voz, las TIC deben ofrecer a los usuarios un modo de acceder a la información, así como de realizar las tareas facilitadas por las TIC sin que sea necesario el uso de la audición o de la voz. &#10;&#10;NOTA 1 Se requeriría, para las tareas que implican tanto la operación de la interfaz como la percepción de la información, que tanto la interfaz como la información fueran accesibles sin la necesidad de utilizar la voz o la audición. &#10;NOTA 2 Las soluciones capaces de manejar los medios sonoros, de RTT y de vídeo podrían satisfacer el requisito anterior.">
          <a:extLst>
            <a:ext uri="{FF2B5EF4-FFF2-40B4-BE49-F238E27FC236}">
              <a16:creationId xmlns:a16="http://schemas.microsoft.com/office/drawing/2014/main" id="{F218498B-0082-461A-B1EB-880C7CDA3068}"/>
            </a:ext>
          </a:extLst>
        </xdr:cNvPr>
        <xdr:cNvSpPr txBox="1"/>
      </xdr:nvSpPr>
      <xdr:spPr>
        <a:xfrm>
          <a:off x="13366749" y="44559213"/>
          <a:ext cx="7725833" cy="2473121"/>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6.4 Alternativas a los servicios basados ​​en voz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a:t>
          </a:r>
          <a:r>
            <a:rPr lang="es-ES" sz="1200" b="0" i="0" baseline="0">
              <a:effectLst/>
              <a:latin typeface="Arial" pitchFamily="34" charset="0"/>
              <a:ea typeface="+mn-ea"/>
              <a:cs typeface="Arial" pitchFamily="34" charset="0"/>
            </a:rPr>
            <a:t>Cuando las páginas web proporcionen un servicio de comunicación basada en voz en tiempo real e igualmente facilidades de buzón de voz, asistente automático o respuesta interactiva de voz.</a:t>
          </a: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r>
            <a:rPr lang="es-ES" sz="1200" b="0" i="0" baseline="0">
              <a:effectLst/>
              <a:latin typeface="Arial" pitchFamily="34" charset="0"/>
              <a:ea typeface="+mn-ea"/>
              <a:cs typeface="Arial" pitchFamily="34" charset="0"/>
            </a:rPr>
            <a:t>Cuando las TIC proporcionen un servicio de comunicación basada en voz en tiempo real e igualmente facilidades de buzón de voz, asistente automático o respuesta interactiva de voz, las TIC deben ofrecer a los usuarios un modo de acceder a la información, así como de realizar las tareas facilitadas por las TIC sin que sea necesario el uso de la audición o de la voz. </a:t>
          </a:r>
        </a:p>
        <a:p>
          <a:endParaRPr lang="es-ES" sz="1200" b="0" i="0" baseline="0">
            <a:effectLst/>
            <a:latin typeface="Arial" pitchFamily="34" charset="0"/>
            <a:ea typeface="+mn-ea"/>
            <a:cs typeface="Arial" pitchFamily="34" charset="0"/>
          </a:endParaRPr>
        </a:p>
        <a:p>
          <a:r>
            <a:rPr lang="es-ES" sz="1050" b="0" i="0" u="none" strike="noStrike" baseline="0">
              <a:latin typeface="Arial" panose="020B0604020202020204" pitchFamily="34" charset="0"/>
              <a:ea typeface="+mn-ea"/>
              <a:cs typeface="Arial" panose="020B0604020202020204" pitchFamily="34" charset="0"/>
            </a:rPr>
            <a:t>NOTA 1 Se requeriría, para las tareas que implican tanto la operación de la interfaz como la percepción de la información, que tanto la interfaz como la información fueran accesibles sin la necesidad de utilizar la voz o la audición. </a:t>
          </a:r>
        </a:p>
        <a:p>
          <a:r>
            <a:rPr lang="es-ES" sz="1050" b="0" i="0" u="none" strike="noStrike" baseline="0">
              <a:latin typeface="Arial" panose="020B0604020202020204" pitchFamily="34" charset="0"/>
              <a:ea typeface="+mn-ea"/>
              <a:cs typeface="Arial" panose="020B0604020202020204" pitchFamily="34" charset="0"/>
            </a:rPr>
            <a:t>NOTA 2 Las soluciones capaces de manejar los medios sonoros, de RTT y de vídeo podrían satisfacer el requisito anterior. </a:t>
          </a:r>
          <a:endParaRPr lang="es-ES" sz="1050">
            <a:effectLst/>
            <a:latin typeface="Arial" pitchFamily="34" charset="0"/>
            <a:cs typeface="Arial" pitchFamily="34" charset="0"/>
          </a:endParaRPr>
        </a:p>
      </xdr:txBody>
    </xdr:sp>
    <xdr:clientData/>
  </xdr:twoCellAnchor>
  <xdr:twoCellAnchor editAs="absolute">
    <xdr:from>
      <xdr:col>11</xdr:col>
      <xdr:colOff>31748</xdr:colOff>
      <xdr:row>255</xdr:row>
      <xdr:rowOff>162131</xdr:rowOff>
    </xdr:from>
    <xdr:to>
      <xdr:col>18</xdr:col>
      <xdr:colOff>46632</xdr:colOff>
      <xdr:row>268</xdr:row>
      <xdr:rowOff>137585</xdr:rowOff>
    </xdr:to>
    <xdr:sp macro="" textlink="">
      <xdr:nvSpPr>
        <xdr:cNvPr id="54" name="TextShape 1" descr="6.5.2 Resolución - Apartado a) (Condicional)&#10;&#10;Condición: Cuando las páginas web proporcionen comunicación bidireccional por voz incluyan una funcionalidad de vídeo en tiempo real.&#10;&#10;En el caso de que unas TIC que proporcionen comunicación bidireccional por voz incluyan una funcionalidad de vídeo en tiempo real, las TIC:&#10;&#10;a) deben ser compatible con una resolución QVGA como mínimo. &#10;&#10;NOTA: En la tabla A.1 de la norma EN 301 549 v3.2.1 (2021-03) se indica que solo hay que evaluar el apartado a) de este requisito.">
          <a:extLst>
            <a:ext uri="{FF2B5EF4-FFF2-40B4-BE49-F238E27FC236}">
              <a16:creationId xmlns:a16="http://schemas.microsoft.com/office/drawing/2014/main" id="{AD3E78A9-3860-4B8D-A607-35FD3EAF5208}"/>
            </a:ext>
          </a:extLst>
        </xdr:cNvPr>
        <xdr:cNvSpPr txBox="1"/>
      </xdr:nvSpPr>
      <xdr:spPr>
        <a:xfrm>
          <a:off x="13398498" y="47649548"/>
          <a:ext cx="6110884" cy="2219120"/>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6.5.2 Resolución - Apartado a)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a:t>
          </a:r>
          <a:r>
            <a:rPr lang="es-ES" sz="1200" b="0" i="0" baseline="0">
              <a:effectLst/>
              <a:latin typeface="Arial" pitchFamily="34" charset="0"/>
              <a:ea typeface="+mn-ea"/>
              <a:cs typeface="Arial" pitchFamily="34" charset="0"/>
            </a:rPr>
            <a:t>Cuando las páginas web proporcionen comunicación bidireccional por voz incluyan una funcionalidad de vídeo en tiempo real.</a:t>
          </a: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r>
            <a:rPr lang="es-ES" sz="1200" b="0" i="0" baseline="0">
              <a:effectLst/>
              <a:latin typeface="Arial" pitchFamily="34" charset="0"/>
              <a:ea typeface="+mn-ea"/>
              <a:cs typeface="Arial" pitchFamily="34" charset="0"/>
            </a:rPr>
            <a:t>En el caso de que unas TIC que proporcionen comunicación bidireccional por voz incluyan una funcionalidad de vídeo en tiempo real, las TIC:</a:t>
          </a:r>
        </a:p>
        <a:p>
          <a:endParaRPr lang="es-ES" sz="1200" b="0" i="0" baseline="0">
            <a:effectLst/>
            <a:latin typeface="Arial" pitchFamily="34" charset="0"/>
            <a:ea typeface="+mn-ea"/>
            <a:cs typeface="Arial" pitchFamily="34" charset="0"/>
          </a:endParaRPr>
        </a:p>
        <a:p>
          <a:r>
            <a:rPr lang="es-ES" sz="1200" b="0" i="0" baseline="0">
              <a:effectLst/>
              <a:latin typeface="Arial" pitchFamily="34" charset="0"/>
              <a:ea typeface="+mn-ea"/>
              <a:cs typeface="Arial" pitchFamily="34" charset="0"/>
            </a:rPr>
            <a:t>a) deben ser compatible con una resolución QVGA como mínimo. </a:t>
          </a:r>
        </a:p>
        <a:p>
          <a:endParaRPr lang="es-ES" sz="1200" b="0" i="0" baseline="0">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s-ES" sz="1050" b="0" i="0" baseline="0">
              <a:effectLst/>
              <a:latin typeface="Arial" pitchFamily="34" charset="0"/>
              <a:ea typeface="+mn-ea"/>
              <a:cs typeface="Arial" pitchFamily="34" charset="0"/>
            </a:rPr>
            <a:t>NOTA: En la tabla A.1 de la norma EN 301 549 v3.2.1 (2021-03) se indica que solo hay que evaluar el apartado a) de este requisito.</a:t>
          </a:r>
        </a:p>
        <a:p>
          <a:endParaRPr lang="en-US" sz="1500" b="0" i="0" baseline="0">
            <a:effectLst/>
            <a:latin typeface="Arial" pitchFamily="34" charset="0"/>
            <a:ea typeface="+mn-ea"/>
            <a:cs typeface="Arial" pitchFamily="34" charset="0"/>
          </a:endParaRPr>
        </a:p>
      </xdr:txBody>
    </xdr:sp>
    <xdr:clientData/>
  </xdr:twoCellAnchor>
  <xdr:twoCellAnchor editAs="absolute">
    <xdr:from>
      <xdr:col>11</xdr:col>
      <xdr:colOff>10582</xdr:colOff>
      <xdr:row>272</xdr:row>
      <xdr:rowOff>35127</xdr:rowOff>
    </xdr:from>
    <xdr:to>
      <xdr:col>18</xdr:col>
      <xdr:colOff>25466</xdr:colOff>
      <xdr:row>285</xdr:row>
      <xdr:rowOff>93791</xdr:rowOff>
    </xdr:to>
    <xdr:sp macro="" textlink="">
      <xdr:nvSpPr>
        <xdr:cNvPr id="56" name="TextShape 1" descr="6.5.3 Frecuencia de imagen - Apartado a) (Condicional)&#10;&#10;Condición: Cuando las páginas web que proporcionan comunicación bidireccional por voz incluyan una funcionalidad de vídeo en tiempo real.&#10;&#10;En el caso de que unas TIC que proporcionen comunicación bidireccional por voz incluyan una funcionalidad de vídeo en tiempo real, las TIC: &#10;&#10;a) deben ser compatible con una frecuencia de imagen de 20 FPS como mínimo.&#10;&#10;NOTA: En la tabla A.1 de la norma EN 301 549 v3.2.1 (2021-03) se indica que solo hay que evaluar el apartado a) de este requisito.">
          <a:extLst>
            <a:ext uri="{FF2B5EF4-FFF2-40B4-BE49-F238E27FC236}">
              <a16:creationId xmlns:a16="http://schemas.microsoft.com/office/drawing/2014/main" id="{3376AFCA-6A6F-4950-8D2D-9EFC7ED7DBEB}"/>
            </a:ext>
          </a:extLst>
        </xdr:cNvPr>
        <xdr:cNvSpPr txBox="1"/>
      </xdr:nvSpPr>
      <xdr:spPr>
        <a:xfrm>
          <a:off x="13377332" y="50602294"/>
          <a:ext cx="6110884" cy="2312914"/>
        </a:xfrm>
        <a:prstGeom prst="rect">
          <a:avLst/>
        </a:prstGeom>
        <a:solidFill>
          <a:srgbClr val="DDDDDD"/>
        </a:solidFill>
        <a:ln>
          <a:noFill/>
        </a:ln>
      </xdr:spPr>
      <xdr:txBody>
        <a:bodyPr lIns="108000" tIns="108000" rIns="108000" bIns="108000">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6.5.3 Frecuencia de imagen - Apartado a)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a:t>
          </a:r>
          <a:r>
            <a:rPr lang="es-ES" sz="1200" b="0" i="0" baseline="0">
              <a:effectLst/>
              <a:latin typeface="Arial" pitchFamily="34" charset="0"/>
              <a:ea typeface="+mn-ea"/>
              <a:cs typeface="Arial" pitchFamily="34" charset="0"/>
            </a:rPr>
            <a:t>Cuando las páginas web que proporcionan comunicación bidireccional por voz incluyan una funcionalidad de vídeo en tiempo real.</a:t>
          </a:r>
        </a:p>
        <a:p>
          <a:pPr marL="0" marR="0" indent="0" defTabSz="914400" eaLnBrk="1" fontAlgn="auto" latinLnBrk="0" hangingPunct="1">
            <a:lnSpc>
              <a:spcPct val="100000"/>
            </a:lnSpc>
            <a:spcBef>
              <a:spcPts val="0"/>
            </a:spcBef>
            <a:spcAft>
              <a:spcPts val="0"/>
            </a:spcAft>
            <a:buClrTx/>
            <a:buSzTx/>
            <a:buFontTx/>
            <a:buNone/>
            <a:tabLst/>
            <a:defRPr/>
          </a:pPr>
          <a:endParaRPr lang="es-ES" sz="1200" b="0" i="0" baseline="0">
            <a:effectLst/>
            <a:latin typeface="Arial" pitchFamily="34" charset="0"/>
            <a:ea typeface="+mn-ea"/>
            <a:cs typeface="Arial" pitchFamily="34" charset="0"/>
          </a:endParaRPr>
        </a:p>
        <a:p>
          <a:r>
            <a:rPr lang="es-ES" sz="1200" b="0" i="0" u="none" strike="noStrike" baseline="0">
              <a:latin typeface="Arial" pitchFamily="34" charset="0"/>
              <a:ea typeface="+mn-ea"/>
              <a:cs typeface="Arial" pitchFamily="34" charset="0"/>
            </a:rPr>
            <a:t>En el caso de que unas TIC que proporcionen comunicación bidireccional por voz incluyan una funcionalidad de vídeo en tiempo real, las TIC: </a:t>
          </a:r>
        </a:p>
        <a:p>
          <a:endParaRPr lang="es-ES" sz="1200" b="0" i="0" u="none" strike="noStrike" baseline="0">
            <a:latin typeface="Arial" pitchFamily="34" charset="0"/>
            <a:ea typeface="+mn-ea"/>
            <a:cs typeface="Arial" pitchFamily="34" charset="0"/>
          </a:endParaRPr>
        </a:p>
        <a:p>
          <a:r>
            <a:rPr lang="es-ES" sz="1200" b="0" i="0" u="none" strike="noStrike" baseline="0">
              <a:latin typeface="Arial" pitchFamily="34" charset="0"/>
              <a:ea typeface="+mn-ea"/>
              <a:cs typeface="Arial" pitchFamily="34" charset="0"/>
            </a:rPr>
            <a:t>a) deben ser compatible con una frecuencia de imagen de 20 FPS como mínimo.</a:t>
          </a:r>
        </a:p>
        <a:p>
          <a:endParaRPr lang="es-ES" sz="1200" b="0" i="0" u="none" strike="noStrike" baseline="0">
            <a:latin typeface="Arial" pitchFamily="34" charset="0"/>
            <a:ea typeface="+mn-ea"/>
            <a:cs typeface="Arial" pitchFamily="34" charset="0"/>
          </a:endParaRPr>
        </a:p>
        <a:p>
          <a:pPr eaLnBrk="1" fontAlgn="auto" latinLnBrk="0" hangingPunct="1"/>
          <a:r>
            <a:rPr lang="es-ES" sz="1050" b="0" i="0" baseline="0">
              <a:effectLst/>
              <a:latin typeface="Arial" panose="020B0604020202020204" pitchFamily="34" charset="0"/>
              <a:ea typeface="+mn-ea"/>
              <a:cs typeface="Arial" panose="020B0604020202020204" pitchFamily="34" charset="0"/>
            </a:rPr>
            <a:t>NOTA: En la tabla A.1 de la norma EN 301 549 v3.2.1 (2021-03) se indica que solo hay que evaluar el apartado a) de este requisito.</a:t>
          </a:r>
          <a:endParaRPr lang="es-ES" sz="1050">
            <a:effectLst/>
            <a:latin typeface="Arial" panose="020B0604020202020204" pitchFamily="34" charset="0"/>
            <a:cs typeface="Arial" panose="020B0604020202020204" pitchFamily="34" charset="0"/>
          </a:endParaRPr>
        </a:p>
      </xdr:txBody>
    </xdr:sp>
    <xdr:clientData/>
  </xdr:twoCellAnchor>
  <xdr:twoCellAnchor editAs="absolute">
    <xdr:from>
      <xdr:col>11</xdr:col>
      <xdr:colOff>21167</xdr:colOff>
      <xdr:row>288</xdr:row>
      <xdr:rowOff>130381</xdr:rowOff>
    </xdr:from>
    <xdr:to>
      <xdr:col>18</xdr:col>
      <xdr:colOff>36051</xdr:colOff>
      <xdr:row>302</xdr:row>
      <xdr:rowOff>21169</xdr:rowOff>
    </xdr:to>
    <xdr:sp macro="" textlink="">
      <xdr:nvSpPr>
        <xdr:cNvPr id="58" name="TextShape 1" descr="6.5.4 Sincronización entre audio y video (Condicional)&#10;&#10;Condición: Cuando las páginas web que proporcionan comunicación bidireccional por voz incluyan una funcionalidad de vídeo en tiempo real.&#10;&#10;En el caso de que unas TIC que proporcionen comunicación bidireccional por voz incluyan una funcionalidad de vídeo en tiempo real, las TIC deben garantizar una diferencia temporal máxima de 100 ms entre la presentación de la voz y el vídeo al usuario. &#10;&#10;NOTA Las investigaciones recientes indican que, si el audio se adelanta al vídeo, se degrada mucho más la inteligibilidad que viceversa. ">
          <a:extLst>
            <a:ext uri="{FF2B5EF4-FFF2-40B4-BE49-F238E27FC236}">
              <a16:creationId xmlns:a16="http://schemas.microsoft.com/office/drawing/2014/main" id="{735098FF-BEA1-4500-B725-C43C101E8E5F}"/>
            </a:ext>
          </a:extLst>
        </xdr:cNvPr>
        <xdr:cNvSpPr txBox="1"/>
      </xdr:nvSpPr>
      <xdr:spPr>
        <a:xfrm>
          <a:off x="13387917" y="53396298"/>
          <a:ext cx="6110884" cy="2515454"/>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400" b="1" u="none">
              <a:effectLst/>
              <a:latin typeface="Arial" pitchFamily="34" charset="0"/>
              <a:ea typeface="+mn-ea"/>
              <a:cs typeface="Arial" pitchFamily="34" charset="0"/>
            </a:rPr>
            <a:t>6.5.4 Sincronización entre audio y video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4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400" b="0" u="sng">
              <a:effectLst/>
              <a:latin typeface="Arial" pitchFamily="34" charset="0"/>
              <a:ea typeface="+mn-ea"/>
              <a:cs typeface="Arial" pitchFamily="34" charset="0"/>
            </a:rPr>
            <a:t>Condición:</a:t>
          </a:r>
          <a:r>
            <a:rPr lang="en-US" sz="1400" b="0">
              <a:effectLst/>
              <a:latin typeface="Arial" pitchFamily="34" charset="0"/>
              <a:ea typeface="+mn-ea"/>
              <a:cs typeface="Arial" pitchFamily="34" charset="0"/>
            </a:rPr>
            <a:t> </a:t>
          </a:r>
          <a:r>
            <a:rPr lang="es-ES" sz="1400" b="0" i="0" baseline="0">
              <a:effectLst/>
              <a:latin typeface="Arial" pitchFamily="34" charset="0"/>
              <a:ea typeface="+mn-ea"/>
              <a:cs typeface="Arial" pitchFamily="34" charset="0"/>
            </a:rPr>
            <a:t>Cuando las páginas web que proporcionan comunicación bidireccional por voz incluyan una funcionalidad de vídeo en tiempo real.</a:t>
          </a:r>
        </a:p>
        <a:p>
          <a:endParaRPr lang="es-ES" sz="1400" b="0" i="0" u="none" strike="noStrike" baseline="0">
            <a:latin typeface="Arial" pitchFamily="34" charset="0"/>
            <a:ea typeface="+mn-ea"/>
            <a:cs typeface="Arial" pitchFamily="34" charset="0"/>
          </a:endParaRPr>
        </a:p>
        <a:p>
          <a:r>
            <a:rPr lang="es-ES" sz="1400" b="0" i="0" u="none" strike="noStrike" baseline="0">
              <a:latin typeface="Arial" pitchFamily="34" charset="0"/>
              <a:ea typeface="+mn-ea"/>
              <a:cs typeface="Arial" pitchFamily="34" charset="0"/>
            </a:rPr>
            <a:t>En el caso de que unas TIC que proporcionen comunicación bidireccional por voz incluyan una funcionalidad de vídeo en tiempo real, las TIC deben garantizar una diferencia temporal máxima de 100 ms entre la presentación de la voz y el vídeo al usuario. </a:t>
          </a:r>
        </a:p>
        <a:p>
          <a:endParaRPr lang="es-ES" sz="1050" b="0" i="0" u="none" strike="noStrike" baseline="0">
            <a:latin typeface="+mn-lt"/>
            <a:ea typeface="+mn-ea"/>
            <a:cs typeface="+mn-cs"/>
          </a:endParaRPr>
        </a:p>
        <a:p>
          <a:r>
            <a:rPr lang="es-ES" sz="1100" b="0" i="0" u="none" strike="noStrike" baseline="0">
              <a:latin typeface="Arial" panose="020B0604020202020204" pitchFamily="34" charset="0"/>
              <a:ea typeface="+mn-ea"/>
              <a:cs typeface="Arial" panose="020B0604020202020204" pitchFamily="34" charset="0"/>
            </a:rPr>
            <a:t>NOTA Las investigaciones recientes indican que, si el audio se adelanta al vídeo, se degrada mucho más la inteligibilidad que viceversa. </a:t>
          </a:r>
          <a:endParaRPr lang="es-ES" sz="1100">
            <a:effectLst/>
            <a:latin typeface="Arial" pitchFamily="34" charset="0"/>
            <a:cs typeface="Arial" pitchFamily="34" charset="0"/>
          </a:endParaRPr>
        </a:p>
      </xdr:txBody>
    </xdr:sp>
    <xdr:clientData/>
  </xdr:twoCellAnchor>
  <xdr:twoCellAnchor editAs="absolute">
    <xdr:from>
      <xdr:col>11</xdr:col>
      <xdr:colOff>42337</xdr:colOff>
      <xdr:row>305</xdr:row>
      <xdr:rowOff>267964</xdr:rowOff>
    </xdr:from>
    <xdr:to>
      <xdr:col>18</xdr:col>
      <xdr:colOff>57221</xdr:colOff>
      <xdr:row>320</xdr:row>
      <xdr:rowOff>137583</xdr:rowOff>
    </xdr:to>
    <xdr:sp macro="" textlink="">
      <xdr:nvSpPr>
        <xdr:cNvPr id="60" name="TextShape 1" descr="6.5.5 Indicador visual de audio con video (Condicional)&#10;&#10;Condición: Cuando las páginas web proporcionen comunicación bidireccional por voz e incluyan una funcionalidad de vídeo en tiempo real.&#10;&#10;En el caso de que unas TIC qproporcionen comunicación bidireccional por voz e incluyan una funcionalidad de vídeo en tiempo real, deben proporcionar un indicador visual de la actividad de audio en tiempo real. &#10;&#10;NOTA 1: El indicador visual puede ser un punto visual sencillo o LED, u otro tipo de indicador de encendido/apagado, que parpadea para indicar la actividad de audio. &#10;NOTA 2: Sin esta indicación, una persona que carezca de capacidad auditiva no sabrá cuándo se está hablando.">
          <a:extLst>
            <a:ext uri="{FF2B5EF4-FFF2-40B4-BE49-F238E27FC236}">
              <a16:creationId xmlns:a16="http://schemas.microsoft.com/office/drawing/2014/main" id="{6DA73619-AC74-4F79-89CD-BCCB56F7E757}"/>
            </a:ext>
          </a:extLst>
        </xdr:cNvPr>
        <xdr:cNvSpPr txBox="1"/>
      </xdr:nvSpPr>
      <xdr:spPr>
        <a:xfrm>
          <a:off x="13409087" y="56603047"/>
          <a:ext cx="6110884" cy="2674203"/>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400" b="1" u="none">
              <a:effectLst/>
              <a:latin typeface="Arial" pitchFamily="34" charset="0"/>
              <a:ea typeface="+mn-ea"/>
              <a:cs typeface="Arial" pitchFamily="34" charset="0"/>
            </a:rPr>
            <a:t>6.5.5 Indicador visual de audio con video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4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400" b="0" u="sng">
              <a:effectLst/>
              <a:latin typeface="Arial" pitchFamily="34" charset="0"/>
              <a:ea typeface="+mn-ea"/>
              <a:cs typeface="Arial" pitchFamily="34" charset="0"/>
            </a:rPr>
            <a:t>Condición:</a:t>
          </a:r>
          <a:r>
            <a:rPr lang="en-US" sz="1400" b="0">
              <a:effectLst/>
              <a:latin typeface="Arial" pitchFamily="34" charset="0"/>
              <a:ea typeface="+mn-ea"/>
              <a:cs typeface="Arial" pitchFamily="34" charset="0"/>
            </a:rPr>
            <a:t> </a:t>
          </a:r>
          <a:r>
            <a:rPr lang="es-ES" sz="1400" b="0" i="0" baseline="0">
              <a:effectLst/>
              <a:latin typeface="Arial" pitchFamily="34" charset="0"/>
              <a:ea typeface="+mn-ea"/>
              <a:cs typeface="Arial" pitchFamily="34" charset="0"/>
            </a:rPr>
            <a:t>Cuando las páginas web proporcionen comunicación bidireccional por voz e incluyan una funcionalidad de vídeo en tiempo real.</a:t>
          </a:r>
        </a:p>
        <a:p>
          <a:pPr marL="0" marR="0" indent="0" defTabSz="914400" eaLnBrk="1" fontAlgn="auto" latinLnBrk="0" hangingPunct="1">
            <a:lnSpc>
              <a:spcPct val="100000"/>
            </a:lnSpc>
            <a:spcBef>
              <a:spcPts val="0"/>
            </a:spcBef>
            <a:spcAft>
              <a:spcPts val="0"/>
            </a:spcAft>
            <a:buClrTx/>
            <a:buSzTx/>
            <a:buFontTx/>
            <a:buNone/>
            <a:tabLst/>
            <a:defRPr/>
          </a:pPr>
          <a:endParaRPr lang="es-ES" sz="1400" b="0" i="0" baseline="0">
            <a:effectLst/>
            <a:latin typeface="Arial" pitchFamily="34" charset="0"/>
            <a:ea typeface="+mn-ea"/>
            <a:cs typeface="Arial" pitchFamily="34" charset="0"/>
          </a:endParaRPr>
        </a:p>
        <a:p>
          <a:r>
            <a:rPr lang="es-ES" sz="1400" b="0" i="0" baseline="0">
              <a:effectLst/>
              <a:latin typeface="Arial" pitchFamily="34" charset="0"/>
              <a:ea typeface="+mn-ea"/>
              <a:cs typeface="Arial" pitchFamily="34" charset="0"/>
            </a:rPr>
            <a:t>En el caso de que unas TIC proporcionen comunicación bidireccional por voz e incluyan una funcionalidad de vídeo en tiempo real, deben proporcionar un indicador visual de la actividad de audio en tiempo real. </a:t>
          </a:r>
        </a:p>
        <a:p>
          <a:endParaRPr lang="es-ES" sz="1400" b="0" i="0" baseline="0">
            <a:effectLst/>
            <a:latin typeface="Arial" pitchFamily="34" charset="0"/>
            <a:ea typeface="+mn-ea"/>
            <a:cs typeface="Arial" pitchFamily="34" charset="0"/>
          </a:endParaRPr>
        </a:p>
        <a:p>
          <a:r>
            <a:rPr lang="es-ES" sz="1100" b="0" i="0" u="none" strike="noStrike" baseline="0">
              <a:latin typeface="Arial" panose="020B0604020202020204" pitchFamily="34" charset="0"/>
              <a:ea typeface="+mn-ea"/>
              <a:cs typeface="Arial" panose="020B0604020202020204" pitchFamily="34" charset="0"/>
            </a:rPr>
            <a:t>NOTA 1: El indicador visual puede ser un punto visual sencillo o LED, u otro tipo de indicador de encendido/apagado, que parpadea para indicar la actividad de audio. </a:t>
          </a:r>
        </a:p>
        <a:p>
          <a:r>
            <a:rPr lang="es-ES" sz="1100" b="0" i="0" u="none" strike="noStrike" baseline="0">
              <a:latin typeface="Arial" panose="020B0604020202020204" pitchFamily="34" charset="0"/>
              <a:ea typeface="+mn-ea"/>
              <a:cs typeface="Arial" panose="020B0604020202020204" pitchFamily="34" charset="0"/>
            </a:rPr>
            <a:t>NOTA 2: Sin esta indicación, una persona que carezca de capacidad auditiva no sabrá cuándo se está hablando</a:t>
          </a:r>
          <a:r>
            <a:rPr lang="es-ES" sz="1050" b="0" i="0" u="none" strike="noStrike" baseline="0">
              <a:latin typeface="+mn-lt"/>
              <a:ea typeface="+mn-ea"/>
              <a:cs typeface="+mn-cs"/>
            </a:rPr>
            <a:t>. </a:t>
          </a:r>
          <a:endParaRPr lang="es-ES" sz="1400" b="0" i="0" baseline="0">
            <a:effectLst/>
            <a:latin typeface="Arial" pitchFamily="34" charset="0"/>
            <a:ea typeface="+mn-ea"/>
            <a:cs typeface="Arial" pitchFamily="34" charset="0"/>
          </a:endParaRPr>
        </a:p>
      </xdr:txBody>
    </xdr:sp>
    <xdr:clientData/>
  </xdr:twoCellAnchor>
  <xdr:twoCellAnchor editAs="absolute">
    <xdr:from>
      <xdr:col>11</xdr:col>
      <xdr:colOff>31751</xdr:colOff>
      <xdr:row>323</xdr:row>
      <xdr:rowOff>107969</xdr:rowOff>
    </xdr:from>
    <xdr:to>
      <xdr:col>18</xdr:col>
      <xdr:colOff>46635</xdr:colOff>
      <xdr:row>338</xdr:row>
      <xdr:rowOff>95250</xdr:rowOff>
    </xdr:to>
    <xdr:sp macro="" textlink="">
      <xdr:nvSpPr>
        <xdr:cNvPr id="62" name="TextShape 1" descr="6.5.6 Identificación del hablante con comunicación por video (lenguaje de signos)  (Condicional)&#10;&#10;Condición: Cuando las páginas web proporcionen identificación del hablante para usuarios de voz.&#10;&#10;Cuando las TIC proporcionen identificación del hablante para usuarios de voz, deben, una vez que se haya indicado el comienzo del uso de la lengua de signos, facilitar un modo para la identificación del hablante para los usuarios de lengua de signos en tiempo real. &#10;&#10;NOTA 1: En llamadas multiparte, la identificación del hablante puede estar en el mismo sitio que la de los usuarios de voz. &#10;NOTA 2: Este mecanismo puede activarse manualmente por un usuario o de forma automática en el caso de que sea técnicamente posible. ">
          <a:extLst>
            <a:ext uri="{FF2B5EF4-FFF2-40B4-BE49-F238E27FC236}">
              <a16:creationId xmlns:a16="http://schemas.microsoft.com/office/drawing/2014/main" id="{CD4DE1D4-4D89-4C7F-99E5-E00B6FCE531C}"/>
            </a:ext>
          </a:extLst>
        </xdr:cNvPr>
        <xdr:cNvSpPr txBox="1"/>
      </xdr:nvSpPr>
      <xdr:spPr>
        <a:xfrm>
          <a:off x="13398501" y="60051969"/>
          <a:ext cx="6110884" cy="2738948"/>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6.5.6 Identificación del hablante con comunicación por video (lenguaje de signos)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a:t>
          </a:r>
          <a:r>
            <a:rPr lang="es-ES" sz="1200" b="0" i="0" baseline="0">
              <a:effectLst/>
              <a:latin typeface="Arial" pitchFamily="34" charset="0"/>
              <a:ea typeface="+mn-ea"/>
              <a:cs typeface="Arial" pitchFamily="34" charset="0"/>
            </a:rPr>
            <a:t>Cuando las páginas web proporcionen identificación del hablante para usuarios de voz.</a:t>
          </a: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r>
            <a:rPr lang="es-ES" sz="1200" b="0" i="0" baseline="0">
              <a:effectLst/>
              <a:latin typeface="Arial" pitchFamily="34" charset="0"/>
              <a:ea typeface="+mn-ea"/>
              <a:cs typeface="Arial" pitchFamily="34" charset="0"/>
            </a:rPr>
            <a:t>Cuando las TIC proporcionen identificación del hablante para usuarios de voz, deben, una vez que se haya indicado el comienzo del uso de la lengua de signos, facilitar un modo para la identificación del hablante para los usuarios de lengua de signos en tiempo real. </a:t>
          </a:r>
        </a:p>
        <a:p>
          <a:endParaRPr lang="es-ES" sz="1200" b="0" i="0" baseline="0">
            <a:effectLst/>
            <a:latin typeface="Arial" pitchFamily="34" charset="0"/>
            <a:ea typeface="+mn-ea"/>
            <a:cs typeface="Arial" pitchFamily="34" charset="0"/>
          </a:endParaRPr>
        </a:p>
        <a:p>
          <a:r>
            <a:rPr lang="es-ES" sz="1050" b="0" i="0" u="none" strike="noStrike" baseline="0">
              <a:latin typeface="Arial" panose="020B0604020202020204" pitchFamily="34" charset="0"/>
              <a:ea typeface="+mn-ea"/>
              <a:cs typeface="Arial" panose="020B0604020202020204" pitchFamily="34" charset="0"/>
            </a:rPr>
            <a:t>NOTA 1: En llamadas multiparte, la identificación del hablante puede estar en el mismo sitio que la de los usuarios de voz. </a:t>
          </a:r>
        </a:p>
        <a:p>
          <a:r>
            <a:rPr lang="es-ES" sz="1050" b="0" i="0" u="none" strike="noStrike" baseline="0">
              <a:latin typeface="Arial" panose="020B0604020202020204" pitchFamily="34" charset="0"/>
              <a:ea typeface="+mn-ea"/>
              <a:cs typeface="Arial" panose="020B0604020202020204" pitchFamily="34" charset="0"/>
            </a:rPr>
            <a:t>NOTA 2: Este mecanismo puede activarse manualmente por un usuario o de forma automática en el caso de que sea técnicamente posible. </a:t>
          </a:r>
          <a:endParaRPr lang="es-ES" sz="1050">
            <a:effectLst/>
            <a:latin typeface="Arial" pitchFamily="34" charset="0"/>
            <a:cs typeface="Arial" pitchFamily="34" charset="0"/>
          </a:endParaRPr>
        </a:p>
      </xdr:txBody>
    </xdr:sp>
    <xdr:clientData/>
  </xdr:twoCellAnchor>
  <xdr:twoCellAnchor>
    <xdr:from>
      <xdr:col>4</xdr:col>
      <xdr:colOff>21167</xdr:colOff>
      <xdr:row>16</xdr:row>
      <xdr:rowOff>391583</xdr:rowOff>
    </xdr:from>
    <xdr:to>
      <xdr:col>4</xdr:col>
      <xdr:colOff>328084</xdr:colOff>
      <xdr:row>16</xdr:row>
      <xdr:rowOff>391583</xdr:rowOff>
    </xdr:to>
    <xdr:cxnSp macro="">
      <xdr:nvCxnSpPr>
        <xdr:cNvPr id="3" name="Conector recto de flecha 2">
          <a:extLst>
            <a:ext uri="{FF2B5EF4-FFF2-40B4-BE49-F238E27FC236}">
              <a16:creationId xmlns:a16="http://schemas.microsoft.com/office/drawing/2014/main" id="{20177F89-53C4-41FE-AACA-4B72D39A87E4}"/>
            </a:ext>
          </a:extLst>
        </xdr:cNvPr>
        <xdr:cNvCxnSpPr/>
      </xdr:nvCxnSpPr>
      <xdr:spPr>
        <a:xfrm flipH="1">
          <a:off x="6900334" y="4148666"/>
          <a:ext cx="306917" cy="0"/>
        </a:xfrm>
        <a:prstGeom prst="straightConnector1">
          <a:avLst/>
        </a:prstGeom>
        <a:ln w="285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absolute">
    <xdr:from>
      <xdr:col>15</xdr:col>
      <xdr:colOff>813877</xdr:colOff>
      <xdr:row>14</xdr:row>
      <xdr:rowOff>146746</xdr:rowOff>
    </xdr:from>
    <xdr:to>
      <xdr:col>16</xdr:col>
      <xdr:colOff>56546</xdr:colOff>
      <xdr:row>17</xdr:row>
      <xdr:rowOff>123834</xdr:rowOff>
    </xdr:to>
    <xdr:pic>
      <xdr:nvPicPr>
        <xdr:cNvPr id="2" name="Image 1">
          <a:extLst>
            <a:ext uri="{FF2B5EF4-FFF2-40B4-BE49-F238E27FC236}">
              <a16:creationId xmlns:a16="http://schemas.microsoft.com/office/drawing/2014/main" id="{00000000-0008-0000-0500-000002000000}"/>
            </a:ext>
            <a:ext uri="{C183D7F6-B498-43B3-948B-1728B52AA6E4}">
              <adec:decorative xmlns:adec="http://schemas.microsoft.com/office/drawing/2017/decorative" val="1"/>
            </a:ext>
          </a:extLst>
        </xdr:cNvPr>
        <xdr:cNvPicPr/>
      </xdr:nvPicPr>
      <xdr:blipFill>
        <a:blip xmlns:r="http://schemas.openxmlformats.org/officeDocument/2006/relationships" r:embed="rId1"/>
        <a:stretch/>
      </xdr:blipFill>
      <xdr:spPr>
        <a:xfrm>
          <a:off x="18107044" y="3607496"/>
          <a:ext cx="607919" cy="675588"/>
        </a:xfrm>
        <a:prstGeom prst="rect">
          <a:avLst/>
        </a:prstGeom>
        <a:ln>
          <a:noFill/>
        </a:ln>
      </xdr:spPr>
    </xdr:pic>
    <xdr:clientData/>
  </xdr:twoCellAnchor>
  <xdr:twoCellAnchor editAs="absolute">
    <xdr:from>
      <xdr:col>11</xdr:col>
      <xdr:colOff>22374</xdr:colOff>
      <xdr:row>54</xdr:row>
      <xdr:rowOff>24684</xdr:rowOff>
    </xdr:from>
    <xdr:to>
      <xdr:col>18</xdr:col>
      <xdr:colOff>34233</xdr:colOff>
      <xdr:row>67</xdr:row>
      <xdr:rowOff>85412</xdr:rowOff>
    </xdr:to>
    <xdr:sp macro="" textlink="">
      <xdr:nvSpPr>
        <xdr:cNvPr id="20" name="TextShape 1" descr="7.1.3 Preservación del subtitulado (Condicional)&#10;&#10;Condición: Cuando el contenido web permita visualizar vídeo.&#10;&#10;Cuando las TIC transmitan, conviertan o graben vídeo con audio sincronizado, deben preservar los datos de los subtítulos de forma que puedan visualizarse en consonancia con los apartados 7.1.1 y 7.1.2. &#10;Aspectos adicionales de la presentación del texto, como la ubicación en la pantalla, los colores del texto, el estilo del texto y las fuentes del texto, pueden, según las convenciones locales, transmitir algún sentido. Alterar estos aspectos de la presentación podría cambiar el significado y debería evitarse siempre que sea posible.">
          <a:extLst>
            <a:ext uri="{FF2B5EF4-FFF2-40B4-BE49-F238E27FC236}">
              <a16:creationId xmlns:a16="http://schemas.microsoft.com/office/drawing/2014/main" id="{00000000-0008-0000-0500-000014000000}"/>
            </a:ext>
          </a:extLst>
        </xdr:cNvPr>
        <xdr:cNvSpPr txBox="1"/>
      </xdr:nvSpPr>
      <xdr:spPr>
        <a:xfrm>
          <a:off x="13389124" y="10745601"/>
          <a:ext cx="6107859" cy="2240894"/>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7.1.3 Preservación del subtitulado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Cuando el contenido web transmitan, conviertan o graben vídeo con audio sincronizado.</a:t>
          </a: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r>
            <a:rPr lang="es-ES" sz="1200" b="0" strike="noStrike" spc="-1">
              <a:latin typeface="Arial"/>
            </a:rPr>
            <a:t>Cuando las TIC transmitan, conviertan o graben vídeo con audio sincronizado, deben preservar los datos de los subtítulos de forma que puedan visualizarse en consonancia con los apartados 7.1.1 y 7.1.2. </a:t>
          </a:r>
        </a:p>
        <a:p>
          <a:r>
            <a:rPr lang="es-ES" sz="1200" b="0" strike="noStrike" spc="-1">
              <a:latin typeface="Arial"/>
            </a:rPr>
            <a:t>Aspectos adicionales de la presentación del texto, como la ubicación en la pantalla, los colores del texto, el estilo del texto y las fuentes del texto, pueden, según las convenciones locales, transmitir algún sentido. Alterar estos aspectos de la presentación podría cambiar el significado y debería evitarse siempre que sea posible. </a:t>
          </a:r>
        </a:p>
      </xdr:txBody>
    </xdr:sp>
    <xdr:clientData/>
  </xdr:twoCellAnchor>
  <xdr:twoCellAnchor editAs="absolute">
    <xdr:from>
      <xdr:col>11</xdr:col>
      <xdr:colOff>25343</xdr:colOff>
      <xdr:row>37</xdr:row>
      <xdr:rowOff>76274</xdr:rowOff>
    </xdr:from>
    <xdr:to>
      <xdr:col>18</xdr:col>
      <xdr:colOff>63331</xdr:colOff>
      <xdr:row>49</xdr:row>
      <xdr:rowOff>71549</xdr:rowOff>
    </xdr:to>
    <xdr:sp macro="" textlink="">
      <xdr:nvSpPr>
        <xdr:cNvPr id="21" name="TextShape 1" descr="7.1.2 Sincronización del subtitulado (Condicional)&#10;&#10;Condición: Cuando el contenido web permita visualizar vídeo.&#10;&#10;Cuando las TIC permitan visualizar subtítulos, el mecanismo que permita visualizarlos debe preservar la sincronización entre el audio y los correspondientes subtítulos como sigue: &#10;• Los subtítulos de grabaciones: dentro de 100 ms a partir de la marca temporal del subtitulo. &#10;• Subtítulos en vivo: dentro de 100 ms a partir del momento en el que el reproductor tiene acceso al subtítulo. ">
          <a:extLst>
            <a:ext uri="{FF2B5EF4-FFF2-40B4-BE49-F238E27FC236}">
              <a16:creationId xmlns:a16="http://schemas.microsoft.com/office/drawing/2014/main" id="{00000000-0008-0000-0500-000015000000}"/>
            </a:ext>
          </a:extLst>
        </xdr:cNvPr>
        <xdr:cNvSpPr txBox="1"/>
      </xdr:nvSpPr>
      <xdr:spPr>
        <a:xfrm>
          <a:off x="13392093" y="7728024"/>
          <a:ext cx="6133988" cy="2027275"/>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7.1.2 Sincronización del subtitulado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Cuando el contenido web permita visualizar subtítulos.</a:t>
          </a: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r>
            <a:rPr lang="es-ES" sz="1200" b="0">
              <a:effectLst/>
              <a:latin typeface="Arial" pitchFamily="34" charset="0"/>
              <a:ea typeface="+mn-ea"/>
              <a:cs typeface="Arial" pitchFamily="34" charset="0"/>
            </a:rPr>
            <a:t>Cuando las TIC permitan visualizar subtítulos, el mecanismo que permita visualizarlos debe preservar la sincronización entre el audio y los correspondientes subtítulos como sigue: </a:t>
          </a:r>
        </a:p>
        <a:p>
          <a:r>
            <a:rPr lang="es-ES" sz="1200" b="0">
              <a:effectLst/>
              <a:latin typeface="Arial" pitchFamily="34" charset="0"/>
              <a:ea typeface="+mn-ea"/>
              <a:cs typeface="Arial" pitchFamily="34" charset="0"/>
            </a:rPr>
            <a:t>• Los subtítulos de grabaciones: dentro de 100 ms a partir de la marca temporal del subtitulo. </a:t>
          </a:r>
        </a:p>
        <a:p>
          <a:r>
            <a:rPr lang="es-ES" sz="1200" b="0">
              <a:effectLst/>
              <a:latin typeface="Arial" pitchFamily="34" charset="0"/>
              <a:ea typeface="+mn-ea"/>
              <a:cs typeface="Arial" pitchFamily="34" charset="0"/>
            </a:rPr>
            <a:t>• Subtítulos en vivo: dentro de 100 ms a partir del momento en el que el reproductor tiene acceso al subtítulo. </a:t>
          </a:r>
          <a:endParaRPr lang="en-US" sz="1200" b="0">
            <a:effectLst/>
            <a:latin typeface="Arial" pitchFamily="34" charset="0"/>
            <a:ea typeface="+mn-ea"/>
            <a:cs typeface="Arial" pitchFamily="34" charset="0"/>
          </a:endParaRPr>
        </a:p>
      </xdr:txBody>
    </xdr:sp>
    <xdr:clientData/>
  </xdr:twoCellAnchor>
  <xdr:twoCellAnchor editAs="absolute">
    <xdr:from>
      <xdr:col>11</xdr:col>
      <xdr:colOff>51316</xdr:colOff>
      <xdr:row>18</xdr:row>
      <xdr:rowOff>38526</xdr:rowOff>
    </xdr:from>
    <xdr:to>
      <xdr:col>24</xdr:col>
      <xdr:colOff>103299</xdr:colOff>
      <xdr:row>33</xdr:row>
      <xdr:rowOff>84666</xdr:rowOff>
    </xdr:to>
    <xdr:sp macro="" textlink="">
      <xdr:nvSpPr>
        <xdr:cNvPr id="22" name="TextShape 1" descr="7.1.1 Reproducción del subtitulado (Condicional)&#10;&#10;Condición: Cuando el contenido web permita visualizar vídeo.&#10;&#10;Cuando las TIC permitan visualizar vídeo con audio sincronizado, debe tener un modo de operación que permita visualizar los subtítulos disponibles. En el caso de que se proporcionen subtítulos ocultos como parte del contenido, el contenido web debe permitir al usuario seleccionar la visualización de los subtítulos. &#10;&#10;NOTA 1: Los subtítulos pueden contener información sobre la velocidad, el color y la ubicación de los subtítulos. Estos datos de los subtítulos son necesarios para los usuarios de los subtítulos. La velocidad se utiliza para la sincronización de los subtítulos. El color puede utilizarse para identificar a la persona que habla. La ubicación puede utilizarse para evitar ocultar información importante. &#10;NOTA 2: Si se encuentra conectado un dispositivo braille, las TIC deberían proporcionar una opción para la reproducción de los subtítulos en el dispositivo braille. &#10;NOTE 3: Clause 7.1.1 refers to the ability of the player to display captions. Clauses 9.1.2.2, 10.1.2.2 and 11.1.2.2 refer to the provision of captions for the content (the video). ">
          <a:extLst>
            <a:ext uri="{FF2B5EF4-FFF2-40B4-BE49-F238E27FC236}">
              <a16:creationId xmlns:a16="http://schemas.microsoft.com/office/drawing/2014/main" id="{00000000-0008-0000-0500-000016000000}"/>
            </a:ext>
          </a:extLst>
        </xdr:cNvPr>
        <xdr:cNvSpPr txBox="1"/>
      </xdr:nvSpPr>
      <xdr:spPr>
        <a:xfrm>
          <a:off x="13418066" y="4377693"/>
          <a:ext cx="10413066" cy="2522640"/>
        </a:xfrm>
        <a:prstGeom prst="rect">
          <a:avLst/>
        </a:prstGeom>
        <a:solidFill>
          <a:srgbClr val="DDDDDD"/>
        </a:solidFill>
        <a:ln>
          <a:noFill/>
        </a:ln>
      </xdr:spPr>
      <xdr:txBody>
        <a:bodyPr lIns="108000" tIns="108000" rIns="108000" bIns="108000">
          <a:noAutofit/>
        </a:bodyPr>
        <a:lstStyle/>
        <a:p>
          <a:r>
            <a:rPr lang="en-US" sz="1200" b="1" u="none" strike="noStrike" spc="-1">
              <a:solidFill>
                <a:srgbClr val="000000"/>
              </a:solidFill>
              <a:latin typeface="Arial"/>
              <a:ea typeface="Linux Libertine G"/>
            </a:rPr>
            <a:t>7.1.1 Reproducción del subtitulado (Condicional)</a:t>
          </a:r>
        </a:p>
        <a:p>
          <a:endParaRPr lang="en-US" sz="1200" b="0" u="sng" strike="noStrike" spc="-1">
            <a:solidFill>
              <a:srgbClr val="000000"/>
            </a:solidFill>
            <a:latin typeface="Arial"/>
            <a:ea typeface="Linux Libertine G"/>
          </a:endParaRPr>
        </a:p>
        <a:p>
          <a:r>
            <a:rPr lang="en-US" sz="1200" b="0" u="sng" strike="noStrike" spc="-1">
              <a:solidFill>
                <a:srgbClr val="000000"/>
              </a:solidFill>
              <a:latin typeface="Arial"/>
              <a:ea typeface="Linux Libertine G"/>
            </a:rPr>
            <a:t>Condición:</a:t>
          </a:r>
          <a:r>
            <a:rPr lang="en-US" sz="1200" b="0" strike="noStrike" spc="-1">
              <a:solidFill>
                <a:srgbClr val="000000"/>
              </a:solidFill>
              <a:latin typeface="Arial"/>
              <a:ea typeface="Linux Libertine G"/>
            </a:rPr>
            <a:t> Cuando el contenido web permitan visualizar vídeo con audio sincronizado.</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Cuando las</a:t>
          </a:r>
          <a:r>
            <a:rPr lang="en-US" sz="1200" b="0" strike="noStrike" spc="-1" baseline="0">
              <a:solidFill>
                <a:srgbClr val="000000"/>
              </a:solidFill>
              <a:latin typeface="Arial"/>
              <a:ea typeface="Linux Libertine G"/>
            </a:rPr>
            <a:t> TIC </a:t>
          </a:r>
          <a:r>
            <a:rPr lang="en-US" sz="1200" b="0" strike="noStrike" spc="-1">
              <a:solidFill>
                <a:srgbClr val="000000"/>
              </a:solidFill>
              <a:latin typeface="Arial"/>
              <a:ea typeface="Linux Libertine G"/>
            </a:rPr>
            <a:t>permitan visualizar vídeo con audio sincronizado, debe tener un modo de operación que permita visualizar los subtítulos disponibles. En el caso de que se proporcionen subtítulos ocultos como parte del contenido, el contenido web debe permitir al usuario seleccionar la visualización de los subtítulos. </a:t>
          </a:r>
        </a:p>
        <a:p>
          <a:endParaRPr lang="en-US" sz="1200" b="0" strike="noStrike" spc="-1">
            <a:solidFill>
              <a:srgbClr val="000000"/>
            </a:solidFill>
            <a:latin typeface="Arial"/>
            <a:ea typeface="Linux Libertine G"/>
          </a:endParaRPr>
        </a:p>
        <a:p>
          <a:r>
            <a:rPr lang="es-ES" sz="1050" b="0" i="0" u="none" strike="noStrike" baseline="0">
              <a:latin typeface="Arial" panose="020B0604020202020204" pitchFamily="34" charset="0"/>
              <a:ea typeface="+mn-ea"/>
              <a:cs typeface="Arial" panose="020B0604020202020204" pitchFamily="34" charset="0"/>
            </a:rPr>
            <a:t>NOTA 1: Los subtítulos pueden contener información sobre la velocidad, el color y la ubicación de los subtítulos. Estos datos de los subtítulos son necesarios para los usuarios de los subtítulos. La velocidad se utiliza para la sincronización de los subtítulos. El color puede utilizarse para identificar a la persona que habla. La ubicación puede utilizarse para evitar ocultar información importante. </a:t>
          </a:r>
        </a:p>
        <a:p>
          <a:r>
            <a:rPr lang="es-ES" sz="1050" b="0" i="0" u="none" strike="noStrike" baseline="0">
              <a:latin typeface="Arial" panose="020B0604020202020204" pitchFamily="34" charset="0"/>
              <a:ea typeface="+mn-ea"/>
              <a:cs typeface="Arial" panose="020B0604020202020204" pitchFamily="34" charset="0"/>
            </a:rPr>
            <a:t>NOTA 2: Si se encuentra conectado un dispositivo braille, las TIC deberían proporcionar una opción para la reproducción de los subtítulos en el dispositivo braille. </a:t>
          </a:r>
        </a:p>
        <a:p>
          <a:r>
            <a:rPr lang="es-ES" sz="1050" b="0" i="0" u="none" strike="noStrike" baseline="0">
              <a:latin typeface="Arial" panose="020B0604020202020204" pitchFamily="34" charset="0"/>
              <a:ea typeface="+mn-ea"/>
              <a:cs typeface="Arial" panose="020B0604020202020204" pitchFamily="34" charset="0"/>
            </a:rPr>
            <a:t>NOTE 3: Clause 7.1.1 refers to the ability of the player to display captions. Clauses 9.1.2.2, 10.1.2.2 and 11.1.2.2 refer to the provision of captions for the content (the video). </a:t>
          </a:r>
          <a:endParaRPr lang="es-ES" sz="105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78899</xdr:colOff>
      <xdr:row>153</xdr:row>
      <xdr:rowOff>141732</xdr:rowOff>
    </xdr:from>
    <xdr:to>
      <xdr:col>22</xdr:col>
      <xdr:colOff>304979</xdr:colOff>
      <xdr:row>169</xdr:row>
      <xdr:rowOff>76468</xdr:rowOff>
    </xdr:to>
    <xdr:sp macro="" textlink="">
      <xdr:nvSpPr>
        <xdr:cNvPr id="29" name="TextShape 1" descr="7.3 Controles de usuario para subtítulos y audiodescripción (Condicional)&#10;&#10;Condición: Cuando las páginas web permitan visualizar vídeo.&#10;&#10;Cuando el contenido web permita visualizar principalmente materiales que contienen vídeo con contenido de audio asociado, se deben proporcionar controles de usuario para activar el subtitulado y la audiodescripción al mismo nivel de interacción (es decir, que requieran el mismo número de pasos para completar la tarea) que los controles de los medios principales. &#10;&#10;NOTA 1: Los controles de los medios principales son el conjunto de controles que el usuario utiliza de forma habitual para controlar los medios. &#10;NOTA 2: Los productos que tienen un control de volumen general por hardware, tales como un teléfono o un portátil que pueda configurarse para la visualización de vídeo a través de software aunque no sea esta su finalidad principal, no necesitarían controles por hardware específicos para el subtitulado y las descripciones; sin embargo, los controles por software o los controles por hardware asignados mediante software tendrían que estar al mismo nivel de interacción. &#10;NOTA 3: La práctica más idónea es que las TIC incluyan controles adicionales que permitan al usuario seleccionar si los subtítulos y la audiodescripción están activados o desactivados por defecto. ">
          <a:extLst>
            <a:ext uri="{FF2B5EF4-FFF2-40B4-BE49-F238E27FC236}">
              <a16:creationId xmlns:a16="http://schemas.microsoft.com/office/drawing/2014/main" id="{7302A39B-088D-4EE6-9901-73CEC8D341E8}"/>
            </a:ext>
          </a:extLst>
        </xdr:cNvPr>
        <xdr:cNvSpPr txBox="1"/>
      </xdr:nvSpPr>
      <xdr:spPr>
        <a:xfrm>
          <a:off x="13445649" y="28632065"/>
          <a:ext cx="8925580" cy="2559403"/>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u="none">
              <a:effectLst/>
              <a:latin typeface="Arial" pitchFamily="34" charset="0"/>
              <a:ea typeface="+mn-ea"/>
              <a:cs typeface="Arial" pitchFamily="34" charset="0"/>
            </a:rPr>
            <a:t>7.3 Controles de usuario para subtítulos y audiodescripción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1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u="sng">
              <a:effectLst/>
              <a:latin typeface="Arial" pitchFamily="34" charset="0"/>
              <a:ea typeface="+mn-ea"/>
              <a:cs typeface="Arial" pitchFamily="34" charset="0"/>
            </a:rPr>
            <a:t>Condición:</a:t>
          </a:r>
          <a:r>
            <a:rPr lang="en-US" sz="1100" b="0">
              <a:effectLst/>
              <a:latin typeface="Arial" pitchFamily="34" charset="0"/>
              <a:ea typeface="+mn-ea"/>
              <a:cs typeface="Arial" pitchFamily="34" charset="0"/>
            </a:rPr>
            <a:t> Cuando las páginas web permitan visualizar principalmente materiales que contienen vídeo con contenido de audio asociado.</a:t>
          </a:r>
        </a:p>
        <a:p>
          <a:pPr marL="0" marR="0" indent="0" defTabSz="914400" eaLnBrk="1" fontAlgn="auto" latinLnBrk="0" hangingPunct="1">
            <a:lnSpc>
              <a:spcPct val="100000"/>
            </a:lnSpc>
            <a:spcBef>
              <a:spcPts val="0"/>
            </a:spcBef>
            <a:spcAft>
              <a:spcPts val="0"/>
            </a:spcAft>
            <a:buClrTx/>
            <a:buSzTx/>
            <a:buFontTx/>
            <a:buNone/>
            <a:tabLst/>
            <a:defRPr/>
          </a:pPr>
          <a:endParaRPr lang="es-ES" sz="1100">
            <a:effectLst/>
            <a:latin typeface="Arial" pitchFamily="34" charset="0"/>
            <a:cs typeface="Arial" pitchFamily="34" charset="0"/>
          </a:endParaRPr>
        </a:p>
        <a:p>
          <a:r>
            <a:rPr lang="en-US" sz="1100" b="0" strike="noStrike" spc="-1">
              <a:solidFill>
                <a:srgbClr val="000000"/>
              </a:solidFill>
              <a:latin typeface="Arial"/>
              <a:ea typeface="Linux Libertine G"/>
            </a:rPr>
            <a:t>Cuando las TIC permitan visualizar principalmente materiales que contienen vídeo con contenido de audio asociado, se deben proporcionar controles de usuario para activar el subtitulado y la audiodescripción al mismo nivel de interacción (es decir, que requieran el mismo número de pasos para completar la tarea) que los controles de los medios principales. </a:t>
          </a:r>
        </a:p>
        <a:p>
          <a:endParaRPr lang="en-US" sz="1100" b="0" strike="noStrike" spc="-1">
            <a:solidFill>
              <a:srgbClr val="000000"/>
            </a:solidFill>
            <a:latin typeface="Arial"/>
            <a:ea typeface="Linux Libertine G"/>
          </a:endParaRPr>
        </a:p>
        <a:p>
          <a:r>
            <a:rPr lang="es-ES" sz="1050" b="0" i="0" u="none" strike="noStrike" baseline="0">
              <a:latin typeface="Arial" panose="020B0604020202020204" pitchFamily="34" charset="0"/>
              <a:ea typeface="+mn-ea"/>
              <a:cs typeface="Arial" panose="020B0604020202020204" pitchFamily="34" charset="0"/>
            </a:rPr>
            <a:t>NOTA 1: Los controles de los medios principales son el conjunto de controles que el usuario utiliza de forma habitual para controlar los medios. </a:t>
          </a:r>
        </a:p>
        <a:p>
          <a:r>
            <a:rPr lang="es-ES" sz="1050" b="0" i="0" u="none" strike="noStrike" baseline="0">
              <a:latin typeface="Arial" panose="020B0604020202020204" pitchFamily="34" charset="0"/>
              <a:ea typeface="+mn-ea"/>
              <a:cs typeface="Arial" panose="020B0604020202020204" pitchFamily="34" charset="0"/>
            </a:rPr>
            <a:t>NOTA 2: Los productos que tienen un control de volumen general por </a:t>
          </a:r>
          <a:r>
            <a:rPr lang="es-ES" sz="1050" b="0" i="1" u="none" strike="noStrike" baseline="0">
              <a:latin typeface="Arial" panose="020B0604020202020204" pitchFamily="34" charset="0"/>
              <a:ea typeface="+mn-ea"/>
              <a:cs typeface="Arial" panose="020B0604020202020204" pitchFamily="34" charset="0"/>
            </a:rPr>
            <a:t>hardware</a:t>
          </a:r>
          <a:r>
            <a:rPr lang="es-ES" sz="1050" b="0" i="0" u="none" strike="noStrike" baseline="0">
              <a:latin typeface="Arial" panose="020B0604020202020204" pitchFamily="34" charset="0"/>
              <a:ea typeface="+mn-ea"/>
              <a:cs typeface="Arial" panose="020B0604020202020204" pitchFamily="34" charset="0"/>
            </a:rPr>
            <a:t>, tales como un teléfono o un portátil que pueda configurarse para la visualización de vídeo a través de </a:t>
          </a:r>
          <a:r>
            <a:rPr lang="es-ES" sz="1050" b="0" i="1" u="none" strike="noStrike" baseline="0">
              <a:latin typeface="Arial" panose="020B0604020202020204" pitchFamily="34" charset="0"/>
              <a:ea typeface="+mn-ea"/>
              <a:cs typeface="Arial" panose="020B0604020202020204" pitchFamily="34" charset="0"/>
            </a:rPr>
            <a:t>software </a:t>
          </a:r>
          <a:r>
            <a:rPr lang="es-ES" sz="1050" b="0" i="0" u="none" strike="noStrike" baseline="0">
              <a:latin typeface="Arial" panose="020B0604020202020204" pitchFamily="34" charset="0"/>
              <a:ea typeface="+mn-ea"/>
              <a:cs typeface="Arial" panose="020B0604020202020204" pitchFamily="34" charset="0"/>
            </a:rPr>
            <a:t>aunque no sea esta su finalidad principal, no necesitarían controles por </a:t>
          </a:r>
          <a:r>
            <a:rPr lang="es-ES" sz="1050" b="0" i="1" u="none" strike="noStrike" baseline="0">
              <a:latin typeface="Arial" panose="020B0604020202020204" pitchFamily="34" charset="0"/>
              <a:ea typeface="+mn-ea"/>
              <a:cs typeface="Arial" panose="020B0604020202020204" pitchFamily="34" charset="0"/>
            </a:rPr>
            <a:t>hardware </a:t>
          </a:r>
          <a:r>
            <a:rPr lang="es-ES" sz="1050" b="0" i="0" u="none" strike="noStrike" baseline="0">
              <a:latin typeface="Arial" panose="020B0604020202020204" pitchFamily="34" charset="0"/>
              <a:ea typeface="+mn-ea"/>
              <a:cs typeface="Arial" panose="020B0604020202020204" pitchFamily="34" charset="0"/>
            </a:rPr>
            <a:t>específicos para el subtitulado y las descripciones; sin embargo, los controles por </a:t>
          </a:r>
          <a:r>
            <a:rPr lang="es-ES" sz="1050" b="0" i="1" u="none" strike="noStrike" baseline="0">
              <a:latin typeface="Arial" panose="020B0604020202020204" pitchFamily="34" charset="0"/>
              <a:ea typeface="+mn-ea"/>
              <a:cs typeface="Arial" panose="020B0604020202020204" pitchFamily="34" charset="0"/>
            </a:rPr>
            <a:t>software </a:t>
          </a:r>
          <a:r>
            <a:rPr lang="es-ES" sz="1050" b="0" i="0" u="none" strike="noStrike" baseline="0">
              <a:latin typeface="Arial" panose="020B0604020202020204" pitchFamily="34" charset="0"/>
              <a:ea typeface="+mn-ea"/>
              <a:cs typeface="Arial" panose="020B0604020202020204" pitchFamily="34" charset="0"/>
            </a:rPr>
            <a:t>o los controles por </a:t>
          </a:r>
          <a:r>
            <a:rPr lang="es-ES" sz="1050" b="0" i="1" u="none" strike="noStrike" baseline="0">
              <a:latin typeface="Arial" panose="020B0604020202020204" pitchFamily="34" charset="0"/>
              <a:ea typeface="+mn-ea"/>
              <a:cs typeface="Arial" panose="020B0604020202020204" pitchFamily="34" charset="0"/>
            </a:rPr>
            <a:t>hardware </a:t>
          </a:r>
          <a:r>
            <a:rPr lang="es-ES" sz="1050" b="0" i="0" u="none" strike="noStrike" baseline="0">
              <a:latin typeface="Arial" panose="020B0604020202020204" pitchFamily="34" charset="0"/>
              <a:ea typeface="+mn-ea"/>
              <a:cs typeface="Arial" panose="020B0604020202020204" pitchFamily="34" charset="0"/>
            </a:rPr>
            <a:t>asignados mediante </a:t>
          </a:r>
          <a:r>
            <a:rPr lang="es-ES" sz="1050" b="0" i="1" u="none" strike="noStrike" baseline="0">
              <a:latin typeface="Arial" panose="020B0604020202020204" pitchFamily="34" charset="0"/>
              <a:ea typeface="+mn-ea"/>
              <a:cs typeface="Arial" panose="020B0604020202020204" pitchFamily="34" charset="0"/>
            </a:rPr>
            <a:t>software </a:t>
          </a:r>
          <a:r>
            <a:rPr lang="es-ES" sz="1050" b="0" i="0" u="none" strike="noStrike" baseline="0">
              <a:latin typeface="Arial" panose="020B0604020202020204" pitchFamily="34" charset="0"/>
              <a:ea typeface="+mn-ea"/>
              <a:cs typeface="Arial" panose="020B0604020202020204" pitchFamily="34" charset="0"/>
            </a:rPr>
            <a:t>tendrían que estar al mismo nivel de interacción. </a:t>
          </a:r>
        </a:p>
        <a:p>
          <a:r>
            <a:rPr lang="es-ES" sz="1050" b="0" i="0" u="none" strike="noStrike" baseline="0">
              <a:latin typeface="Arial" panose="020B0604020202020204" pitchFamily="34" charset="0"/>
              <a:ea typeface="+mn-ea"/>
              <a:cs typeface="Arial" panose="020B0604020202020204" pitchFamily="34" charset="0"/>
            </a:rPr>
            <a:t>NOTA 3: La práctica más idónea es que las TIC incluyan controles adicionales que permitan al usuario seleccionar si los subtítulos y la audiodescripción están activados o desactivados por defecto. </a:t>
          </a:r>
          <a:endParaRPr lang="es-ES" sz="105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26431</xdr:colOff>
      <xdr:row>139</xdr:row>
      <xdr:rowOff>66497</xdr:rowOff>
    </xdr:from>
    <xdr:to>
      <xdr:col>18</xdr:col>
      <xdr:colOff>63360</xdr:colOff>
      <xdr:row>148</xdr:row>
      <xdr:rowOff>4770</xdr:rowOff>
    </xdr:to>
    <xdr:sp macro="" textlink="">
      <xdr:nvSpPr>
        <xdr:cNvPr id="30" name="TextShape 1" descr="7.2.3 Preservación de la audiodescripción (Condicional)&#10;&#10;Condición: Cuando el contenido web permita visualizar vídeo.&#10;&#10;Cuando las TIC transmitan, conviertan o graben vídeo con audio sincronizado, deben preservar los datos de la audiodescripción de forma que esta pueda reproducirse en consonancia con los apartados 7.2.1 y 7.2.2. ">
          <a:extLst>
            <a:ext uri="{FF2B5EF4-FFF2-40B4-BE49-F238E27FC236}">
              <a16:creationId xmlns:a16="http://schemas.microsoft.com/office/drawing/2014/main" id="{7673EA44-26F2-4EE2-B21D-A8999FEE8B68}"/>
            </a:ext>
          </a:extLst>
        </xdr:cNvPr>
        <xdr:cNvSpPr txBox="1"/>
      </xdr:nvSpPr>
      <xdr:spPr>
        <a:xfrm>
          <a:off x="13393181" y="25985080"/>
          <a:ext cx="6132929" cy="1525773"/>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7.2.3 Preservación de la audiodescripción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Cuando el contenido web transmita, convierta o grabe vídeo con audio sincronizado.</a:t>
          </a: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r>
            <a:rPr lang="en-US" sz="1200" b="0" strike="noStrike" spc="-1">
              <a:solidFill>
                <a:srgbClr val="000000"/>
              </a:solidFill>
              <a:latin typeface="Arial"/>
              <a:ea typeface="Linux Libertine G"/>
            </a:rPr>
            <a:t>Cuando las TIC transmitan, conviertan o graben vídeo con audio sincronizado, deben preservar los datos de la audiodescripción de forma que esta pueda reproducirse en consonancia con los apartados 7.2.1 y 7.2.2. </a:t>
          </a:r>
          <a:endParaRPr lang="es-ES" sz="1200" b="0" strike="noStrike" spc="-1">
            <a:latin typeface="Times New Roman"/>
          </a:endParaRPr>
        </a:p>
      </xdr:txBody>
    </xdr:sp>
    <xdr:clientData/>
  </xdr:twoCellAnchor>
  <xdr:twoCellAnchor editAs="absolute">
    <xdr:from>
      <xdr:col>11</xdr:col>
      <xdr:colOff>35372</xdr:colOff>
      <xdr:row>121</xdr:row>
      <xdr:rowOff>124920</xdr:rowOff>
    </xdr:from>
    <xdr:to>
      <xdr:col>18</xdr:col>
      <xdr:colOff>70184</xdr:colOff>
      <xdr:row>130</xdr:row>
      <xdr:rowOff>81387</xdr:rowOff>
    </xdr:to>
    <xdr:sp macro="" textlink="">
      <xdr:nvSpPr>
        <xdr:cNvPr id="31" name="TextShape 1" descr="7.2.2 Sincronización de la audiodescripción (Condicional)&#10;&#10;Condición: Cuando el contenido web disponga de un mecanismo para reproducir la audiodescripción.&#10;&#10;Cuando las TIC dispongan de un mecanismo para reproducir la audiodescripción, debe preservar la sincronización entre el contenido de audio o visual y la correspondiente audiodescripción. &#10;">
          <a:extLst>
            <a:ext uri="{FF2B5EF4-FFF2-40B4-BE49-F238E27FC236}">
              <a16:creationId xmlns:a16="http://schemas.microsoft.com/office/drawing/2014/main" id="{89B6FDDA-7633-441B-A79A-D2E3DE909DAE}"/>
            </a:ext>
          </a:extLst>
        </xdr:cNvPr>
        <xdr:cNvSpPr txBox="1"/>
      </xdr:nvSpPr>
      <xdr:spPr>
        <a:xfrm>
          <a:off x="13402122" y="22879087"/>
          <a:ext cx="6130812" cy="1543967"/>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7.2.2 Sincronización de la audiodescripción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Cuando el contenido web disponga de un mecanismo para reproducir la audiodescripción.</a:t>
          </a: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r>
            <a:rPr lang="en-US" sz="1200" b="0" strike="noStrike" spc="-1">
              <a:solidFill>
                <a:srgbClr val="000000"/>
              </a:solidFill>
              <a:latin typeface="Arial"/>
              <a:ea typeface="Linux Libertine G"/>
            </a:rPr>
            <a:t>Cuando las TIC dispongan de un mecanismo para reproducir la audiodescripción, debe preservar la sincronización entre el contenido de audio o visual y la correspondiente audiodescripción. </a:t>
          </a:r>
          <a:endParaRPr lang="es-ES" sz="1200" b="0" strike="noStrike" spc="-1">
            <a:latin typeface="Times New Roman"/>
          </a:endParaRPr>
        </a:p>
      </xdr:txBody>
    </xdr:sp>
    <xdr:clientData/>
  </xdr:twoCellAnchor>
  <xdr:twoCellAnchor editAs="absolute">
    <xdr:from>
      <xdr:col>11</xdr:col>
      <xdr:colOff>8561</xdr:colOff>
      <xdr:row>103</xdr:row>
      <xdr:rowOff>39470</xdr:rowOff>
    </xdr:from>
    <xdr:to>
      <xdr:col>22</xdr:col>
      <xdr:colOff>169930</xdr:colOff>
      <xdr:row>118</xdr:row>
      <xdr:rowOff>13714</xdr:rowOff>
    </xdr:to>
    <xdr:sp macro="" textlink="">
      <xdr:nvSpPr>
        <xdr:cNvPr id="32" name="TextShape 1" descr="7.2.1 Reproducción de la audiodescripción (Condicional)&#10;&#10;Condición: Cuando el contenido web visualice vídeo con audio sincronizado.&#10;&#10;Cuando las TIC visualicen vídeo con audio sincronizado, debe proporcionar un mecanismo para seleccionar la audiodescripción disponible y reproducirla por el canal de audio predeterminado.&#10;En el caso de que las tecnologías de vídeo no tengan mecanismos explícitos y separados para la audiodescripción, se considera que el contenido web satisface este requisito si permite al usuario seleccionar y reproducir varias pistas de audio.  &#10;&#10;NOTA 1: En esos casos, el contenido de vídeo puede incluir la audiodescripción como una de las pistas de audio disponibles. &#10;NOTA 2: A veces, las audiodescripciones incorporadas a los medios digitales pueden incluir información para permitir descripciones que sean más largas que los silencios entre los diálogos. Es conveniente que los reproductores de medios digitales sean compatibles con esta característica de «audiodescripción ampliada», sobre todo con respecto a los medios digitales para uso personal.">
          <a:extLst>
            <a:ext uri="{FF2B5EF4-FFF2-40B4-BE49-F238E27FC236}">
              <a16:creationId xmlns:a16="http://schemas.microsoft.com/office/drawing/2014/main" id="{82B169B1-062C-469C-89CF-CBA0DE6AE760}"/>
            </a:ext>
          </a:extLst>
        </xdr:cNvPr>
        <xdr:cNvSpPr txBox="1"/>
      </xdr:nvSpPr>
      <xdr:spPr>
        <a:xfrm>
          <a:off x="13375311" y="19629220"/>
          <a:ext cx="8860869" cy="2450744"/>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7.2.1 Reproducción de la audiodescripción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Cuando el contenido web visualice vídeo con audio sincronizado.</a:t>
          </a:r>
        </a:p>
        <a:p>
          <a:pPr marL="0" marR="0" indent="0" defTabSz="914400" eaLnBrk="1" fontAlgn="auto" latinLnBrk="0" hangingPunct="1">
            <a:lnSpc>
              <a:spcPct val="100000"/>
            </a:lnSpc>
            <a:spcBef>
              <a:spcPts val="0"/>
            </a:spcBef>
            <a:spcAft>
              <a:spcPts val="0"/>
            </a:spcAft>
            <a:buClrTx/>
            <a:buSzTx/>
            <a:buFontTx/>
            <a:buNone/>
            <a:tabLst/>
            <a:defRPr/>
          </a:pPr>
          <a:endParaRPr lang="en-US" sz="1200" b="0">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a:effectLst/>
              <a:latin typeface="Arial" pitchFamily="34" charset="0"/>
              <a:ea typeface="+mn-ea"/>
              <a:cs typeface="Arial" pitchFamily="34" charset="0"/>
            </a:rPr>
            <a:t>Cuando las TIC visualicen vídeo con audio sincronizado</a:t>
          </a:r>
          <a:r>
            <a:rPr lang="es-ES" sz="1200" b="0" strike="noStrike" spc="-1">
              <a:latin typeface="Arial"/>
              <a:ea typeface="+mn-ea"/>
              <a:cs typeface="+mn-cs"/>
            </a:rPr>
            <a:t>, debe proporcionar un mecanismo para seleccionar la audiodescripción disponible y reproducirla por el canal de audio predeterminado.</a:t>
          </a:r>
        </a:p>
        <a:p>
          <a:pPr marL="0" indent="0"/>
          <a:r>
            <a:rPr lang="es-ES" sz="1200" b="0" strike="noStrike" spc="-1">
              <a:latin typeface="Arial"/>
              <a:ea typeface="+mn-ea"/>
              <a:cs typeface="+mn-cs"/>
            </a:rPr>
            <a:t>En el caso de que las tecnologías de vídeo no tengan mecanismos explícitos y separados para la audiodescripción, se considera que el contenido web satisface este requisito si permite al usuario seleccionar y reproducir varias pistas de audio.  </a:t>
          </a:r>
        </a:p>
        <a:p>
          <a:pPr marL="0" indent="0"/>
          <a:endParaRPr lang="es-ES" sz="1200" b="0" strike="noStrike" spc="-1">
            <a:latin typeface="Arial"/>
            <a:ea typeface="+mn-ea"/>
            <a:cs typeface="+mn-cs"/>
          </a:endParaRPr>
        </a:p>
        <a:p>
          <a:r>
            <a:rPr lang="es-ES" sz="1050" b="0" i="0" u="none" strike="noStrike" baseline="0">
              <a:latin typeface="Arial" panose="020B0604020202020204" pitchFamily="34" charset="0"/>
              <a:ea typeface="+mn-ea"/>
              <a:cs typeface="Arial" panose="020B0604020202020204" pitchFamily="34" charset="0"/>
            </a:rPr>
            <a:t>NOTA 1: En esos casos, el contenido de vídeo puede incluir la audiodescripción como una de las pistas de audio disponibles. </a:t>
          </a:r>
        </a:p>
        <a:p>
          <a:r>
            <a:rPr lang="es-ES" sz="1050" b="0" i="0" u="none" strike="noStrike" baseline="0">
              <a:latin typeface="Arial" panose="020B0604020202020204" pitchFamily="34" charset="0"/>
              <a:ea typeface="+mn-ea"/>
              <a:cs typeface="Arial" panose="020B0604020202020204" pitchFamily="34" charset="0"/>
            </a:rPr>
            <a:t>NOTA 2: A veces, las audiodescripciones incorporadas a los medios digitales pueden incluir información para permitir descripciones que sean más largas que los silencios entre los diálogos. Es conveniente que los reproductores de medios digitales sean compatibles con esta característica de "audiodescripción ampliada", sobre todo con respecto a los medios digitales para uso personal. </a:t>
          </a:r>
          <a:endParaRPr lang="es-ES" sz="105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50563</xdr:colOff>
      <xdr:row>70</xdr:row>
      <xdr:rowOff>9048</xdr:rowOff>
    </xdr:from>
    <xdr:to>
      <xdr:col>18</xdr:col>
      <xdr:colOff>27497</xdr:colOff>
      <xdr:row>84</xdr:row>
      <xdr:rowOff>94356</xdr:rowOff>
    </xdr:to>
    <xdr:sp macro="" textlink="">
      <xdr:nvSpPr>
        <xdr:cNvPr id="39" name="TextShape 1" descr="7.1.4 Características de los subtítulos (Condicional)&#10;&#10;Condición: Cuando el contenido web permita visualizar subtítulos.&#10;&#10;Cuando las TIC permitan visualizar subtítulos, deben proporcionar un modo en el que el usuario pueda adaptar las características visualizadas de los subtítulos a sus requisitos individuales, salvo en el caso de que los subtítulos se visualicen como caracteres no modificables. &#10;&#10;NOTA 1 La definición de los colores de fondo y principales de los subtítulos, de su tipo y cuerpo de letra, de la opacidad de la caja de fondo de los subtítulos, y del contorno o borde de los tipos de letra, puede contribuir al cumplimiento de este requisito. &#10;NOTA 2 Los subtítulos que son imágenes en mapa de bits son ejemplos de caracteres no modificables.">
          <a:extLst>
            <a:ext uri="{FF2B5EF4-FFF2-40B4-BE49-F238E27FC236}">
              <a16:creationId xmlns:a16="http://schemas.microsoft.com/office/drawing/2014/main" id="{D51CC22D-1590-4E18-9EA2-EEAEB2A638D9}"/>
            </a:ext>
          </a:extLst>
        </xdr:cNvPr>
        <xdr:cNvSpPr txBox="1"/>
      </xdr:nvSpPr>
      <xdr:spPr>
        <a:xfrm>
          <a:off x="13417313" y="13629798"/>
          <a:ext cx="6072934" cy="2413641"/>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7.1.4 Características de los subtítulos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Cuando el contenido web permitan visualizar subtítulos.</a:t>
          </a: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r>
            <a:rPr lang="es-ES" sz="1200" b="0">
              <a:effectLst/>
              <a:latin typeface="Arial" pitchFamily="34" charset="0"/>
              <a:ea typeface="+mn-ea"/>
              <a:cs typeface="Arial" pitchFamily="34" charset="0"/>
            </a:rPr>
            <a:t>Cuando las TIC permitan visualizar subtítulos, deben proporcionar un modo en el que el usuario pueda adaptar las características visualizadas de los subtítulos a sus requisitos individuales, salvo en el caso de que los subtítulos se visualicen como caracteres no modificables. </a:t>
          </a:r>
        </a:p>
        <a:p>
          <a:endParaRPr lang="es-ES" sz="1000" b="0" i="0" u="none" strike="noStrike" baseline="0">
            <a:latin typeface="+mn-lt"/>
            <a:ea typeface="+mn-ea"/>
            <a:cs typeface="+mn-cs"/>
          </a:endParaRPr>
        </a:p>
        <a:p>
          <a:r>
            <a:rPr lang="es-ES" sz="1050" b="0" i="0" u="none" strike="noStrike" baseline="0">
              <a:latin typeface="Arial" panose="020B0604020202020204" pitchFamily="34" charset="0"/>
              <a:ea typeface="+mn-ea"/>
              <a:cs typeface="Arial" panose="020B0604020202020204" pitchFamily="34" charset="0"/>
            </a:rPr>
            <a:t>NOTA 1: La definición de los colores de fondo y principales de los subtítulos, de su tipo y cuerpo de letra, de la opacidad de la caja de fondo de los subtítulos, y del contorno o borde de los tipos de letra, puede contribuir al cumplimiento de este requisito. </a:t>
          </a:r>
        </a:p>
        <a:p>
          <a:r>
            <a:rPr lang="es-ES" sz="1050" b="0" i="0" u="none" strike="noStrike" baseline="0">
              <a:latin typeface="Arial" panose="020B0604020202020204" pitchFamily="34" charset="0"/>
              <a:ea typeface="+mn-ea"/>
              <a:cs typeface="Arial" panose="020B0604020202020204" pitchFamily="34" charset="0"/>
            </a:rPr>
            <a:t>NOTA 2: Los subtítulos que son imágenes en mapa de bits son ejemplos de caracteres no modificables.</a:t>
          </a:r>
          <a:endParaRPr lang="es-ES" sz="1050">
            <a:effectLst/>
            <a:latin typeface="Arial" pitchFamily="34" charset="0"/>
            <a:cs typeface="Arial" pitchFamily="34" charset="0"/>
          </a:endParaRPr>
        </a:p>
      </xdr:txBody>
    </xdr:sp>
    <xdr:clientData/>
  </xdr:twoCellAnchor>
  <xdr:twoCellAnchor editAs="absolute">
    <xdr:from>
      <xdr:col>11</xdr:col>
      <xdr:colOff>41274</xdr:colOff>
      <xdr:row>86</xdr:row>
      <xdr:rowOff>14445</xdr:rowOff>
    </xdr:from>
    <xdr:to>
      <xdr:col>22</xdr:col>
      <xdr:colOff>264284</xdr:colOff>
      <xdr:row>101</xdr:row>
      <xdr:rowOff>28320</xdr:rowOff>
    </xdr:to>
    <xdr:sp macro="" textlink="">
      <xdr:nvSpPr>
        <xdr:cNvPr id="40" name="TextShape 1" descr="7.1.5 Subtítulos hablados (Condicional)&#10;&#10;Condición: Cuando el contenido web visualice vídeo con audio sincronizado.&#10;&#10;Cuando las TIC visualicen vídeo con audio sincronizado, deben proporcionar un modo de operación que facilite una salida hablada de los subtítulos disponibles, salvo en el caso de que el contenido de los subtítulos visualizados no sea determinable por software. &#10;&#10;NOTA 1: La mayoría de los usuarios prefiere poder manejar el rango de la salida de voz para los subtítulos hablados independientemente de la voz general de las TIC. Esto es posible cuando el fichero de audio con el subtítulo hablado se sirve en una pista de audio diferenciada y se mezcla en el dispositivo del usuario final. &#10;NOTA 2: La sincronización entre la presentación de la pista de audio separada con los subtítulos hablados y los subtítulos visualizados mejora la comprensibilidad de los subtítulos. &#10;NOTA 3: El suministro de subtítulos como flujos de texto separados facilita la conversión de los textos respectivos a audio. &#10;NOTA 4: Un ejemplo de subtítulos visualizados cuyo contenido no será determinable por software son los subtítulos que son imágenes de mapa de bits.">
          <a:extLst>
            <a:ext uri="{FF2B5EF4-FFF2-40B4-BE49-F238E27FC236}">
              <a16:creationId xmlns:a16="http://schemas.microsoft.com/office/drawing/2014/main" id="{90FB650F-3FBA-4FA1-BAEA-D7ABE7AE247D}"/>
            </a:ext>
          </a:extLst>
        </xdr:cNvPr>
        <xdr:cNvSpPr txBox="1"/>
      </xdr:nvSpPr>
      <xdr:spPr>
        <a:xfrm>
          <a:off x="13408024" y="16545612"/>
          <a:ext cx="8922510" cy="2490375"/>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200" b="1" u="none">
              <a:effectLst/>
              <a:latin typeface="Arial" pitchFamily="34" charset="0"/>
              <a:ea typeface="+mn-ea"/>
              <a:cs typeface="Arial" pitchFamily="34" charset="0"/>
            </a:rPr>
            <a:t>7.1.5 Subtítulos hablados (Condicional)</a:t>
          </a:r>
        </a:p>
        <a:p>
          <a:pPr marL="0" marR="0" indent="0" defTabSz="914400" eaLnBrk="1" fontAlgn="auto" latinLnBrk="0" hangingPunct="1">
            <a:lnSpc>
              <a:spcPct val="100000"/>
            </a:lnSpc>
            <a:spcBef>
              <a:spcPts val="0"/>
            </a:spcBef>
            <a:spcAft>
              <a:spcPts val="0"/>
            </a:spcAft>
            <a:buClrTx/>
            <a:buSzTx/>
            <a:buFontTx/>
            <a:buNone/>
            <a:tabLst/>
            <a:defRPr/>
          </a:pPr>
          <a:endParaRPr lang="en-U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a:effectLst/>
              <a:latin typeface="Arial" pitchFamily="34" charset="0"/>
              <a:ea typeface="+mn-ea"/>
              <a:cs typeface="Arial" pitchFamily="34" charset="0"/>
            </a:rPr>
            <a:t>Condición:</a:t>
          </a:r>
          <a:r>
            <a:rPr lang="en-US" sz="1200" b="0">
              <a:effectLst/>
              <a:latin typeface="Arial" pitchFamily="34" charset="0"/>
              <a:ea typeface="+mn-ea"/>
              <a:cs typeface="Arial" pitchFamily="34" charset="0"/>
            </a:rPr>
            <a:t> Cuando el contenido web visualice vídeo con audio sincronizado.</a:t>
          </a:r>
        </a:p>
        <a:p>
          <a:pPr marL="0" marR="0" indent="0" defTabSz="914400" eaLnBrk="1" fontAlgn="auto" latinLnBrk="0" hangingPunct="1">
            <a:lnSpc>
              <a:spcPct val="100000"/>
            </a:lnSpc>
            <a:spcBef>
              <a:spcPts val="0"/>
            </a:spcBef>
            <a:spcAft>
              <a:spcPts val="0"/>
            </a:spcAft>
            <a:buClrTx/>
            <a:buSzTx/>
            <a:buFontTx/>
            <a:buNone/>
            <a:tabLst/>
            <a:defRPr/>
          </a:pPr>
          <a:endParaRPr lang="en-US" sz="1200" b="0">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a:effectLst/>
              <a:latin typeface="Arial" pitchFamily="34" charset="0"/>
              <a:ea typeface="+mn-ea"/>
              <a:cs typeface="Arial" pitchFamily="34" charset="0"/>
            </a:rPr>
            <a:t>Cuando las TIC visualicen vídeo con audio sincronizado</a:t>
          </a:r>
          <a:r>
            <a:rPr lang="es-ES" sz="1200" b="0">
              <a:effectLst/>
              <a:latin typeface="Arial" pitchFamily="34" charset="0"/>
              <a:ea typeface="+mn-ea"/>
              <a:cs typeface="Arial" pitchFamily="34" charset="0"/>
            </a:rPr>
            <a:t>, deben proporcionar un modo de operación que facilite una salida hablada de los subtítulos disponibles, salvo en el caso de que el contenido de los subtítulos visualizados no sea determinable por software. </a:t>
          </a:r>
        </a:p>
        <a:p>
          <a:endParaRPr lang="es-ES" sz="1000" b="0" i="0" u="none" strike="noStrike" baseline="0">
            <a:latin typeface="+mn-lt"/>
            <a:ea typeface="+mn-ea"/>
            <a:cs typeface="+mn-cs"/>
          </a:endParaRPr>
        </a:p>
        <a:p>
          <a:r>
            <a:rPr lang="es-ES" sz="1000" b="0" i="0" u="none" strike="noStrike" baseline="0">
              <a:latin typeface="Arial" panose="020B0604020202020204" pitchFamily="34" charset="0"/>
              <a:ea typeface="+mn-ea"/>
              <a:cs typeface="Arial" panose="020B0604020202020204" pitchFamily="34" charset="0"/>
            </a:rPr>
            <a:t>NOTA 1: La mayoría de los usuarios prefiere poder manejar el rango de la salida de voz para los subtítulos hablados independientemente de la voz general de las TIC. Esto es posible cuando el fichero de audio con el subtítulo hablado se sirve en una pista de audio diferenciada y se mezcla en el dispositivo del usuario final. </a:t>
          </a:r>
        </a:p>
        <a:p>
          <a:r>
            <a:rPr lang="es-ES" sz="1000" b="0" i="0" u="none" strike="noStrike" baseline="0">
              <a:latin typeface="Arial" panose="020B0604020202020204" pitchFamily="34" charset="0"/>
              <a:ea typeface="+mn-ea"/>
              <a:cs typeface="Arial" panose="020B0604020202020204" pitchFamily="34" charset="0"/>
            </a:rPr>
            <a:t>NOTA 2: La sincronización entre la presentación de la pista de audio separada con los subtítulos hablados y los subtítulos visualizados mejora la comprensibilidad de los subtítulos. </a:t>
          </a:r>
        </a:p>
        <a:p>
          <a:r>
            <a:rPr lang="es-ES" sz="1000" b="0" i="0" u="none" strike="noStrike" baseline="0">
              <a:latin typeface="Arial" panose="020B0604020202020204" pitchFamily="34" charset="0"/>
              <a:ea typeface="+mn-ea"/>
              <a:cs typeface="Arial" panose="020B0604020202020204" pitchFamily="34" charset="0"/>
            </a:rPr>
            <a:t>NOTA 3: El suministro de subtítulos como flujos de texto separados facilita la conversión de los textos respectivos a audio. </a:t>
          </a:r>
        </a:p>
        <a:p>
          <a:r>
            <a:rPr lang="es-ES" sz="1000" b="0" i="0" u="none" strike="noStrike" baseline="0">
              <a:latin typeface="Arial" panose="020B0604020202020204" pitchFamily="34" charset="0"/>
              <a:ea typeface="+mn-ea"/>
              <a:cs typeface="Arial" panose="020B0604020202020204" pitchFamily="34" charset="0"/>
            </a:rPr>
            <a:t>NOTA 4: Un ejemplo de subtítulos visualizados cuyo contenido no será determinable por </a:t>
          </a:r>
          <a:r>
            <a:rPr lang="es-ES" sz="1000" b="0" i="1" u="none" strike="noStrike" baseline="0">
              <a:latin typeface="Arial" panose="020B0604020202020204" pitchFamily="34" charset="0"/>
              <a:ea typeface="+mn-ea"/>
              <a:cs typeface="Arial" panose="020B0604020202020204" pitchFamily="34" charset="0"/>
            </a:rPr>
            <a:t>software </a:t>
          </a:r>
          <a:r>
            <a:rPr lang="es-ES" sz="1000" b="0" i="0" u="none" strike="noStrike" baseline="0">
              <a:latin typeface="Arial" panose="020B0604020202020204" pitchFamily="34" charset="0"/>
              <a:ea typeface="+mn-ea"/>
              <a:cs typeface="Arial" panose="020B0604020202020204" pitchFamily="34" charset="0"/>
            </a:rPr>
            <a:t>son los subtítulos que son imágenes de mapa de bits. </a:t>
          </a:r>
          <a:endParaRPr lang="es-ES" sz="1000">
            <a:effectLst/>
            <a:latin typeface="Arial" pitchFamily="34" charset="0"/>
            <a:cs typeface="Arial" pitchFamily="34" charset="0"/>
          </a:endParaRPr>
        </a:p>
      </xdr:txBody>
    </xdr:sp>
    <xdr:clientData/>
  </xdr:twoCellAnchor>
  <xdr:twoCellAnchor>
    <xdr:from>
      <xdr:col>4</xdr:col>
      <xdr:colOff>26831</xdr:colOff>
      <xdr:row>17</xdr:row>
      <xdr:rowOff>0</xdr:rowOff>
    </xdr:from>
    <xdr:to>
      <xdr:col>4</xdr:col>
      <xdr:colOff>333748</xdr:colOff>
      <xdr:row>17</xdr:row>
      <xdr:rowOff>0</xdr:rowOff>
    </xdr:to>
    <xdr:cxnSp macro="">
      <xdr:nvCxnSpPr>
        <xdr:cNvPr id="3" name="Conector recto de flecha 2">
          <a:extLst>
            <a:ext uri="{FF2B5EF4-FFF2-40B4-BE49-F238E27FC236}">
              <a16:creationId xmlns:a16="http://schemas.microsoft.com/office/drawing/2014/main" id="{173AF947-FD56-4AE0-A333-2231ED3B92CB}"/>
            </a:ext>
          </a:extLst>
        </xdr:cNvPr>
        <xdr:cNvCxnSpPr/>
      </xdr:nvCxnSpPr>
      <xdr:spPr>
        <a:xfrm flipH="1">
          <a:off x="6886620" y="4194577"/>
          <a:ext cx="306917" cy="0"/>
        </a:xfrm>
        <a:prstGeom prst="straightConnector1">
          <a:avLst/>
        </a:prstGeom>
        <a:ln w="285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absolute">
    <xdr:from>
      <xdr:col>15</xdr:col>
      <xdr:colOff>1315460</xdr:colOff>
      <xdr:row>15</xdr:row>
      <xdr:rowOff>2304</xdr:rowOff>
    </xdr:from>
    <xdr:to>
      <xdr:col>17</xdr:col>
      <xdr:colOff>88111</xdr:colOff>
      <xdr:row>17</xdr:row>
      <xdr:rowOff>131305</xdr:rowOff>
    </xdr:to>
    <xdr:pic>
      <xdr:nvPicPr>
        <xdr:cNvPr id="2" name="Image 1">
          <a:extLst>
            <a:ext uri="{FF2B5EF4-FFF2-40B4-BE49-F238E27FC236}">
              <a16:creationId xmlns:a16="http://schemas.microsoft.com/office/drawing/2014/main" id="{00000000-0008-0000-0600-000002000000}"/>
            </a:ext>
            <a:ext uri="{C183D7F6-B498-43B3-948B-1728B52AA6E4}">
              <adec:decorative xmlns:adec="http://schemas.microsoft.com/office/drawing/2017/decorative" val="1"/>
            </a:ext>
          </a:extLst>
        </xdr:cNvPr>
        <xdr:cNvPicPr/>
      </xdr:nvPicPr>
      <xdr:blipFill>
        <a:blip xmlns:r="http://schemas.openxmlformats.org/officeDocument/2006/relationships" r:embed="rId1"/>
        <a:stretch/>
      </xdr:blipFill>
      <xdr:spPr>
        <a:xfrm>
          <a:off x="18477817" y="3590054"/>
          <a:ext cx="612246" cy="671714"/>
        </a:xfrm>
        <a:prstGeom prst="rect">
          <a:avLst/>
        </a:prstGeom>
        <a:ln>
          <a:noFill/>
        </a:ln>
      </xdr:spPr>
    </xdr:pic>
    <xdr:clientData/>
  </xdr:twoCellAnchor>
  <xdr:twoCellAnchor editAs="absolute">
    <xdr:from>
      <xdr:col>11</xdr:col>
      <xdr:colOff>2723</xdr:colOff>
      <xdr:row>88</xdr:row>
      <xdr:rowOff>60825</xdr:rowOff>
    </xdr:from>
    <xdr:to>
      <xdr:col>18</xdr:col>
      <xdr:colOff>485556</xdr:colOff>
      <xdr:row>98</xdr:row>
      <xdr:rowOff>16674</xdr:rowOff>
    </xdr:to>
    <xdr:sp macro="" textlink="">
      <xdr:nvSpPr>
        <xdr:cNvPr id="17" name="TextShape 1" descr="9.1.2.5 Audiodescripción (grabada) (Condicional)&#10;&#10;Condición: Cuando las TIC sean una página web.&#10;&#10;Se proporciona una audiodescripción para todo el contenido de vídeo grabado dentro de contenido multimedia sincronizado. &#10;&#10;https://www.w3.org/TR/WCAG/#audio-description-prerecorded">
          <a:extLst>
            <a:ext uri="{FF2B5EF4-FFF2-40B4-BE49-F238E27FC236}">
              <a16:creationId xmlns:a16="http://schemas.microsoft.com/office/drawing/2014/main" id="{00000000-0008-0000-0600-000011000000}"/>
            </a:ext>
          </a:extLst>
        </xdr:cNvPr>
        <xdr:cNvSpPr txBox="1"/>
      </xdr:nvSpPr>
      <xdr:spPr>
        <a:xfrm>
          <a:off x="13369473" y="16768098"/>
          <a:ext cx="6457548" cy="1667386"/>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9.1.2.5 Audiodescripción (grabada)</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Se proporciona una audiodescripción para todo el contenido de vídeo grabado dentro de contenido multimedia sincronizado. </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
            </a:rPr>
            <a:t>https://www.w3.org/TR/WCAG/#audio-description-prerecorded</a:t>
          </a:r>
          <a:endParaRPr lang="es-ES" sz="1200" b="0" strike="noStrike" spc="-1">
            <a:latin typeface="Times New Roman"/>
          </a:endParaRPr>
        </a:p>
      </xdr:txBody>
    </xdr:sp>
    <xdr:clientData/>
  </xdr:twoCellAnchor>
  <xdr:twoCellAnchor editAs="absolute">
    <xdr:from>
      <xdr:col>11</xdr:col>
      <xdr:colOff>35461</xdr:colOff>
      <xdr:row>71</xdr:row>
      <xdr:rowOff>50904</xdr:rowOff>
    </xdr:from>
    <xdr:to>
      <xdr:col>18</xdr:col>
      <xdr:colOff>534288</xdr:colOff>
      <xdr:row>83</xdr:row>
      <xdr:rowOff>141428</xdr:rowOff>
    </xdr:to>
    <xdr:sp macro="" textlink="">
      <xdr:nvSpPr>
        <xdr:cNvPr id="18" name="TextShape 1" descr="9.1.2.3 Audiodescripción o Medio Alternativo (grabado)&#10; (Condicional)&#10;Condición: Cuando las TIC sean una página web.&#10;&#10;Se proporciona una alternativa para los medios tempodependientes o una audiodescripción para el contenido de vídeo grabado en los multimedia sincronizados, excepto cuando ese contenido es un contenido multimedia alternativo al texto y está claramente identificado como tal.&#10;&#10;https://www.w3.org/TR/WCAG/#audio-description-or-media-alternative-prerecorded">
          <a:extLst>
            <a:ext uri="{FF2B5EF4-FFF2-40B4-BE49-F238E27FC236}">
              <a16:creationId xmlns:a16="http://schemas.microsoft.com/office/drawing/2014/main" id="{00000000-0008-0000-0600-000012000000}"/>
            </a:ext>
          </a:extLst>
        </xdr:cNvPr>
        <xdr:cNvSpPr txBox="1"/>
      </xdr:nvSpPr>
      <xdr:spPr>
        <a:xfrm>
          <a:off x="13402211" y="13771772"/>
          <a:ext cx="6467827" cy="2102204"/>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9.1.2.3 Audiodescripción o Medio Alternativo (grabado)</a:t>
          </a:r>
        </a:p>
        <a:p>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
            </a:rPr>
            <a:t>https://www.w3.org/TR/WCAG/#audio-description-or-media-alternative-prerecorded</a:t>
          </a:r>
          <a:endParaRPr lang="es-ES" sz="1200" b="0" strike="noStrike" spc="-1">
            <a:latin typeface="Times New Roman"/>
          </a:endParaRPr>
        </a:p>
        <a:p>
          <a:endParaRPr lang="es-ES" sz="1500" b="0" strike="noStrike" spc="-1">
            <a:latin typeface="Times New Roman"/>
          </a:endParaRPr>
        </a:p>
      </xdr:txBody>
    </xdr:sp>
    <xdr:clientData/>
  </xdr:twoCellAnchor>
  <xdr:twoCellAnchor editAs="absolute">
    <xdr:from>
      <xdr:col>11</xdr:col>
      <xdr:colOff>1443</xdr:colOff>
      <xdr:row>37</xdr:row>
      <xdr:rowOff>135870</xdr:rowOff>
    </xdr:from>
    <xdr:to>
      <xdr:col>18</xdr:col>
      <xdr:colOff>484021</xdr:colOff>
      <xdr:row>50</xdr:row>
      <xdr:rowOff>244153</xdr:rowOff>
    </xdr:to>
    <xdr:sp macro="" textlink="">
      <xdr:nvSpPr>
        <xdr:cNvPr id="20" name="TextShape 1" descr="9.1.2.1 Solo audio y solo vídeo (grabado) (Condicional)&#10;&#10;Condición: Cuando las TIC sean una página web.  &#10;&#10;Sólo audio grabado: Se proporciona una alternativa para los medios tempodependientes que presenta información equivalente para el contenido sólo audio grabado.&#10;&#10;Sólo vídeo grabado: Se proporciona una alternativa para los medios tempodependientes o se proporciona una pista sonora que presenta información equivalente al contenido del medio de sólo vídeo grabado.&#10;&#10;https://www.w3.org/TR/WCAG/#audio-only-and-video-only-prerecorded">
          <a:extLst>
            <a:ext uri="{FF2B5EF4-FFF2-40B4-BE49-F238E27FC236}">
              <a16:creationId xmlns:a16="http://schemas.microsoft.com/office/drawing/2014/main" id="{00000000-0008-0000-0600-000014000000}"/>
            </a:ext>
          </a:extLst>
        </xdr:cNvPr>
        <xdr:cNvSpPr txBox="1"/>
      </xdr:nvSpPr>
      <xdr:spPr>
        <a:xfrm>
          <a:off x="13368193" y="7815560"/>
          <a:ext cx="6457293" cy="2256700"/>
        </a:xfrm>
        <a:prstGeom prst="rect">
          <a:avLst/>
        </a:prstGeom>
        <a:solidFill>
          <a:srgbClr val="DDDDDD"/>
        </a:solidFill>
        <a:ln>
          <a:noFill/>
        </a:ln>
      </xdr:spPr>
      <xdr:txBody>
        <a:bodyPr wrap="square" lIns="108000" tIns="108000" rIns="108000" bIns="108000">
          <a:noAutofit/>
        </a:bodyPr>
        <a:lstStyle/>
        <a:p>
          <a:r>
            <a:rPr lang="en-US" sz="1200" b="1" strike="noStrike" spc="-1">
              <a:solidFill>
                <a:srgbClr val="000000"/>
              </a:solidFill>
              <a:latin typeface="Arial"/>
              <a:ea typeface="Linux Libertine G"/>
            </a:rPr>
            <a:t>9.1.2.1 Solo audio y solo vídeo (grabado)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1" strike="noStrike" spc="-1">
            <a:solidFill>
              <a:srgbClr val="000000"/>
            </a:solidFill>
            <a:latin typeface="Arial" pitchFamily="34" charset="0"/>
            <a:ea typeface="Linux Libertine G"/>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s-ES" sz="1200" b="0" i="0" u="sng">
              <a:effectLst/>
              <a:latin typeface="Arial" pitchFamily="34" charset="0"/>
              <a:ea typeface="+mn-ea"/>
              <a:cs typeface="Arial" pitchFamily="34" charset="0"/>
            </a:rPr>
            <a:t>Condición</a:t>
          </a:r>
          <a:r>
            <a:rPr lang="es-ES" sz="1200" b="0" i="0">
              <a:effectLst/>
              <a:latin typeface="Arial" pitchFamily="34" charset="0"/>
              <a:ea typeface="+mn-ea"/>
              <a:cs typeface="Arial" pitchFamily="34" charset="0"/>
            </a:rPr>
            <a:t>: Cuando las TIC sean una página web. </a:t>
          </a:r>
          <a:r>
            <a:rPr lang="es-ES" sz="1000" b="0" i="0" baseline="0">
              <a:effectLst/>
              <a:latin typeface="+mn-lt"/>
              <a:ea typeface="+mn-ea"/>
              <a:cs typeface="+mn-cs"/>
            </a:rPr>
            <a:t>	</a:t>
          </a:r>
          <a:endParaRPr lang="es-ES" sz="1200">
            <a:effectLst/>
          </a:endParaRPr>
        </a:p>
        <a:p>
          <a:endParaRPr lang="en-US" sz="1200" b="1" strike="noStrike" spc="-1">
            <a:solidFill>
              <a:srgbClr val="000000"/>
            </a:solidFill>
            <a:latin typeface="Arial"/>
            <a:ea typeface="Linux Libertine G"/>
          </a:endParaRPr>
        </a:p>
        <a:p>
          <a:r>
            <a:rPr lang="en-US" sz="1200" b="1" strike="noStrike" spc="-1">
              <a:solidFill>
                <a:srgbClr val="000000"/>
              </a:solidFill>
              <a:latin typeface="Arial"/>
              <a:ea typeface="Linux Libertine G"/>
            </a:rPr>
            <a:t>Sólo audio grabado: </a:t>
          </a:r>
          <a:r>
            <a:rPr lang="en-US" sz="1200" b="0" strike="noStrike" spc="-1">
              <a:solidFill>
                <a:srgbClr val="000000"/>
              </a:solidFill>
              <a:latin typeface="Arial"/>
              <a:ea typeface="Linux Libertine G"/>
            </a:rPr>
            <a:t>Se proporciona una alternativa para los medios tempodependientes que presenta información equivalente para el contenido sólo audio grabado.</a:t>
          </a:r>
          <a:endParaRPr lang="es-ES" sz="1200" b="0" strike="noStrike" spc="-1">
            <a:latin typeface="Times New Roman"/>
          </a:endParaRPr>
        </a:p>
        <a:p>
          <a:endParaRPr lang="es-ES" sz="1200" b="0" strike="noStrike" spc="-1">
            <a:latin typeface="Times New Roman"/>
          </a:endParaRPr>
        </a:p>
        <a:p>
          <a:r>
            <a:rPr lang="en-US" sz="1200" b="1" strike="noStrike" spc="-1">
              <a:solidFill>
                <a:srgbClr val="000000"/>
              </a:solidFill>
              <a:latin typeface="Arial"/>
              <a:ea typeface="Linux Libertine G"/>
            </a:rPr>
            <a:t>Sólo vídeo grabado:</a:t>
          </a:r>
          <a:r>
            <a:rPr lang="en-US" sz="1200" b="0" strike="noStrike" spc="-1">
              <a:solidFill>
                <a:srgbClr val="000000"/>
              </a:solidFill>
              <a:latin typeface="Arial"/>
              <a:ea typeface="Linux Libertine G"/>
            </a:rPr>
            <a:t> Se proporciona una alternativa para los medios tempodependientes o se proporciona una pista sonora que presenta información equivalente al contenido del medio de sólo vídeo grabado.</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
            </a:rPr>
            <a:t>https://www.w3.org/TR/WCAG/#audio-only-and-video-only-prerecorded</a:t>
          </a:r>
          <a:endParaRPr lang="es-ES" sz="1200" b="0" strike="noStrike" spc="-1">
            <a:latin typeface="Times New Roman"/>
          </a:endParaRPr>
        </a:p>
      </xdr:txBody>
    </xdr:sp>
    <xdr:clientData/>
  </xdr:twoCellAnchor>
  <xdr:twoCellAnchor editAs="absolute">
    <xdr:from>
      <xdr:col>11</xdr:col>
      <xdr:colOff>12790</xdr:colOff>
      <xdr:row>18</xdr:row>
      <xdr:rowOff>26722</xdr:rowOff>
    </xdr:from>
    <xdr:to>
      <xdr:col>32</xdr:col>
      <xdr:colOff>136955</xdr:colOff>
      <xdr:row>33</xdr:row>
      <xdr:rowOff>362959</xdr:rowOff>
    </xdr:to>
    <xdr:sp macro="" textlink="">
      <xdr:nvSpPr>
        <xdr:cNvPr id="52" name="TextShape 1" descr="9.1.1.1 Contenido no textual (Condicional)&#10;&#10;Condición: Cuando las TIC sean una página web.  &#10;&#10;Todo contenido no textual que se presenta al usuario tiene una alternativa textual que cumple el mismo propósito, excepto en las situaciones enumeradas a continuación:&#10; - Controles, Entrada de datos: Si el contenido no textual es un control o acepta datos introducidos por el usuario, entonces tiene un nombre que describe su propósito. (Véase la Pauta 4.1 para requisitos adicionales sobre los controles y el contenido que aceptan entrada de datos). &#10; - Contenido multimedia tempodependiente: Si el contenido no textual es una presentación multimedia con desarrollo temporal, entonces las alternativas textuales proporcionan al menos una identificación descriptiva del contenido no textual. (Véase la Pauta 1.2 para requisitos adicionales sobre contenido multimedia). &#10; - Pruebas: Si el contenido no textual es una prueba o un ejercicio que no sería válido si se presentara en forma de texto, entonces las alternativas textuales proporcionan al menos una identificación descriptiva del contenido no textual. &#10; - Sensorial: Si el contenido no textual tiene como objetivo principal el crear una experiencia sensorial específica, entonces las alternativas textuales proporcionan al menos una identificación descriptiva del contenido no textual. &#10; - CAPTCHA: Si el propósito del contenido no textual es confirmar que quien está accediendo al contenido es una persona y no una computadora, entonces se proporcionan alternativas textuales que identifican y describen el propósito del contenido no textual y se proporcionan formas alternativas de CAPTCHA con modos de salida para distintos tipos de percepciones sensoriales, con el fin de acomodarse a las diferentes discapacidades. &#10; - Decoración, Formato, Invisible: Si el contenido no textual es simple decoración, se utiliza únicamente para definir el formato visual o no se presenta a los usuarios, entonces se implementa de forma que pueda ser ignorado por las ayudas técnicas. &#10;http://www.w3.org/TR/WCAG/#text-alternatives">
          <a:extLst>
            <a:ext uri="{FF2B5EF4-FFF2-40B4-BE49-F238E27FC236}">
              <a16:creationId xmlns:a16="http://schemas.microsoft.com/office/drawing/2014/main" id="{00000000-0008-0000-0600-000034000000}"/>
            </a:ext>
          </a:extLst>
        </xdr:cNvPr>
        <xdr:cNvSpPr txBox="1"/>
      </xdr:nvSpPr>
      <xdr:spPr>
        <a:xfrm>
          <a:off x="13373825" y="4382187"/>
          <a:ext cx="17906070" cy="2771462"/>
        </a:xfrm>
        <a:prstGeom prst="rect">
          <a:avLst/>
        </a:prstGeom>
        <a:solidFill>
          <a:srgbClr val="DDDDDD"/>
        </a:solidFill>
        <a:ln>
          <a:noFill/>
        </a:ln>
      </xdr:spPr>
      <xdr:txBody>
        <a:bodyPr wrap="square" lIns="108000" tIns="108000" rIns="108000" bIns="108000">
          <a:noAutofit/>
        </a:bodyPr>
        <a:lstStyle/>
        <a:p>
          <a:r>
            <a:rPr lang="es-ES" sz="1200" b="1" i="0" u="none" strike="noStrike">
              <a:latin typeface="Arial" pitchFamily="34" charset="0"/>
              <a:ea typeface="+mn-ea"/>
              <a:cs typeface="Arial" pitchFamily="34" charset="0"/>
            </a:rPr>
            <a:t>9.1.1.1 Contenido no textual (Condicional)</a:t>
          </a:r>
        </a:p>
        <a:p>
          <a:endParaRPr lang="es-ES" sz="1200" b="0" i="0" u="none" strike="noStrike">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s-ES" sz="1200" b="0" i="0" u="sng" strike="noStrike">
              <a:latin typeface="Arial" pitchFamily="34" charset="0"/>
              <a:ea typeface="+mn-ea"/>
              <a:cs typeface="Arial" pitchFamily="34" charset="0"/>
            </a:rPr>
            <a:t>Condición</a:t>
          </a:r>
          <a:r>
            <a:rPr lang="es-ES" sz="1200" b="0" i="0" u="none" strike="noStrike">
              <a:latin typeface="Arial" pitchFamily="34" charset="0"/>
              <a:ea typeface="+mn-ea"/>
              <a:cs typeface="Arial" pitchFamily="34" charset="0"/>
            </a:rPr>
            <a:t>: Cuando las TIC sean una página web. </a:t>
          </a:r>
          <a:r>
            <a:rPr lang="es-ES" sz="1050" b="0" i="0" u="none" strike="noStrike" baseline="0">
              <a:latin typeface="+mn-lt"/>
              <a:ea typeface="+mn-ea"/>
              <a:cs typeface="+mn-cs"/>
            </a:rPr>
            <a:t>	</a:t>
          </a:r>
        </a:p>
        <a:p>
          <a:endParaRPr lang="es-ES" sz="1200" b="0" i="0" u="none" strike="noStrike">
            <a:latin typeface="Arial" pitchFamily="34" charset="0"/>
            <a:ea typeface="+mn-ea"/>
            <a:cs typeface="Arial" pitchFamily="34" charset="0"/>
          </a:endParaRPr>
        </a:p>
        <a:p>
          <a:r>
            <a:rPr lang="es-ES" sz="1200" b="0" i="0" u="none" strike="noStrike">
              <a:latin typeface="Arial" pitchFamily="34" charset="0"/>
              <a:ea typeface="+mn-ea"/>
              <a:cs typeface="Arial" pitchFamily="34" charset="0"/>
            </a:rPr>
            <a:t>Todo contenido no textual que se presenta al usuario tiene una alternativa textual que cumple el mismo propósito, excepto en las situaciones enumeradas a continuación:</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Controles, Entrada de datos:</a:t>
          </a:r>
          <a:r>
            <a:rPr lang="es-ES" sz="1200" b="0" i="0" u="none" strike="noStrike" baseline="0">
              <a:latin typeface="Arial" pitchFamily="34" charset="0"/>
              <a:ea typeface="+mn-ea"/>
              <a:cs typeface="Arial" pitchFamily="34" charset="0"/>
            </a:rPr>
            <a:t> Si el contenido no textual es un control o acepta datos introducidos por el usuario, entonces tiene un nombre que describe su propósito. (Véase la Pauta 4.1 para requisitos adicionales sobre los controles y el contenido que aceptan entrada de datos). </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Contenido multimedia tempodependiente:</a:t>
          </a:r>
          <a:r>
            <a:rPr lang="es-ES" sz="1200" b="0" i="0" u="none" strike="noStrike" baseline="0">
              <a:latin typeface="Arial" pitchFamily="34" charset="0"/>
              <a:ea typeface="+mn-ea"/>
              <a:cs typeface="Arial" pitchFamily="34" charset="0"/>
            </a:rPr>
            <a:t> Si el contenido no textual es una presentación multimedia con desarrollo temporal, entonces las alternativas textuales proporcionan al menos una identificación descriptiva del contenido no textual. (Véase la Pauta 1.2 para requisitos adicionales sobre contenido multimedia). </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Pruebas:</a:t>
          </a:r>
          <a:r>
            <a:rPr lang="es-ES" sz="1200" b="0" i="0" u="none" strike="noStrike" baseline="0">
              <a:latin typeface="Arial" pitchFamily="34" charset="0"/>
              <a:ea typeface="+mn-ea"/>
              <a:cs typeface="Arial" pitchFamily="34" charset="0"/>
            </a:rPr>
            <a:t> Si el contenido no textual es una prueba o un ejercicio que no sería válido si se presentara en forma de texto, entonces las alternativas textuales proporcionan al menos una identificación descriptiva del contenido no textual. </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Sensorial:</a:t>
          </a:r>
          <a:r>
            <a:rPr lang="es-ES" sz="1200" b="0" i="0" u="none" strike="noStrike" baseline="0">
              <a:latin typeface="Arial" pitchFamily="34" charset="0"/>
              <a:ea typeface="+mn-ea"/>
              <a:cs typeface="Arial" pitchFamily="34" charset="0"/>
            </a:rPr>
            <a:t> Si el contenido no textual tiene como objetivo principal el crear una experiencia sensorial específica, entonces las alternativas textuales proporcionan al menos una identificación descriptiva del contenido no textual. </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CAPTCHA:</a:t>
          </a:r>
          <a:r>
            <a:rPr lang="es-ES" sz="1200" b="0" i="0" u="none" strike="noStrike" baseline="0">
              <a:latin typeface="Arial" pitchFamily="34" charset="0"/>
              <a:ea typeface="+mn-ea"/>
              <a:cs typeface="Arial" pitchFamily="34" charset="0"/>
            </a:rPr>
            <a:t> Si el propósito del contenido no textual es confirmar que quien está accediendo al contenido es una persona y no una computadora, entonces se proporcionan alternativas textuales que identifican y describen el propósito del contenido no textual y se proporcionan formas alternativas de CAPTCHA con modos de salida para distintos tipos de percepciones sensoriales, con el fin de acomodarse a las diferentes discapacidades. </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Decoración, Formato, Invisible:</a:t>
          </a:r>
          <a:r>
            <a:rPr lang="es-ES" sz="1200" b="0" i="0" u="none" strike="noStrike" baseline="0">
              <a:latin typeface="Arial" pitchFamily="34" charset="0"/>
              <a:ea typeface="+mn-ea"/>
              <a:cs typeface="Arial" pitchFamily="34" charset="0"/>
            </a:rPr>
            <a:t> Si el contenido no textual es simple decoración, se utiliza únicamente para definir el formato visual o no se presenta a los usuarios, entonces se implementa de forma que pueda ser ignorado por las ayudas técnicas. </a:t>
          </a:r>
        </a:p>
        <a:p>
          <a:r>
            <a:rPr lang="es-ES" sz="1200" b="1" u="sng" strike="noStrike" spc="-1">
              <a:solidFill>
                <a:srgbClr val="3365A4"/>
              </a:solidFill>
              <a:latin typeface="Arial"/>
              <a:ea typeface="Linux Libertine G"/>
              <a:cs typeface="+mn-cs"/>
            </a:rPr>
            <a:t>http://www.w3.org/TR/WCAG/#text-alternatives</a:t>
          </a:r>
        </a:p>
      </xdr:txBody>
    </xdr:sp>
    <xdr:clientData/>
  </xdr:twoCellAnchor>
  <xdr:twoCellAnchor editAs="absolute">
    <xdr:from>
      <xdr:col>10</xdr:col>
      <xdr:colOff>1003171</xdr:colOff>
      <xdr:row>54</xdr:row>
      <xdr:rowOff>95305</xdr:rowOff>
    </xdr:from>
    <xdr:to>
      <xdr:col>18</xdr:col>
      <xdr:colOff>460205</xdr:colOff>
      <xdr:row>64</xdr:row>
      <xdr:rowOff>133432</xdr:rowOff>
    </xdr:to>
    <xdr:sp macro="" textlink="">
      <xdr:nvSpPr>
        <xdr:cNvPr id="24" name="TextShape 1" descr="9.1.2.2 Subtítulos (grabados) (Condicional)&#10;&#10;Condición: Cuando las TIC sean una página web.&#10;&#10;Se proporcionan subtítulos para el contenido de audio grabado dentro de contenido multimedia sincronizado, excepto cuando la presentación es un contenido multimedia alternativo al texto y está claramente identificado como tal. (Nivel A)&#10;&#10;https://www.w3.org/TR/WCAG/#captions-prerecorded">
          <a:extLst>
            <a:ext uri="{FF2B5EF4-FFF2-40B4-BE49-F238E27FC236}">
              <a16:creationId xmlns:a16="http://schemas.microsoft.com/office/drawing/2014/main" id="{17B89F35-9D7E-43B8-B7B0-AC151E44DD5C}"/>
            </a:ext>
          </a:extLst>
        </xdr:cNvPr>
        <xdr:cNvSpPr txBox="1"/>
      </xdr:nvSpPr>
      <xdr:spPr>
        <a:xfrm>
          <a:off x="13355826" y="10812412"/>
          <a:ext cx="6440129" cy="1749663"/>
        </a:xfrm>
        <a:prstGeom prst="rect">
          <a:avLst/>
        </a:prstGeom>
        <a:solidFill>
          <a:srgbClr val="DDDDDD"/>
        </a:solidFill>
        <a:ln>
          <a:noFill/>
        </a:ln>
      </xdr:spPr>
      <xdr:txBody>
        <a:bodyPr lIns="108000" tIns="108000" rIns="108000" bIns="108000">
          <a:noAutofit/>
        </a:bodyPr>
        <a:lstStyle/>
        <a:p>
          <a:r>
            <a:rPr lang="es-ES" sz="1200" b="1" strike="noStrike" spc="-1">
              <a:latin typeface="Arial"/>
            </a:rPr>
            <a:t>9.1.2.2 Subtítulos (grabados)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s-ES" sz="1200" b="1" strike="noStrike" spc="-1">
            <a:latin typeface="Arial"/>
          </a:endParaRPr>
        </a:p>
        <a:p>
          <a:endParaRPr lang="es-ES" sz="1200" b="0" strike="noStrike" spc="-1">
            <a:latin typeface="Arial"/>
          </a:endParaRPr>
        </a:p>
        <a:p>
          <a:r>
            <a:rPr lang="es-ES" sz="1200" b="0" u="sng" strike="noStrike" spc="-1">
              <a:latin typeface="Arial"/>
              <a:ea typeface="+mn-ea"/>
              <a:cs typeface="+mn-cs"/>
            </a:rPr>
            <a:t>Condición</a:t>
          </a:r>
          <a:r>
            <a:rPr lang="es-ES" sz="1200" b="0" strike="noStrike" spc="-1">
              <a:latin typeface="Arial"/>
              <a:ea typeface="+mn-ea"/>
              <a:cs typeface="+mn-cs"/>
            </a:rPr>
            <a:t>: Cuando las TIC sean una página web.</a:t>
          </a:r>
        </a:p>
        <a:p>
          <a:endParaRPr lang="es-ES" sz="1200" b="0" strike="noStrike" spc="-1">
            <a:latin typeface="Arial"/>
          </a:endParaRPr>
        </a:p>
        <a:p>
          <a:r>
            <a:rPr lang="es-ES" sz="1200" b="0" strike="noStrike" spc="-1">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lang="es-ES" sz="1200" b="0" strike="noStrike" spc="-1">
            <a:latin typeface="Times New Roman"/>
          </a:endParaRPr>
        </a:p>
        <a:p>
          <a:endParaRPr lang="es-ES" sz="1200" b="0" strike="noStrike" spc="-1">
            <a:latin typeface="Times New Roman"/>
          </a:endParaRPr>
        </a:p>
        <a:p>
          <a:r>
            <a:rPr lang="es-ES" sz="1200" b="1" strike="noStrike" spc="-1">
              <a:solidFill>
                <a:srgbClr val="3465A4"/>
              </a:solidFill>
              <a:latin typeface="Arial"/>
              <a:hlinkClick xmlns:r="http://schemas.openxmlformats.org/officeDocument/2006/relationships" r:id="rId3"/>
            </a:rPr>
            <a:t>https://www.w3.org/TR/WCAG/#captions-prerecorded</a:t>
          </a:r>
          <a:endParaRPr lang="es-ES" sz="1200" b="0" strike="noStrike" spc="-1">
            <a:latin typeface="Times New Roman"/>
          </a:endParaRPr>
        </a:p>
      </xdr:txBody>
    </xdr:sp>
    <xdr:clientData/>
  </xdr:twoCellAnchor>
  <xdr:twoCellAnchor editAs="absolute">
    <xdr:from>
      <xdr:col>10</xdr:col>
      <xdr:colOff>996806</xdr:colOff>
      <xdr:row>104</xdr:row>
      <xdr:rowOff>94942</xdr:rowOff>
    </xdr:from>
    <xdr:to>
      <xdr:col>18</xdr:col>
      <xdr:colOff>477561</xdr:colOff>
      <xdr:row>113</xdr:row>
      <xdr:rowOff>136107</xdr:rowOff>
    </xdr:to>
    <xdr:sp macro="" textlink="">
      <xdr:nvSpPr>
        <xdr:cNvPr id="40" name="TextShape 1" descr="9.1.3.1 Información y relaciones (Condicional)&#10;&#10;Condición: Cuando las TIC sean una página web.&#10;&#10;La información, estructura y relaciones comunicadas a través de la presentación pueden ser determinadas por software o están disponibles como texto. &#10;&#10;https://www.w3.org/TR/WCAG/#info-and-relationships">
          <a:extLst>
            <a:ext uri="{FF2B5EF4-FFF2-40B4-BE49-F238E27FC236}">
              <a16:creationId xmlns:a16="http://schemas.microsoft.com/office/drawing/2014/main" id="{D290D3FC-7C3B-4D09-BF63-982BA1F07741}"/>
            </a:ext>
          </a:extLst>
        </xdr:cNvPr>
        <xdr:cNvSpPr txBox="1"/>
      </xdr:nvSpPr>
      <xdr:spPr>
        <a:xfrm>
          <a:off x="13364701" y="19651884"/>
          <a:ext cx="6452420" cy="1595010"/>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9.1.3.1 Información y relaciones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 información, estructura y relaciones comunicadas a través de la presentación pueden ser determinadas por software o están disponibles como texto. </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5"/>
            </a:rPr>
            <a:t>https://www.w3.org/TR/WCAG/#info-and-relationships</a:t>
          </a:r>
          <a:endParaRPr lang="es-ES" sz="1200" b="0" strike="noStrike" spc="-1">
            <a:latin typeface="Times New Roman"/>
          </a:endParaRPr>
        </a:p>
      </xdr:txBody>
    </xdr:sp>
    <xdr:clientData/>
  </xdr:twoCellAnchor>
  <xdr:twoCellAnchor editAs="absolute">
    <xdr:from>
      <xdr:col>10</xdr:col>
      <xdr:colOff>974581</xdr:colOff>
      <xdr:row>122</xdr:row>
      <xdr:rowOff>96330</xdr:rowOff>
    </xdr:from>
    <xdr:to>
      <xdr:col>18</xdr:col>
      <xdr:colOff>435569</xdr:colOff>
      <xdr:row>132</xdr:row>
      <xdr:rowOff>39602</xdr:rowOff>
    </xdr:to>
    <xdr:sp macro="" textlink="">
      <xdr:nvSpPr>
        <xdr:cNvPr id="41" name="TextShape 1" descr="9.1.3.2 Secuencia significativa (Condicional)&#10;&#10;Condición: Cuando las TIC sean una página web.&#10;&#10;Cuando la secuencia en que se presenta el contenido afecta a su significado, se puede determinar por software la secuencia correcta de lectura. &#10;&#10;https://www.w3.org/TR/WCAG/#meaningful-sequence">
          <a:extLst>
            <a:ext uri="{FF2B5EF4-FFF2-40B4-BE49-F238E27FC236}">
              <a16:creationId xmlns:a16="http://schemas.microsoft.com/office/drawing/2014/main" id="{D07C32BE-7CE9-44D8-AB83-C2273E67130C}"/>
            </a:ext>
          </a:extLst>
        </xdr:cNvPr>
        <xdr:cNvSpPr txBox="1"/>
      </xdr:nvSpPr>
      <xdr:spPr>
        <a:xfrm>
          <a:off x="13332951" y="22772603"/>
          <a:ext cx="6442178" cy="1650999"/>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9.1.3.2 Secuencia significativa</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Cuando la secuencia en que se presenta el contenido afecta a su significado, se puede determinar por software la secuencia correcta de lectura. </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6"/>
            </a:rPr>
            <a:t>https://www.w3.org/TR/WCAG/#meaningful-sequence</a:t>
          </a:r>
          <a:endParaRPr lang="es-ES" sz="1200" b="0" strike="noStrike" spc="-1">
            <a:latin typeface="Times New Roman"/>
          </a:endParaRPr>
        </a:p>
      </xdr:txBody>
    </xdr:sp>
    <xdr:clientData/>
  </xdr:twoCellAnchor>
  <xdr:twoCellAnchor editAs="absolute">
    <xdr:from>
      <xdr:col>10</xdr:col>
      <xdr:colOff>969173</xdr:colOff>
      <xdr:row>137</xdr:row>
      <xdr:rowOff>131384</xdr:rowOff>
    </xdr:from>
    <xdr:to>
      <xdr:col>18</xdr:col>
      <xdr:colOff>401196</xdr:colOff>
      <xdr:row>150</xdr:row>
      <xdr:rowOff>136108</xdr:rowOff>
    </xdr:to>
    <xdr:sp macro="" textlink="">
      <xdr:nvSpPr>
        <xdr:cNvPr id="42" name="TextShape 1" descr="9.1.3.3 Características sensoriales (Condicional)&#10;&#10;Condición: Cuando las TIC sean una página web.&#10;&#10;Las instrucciones proporcionadas para entender y operar el contenido no dependen exclusivamente en las características sensoriales de los componentes como su forma, tamaño, ubicación visual, orientación o sonido. (Nivel A)&#10;&#10;Nota: Para los requisitos relacionados con el color, véase la Pauta 1.4.&#10;&#10;https://www.w3.org/TR/WCAG/#sensory-characteristics">
          <a:extLst>
            <a:ext uri="{FF2B5EF4-FFF2-40B4-BE49-F238E27FC236}">
              <a16:creationId xmlns:a16="http://schemas.microsoft.com/office/drawing/2014/main" id="{C2E88FC7-3C9F-4A46-BE93-ECF7685EFB9A}"/>
            </a:ext>
          </a:extLst>
        </xdr:cNvPr>
        <xdr:cNvSpPr txBox="1"/>
      </xdr:nvSpPr>
      <xdr:spPr>
        <a:xfrm>
          <a:off x="13323733" y="25503444"/>
          <a:ext cx="6409403" cy="2156951"/>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9.1.3.3 Características sensoriales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lang="es-ES" sz="1200" b="0" strike="noStrike" spc="-1">
            <a:latin typeface="Times New Roman"/>
          </a:endParaRPr>
        </a:p>
        <a:p>
          <a:endParaRPr lang="es-ES" sz="1200" b="0" strike="noStrike" spc="-1">
            <a:latin typeface="Times New Roman"/>
          </a:endParaRPr>
        </a:p>
        <a:p>
          <a:r>
            <a:rPr lang="en-US" sz="1100" b="0" strike="noStrike" spc="-1">
              <a:solidFill>
                <a:srgbClr val="000000"/>
              </a:solidFill>
              <a:latin typeface="Arial" panose="020B0604020202020204" pitchFamily="34" charset="0"/>
              <a:ea typeface="Linux Libertine G"/>
              <a:cs typeface="Arial" panose="020B0604020202020204" pitchFamily="34" charset="0"/>
            </a:rPr>
            <a:t>Nota: Para los requisitos relacionados con el color, véase la Pauta 1.4.</a:t>
          </a:r>
          <a:endParaRPr lang="es-ES" sz="1100" b="0" strike="noStrike" spc="-1">
            <a:latin typeface="Arial" panose="020B0604020202020204" pitchFamily="34" charset="0"/>
            <a:cs typeface="Arial" panose="020B0604020202020204" pitchFamily="34" charset="0"/>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7"/>
            </a:rPr>
            <a:t>https://www.w3.org/TR/WCAG/#sensory-characteristics</a:t>
          </a:r>
          <a:endParaRPr lang="es-ES" sz="1200" b="0" strike="noStrike" spc="-1">
            <a:latin typeface="Times New Roman"/>
          </a:endParaRPr>
        </a:p>
      </xdr:txBody>
    </xdr:sp>
    <xdr:clientData/>
  </xdr:twoCellAnchor>
  <xdr:twoCellAnchor editAs="absolute">
    <xdr:from>
      <xdr:col>10</xdr:col>
      <xdr:colOff>968995</xdr:colOff>
      <xdr:row>154</xdr:row>
      <xdr:rowOff>114369</xdr:rowOff>
    </xdr:from>
    <xdr:to>
      <xdr:col>18</xdr:col>
      <xdr:colOff>55223</xdr:colOff>
      <xdr:row>166</xdr:row>
      <xdr:rowOff>57642</xdr:rowOff>
    </xdr:to>
    <xdr:sp macro="" textlink="">
      <xdr:nvSpPr>
        <xdr:cNvPr id="3" name="TextShape 1" descr="9.1.3.4 Orientación (Condicional)&#10;&#10;Condición: Cuando las TIC sean una página web.&#10;&#10;El contenido no restringe su visualización y funcionamiento a una única orientación de pantalla, como vertical u horizontal, a menos que sea esencial una orientación de pantalla específica.&#10;&#10;&#10;https://www.w3.org/TR/WCAG/#orientation">
          <a:extLst>
            <a:ext uri="{FF2B5EF4-FFF2-40B4-BE49-F238E27FC236}">
              <a16:creationId xmlns:a16="http://schemas.microsoft.com/office/drawing/2014/main" id="{930DD463-A1C3-4855-93F0-6B5D1CD83975}"/>
            </a:ext>
          </a:extLst>
        </xdr:cNvPr>
        <xdr:cNvSpPr txBox="1"/>
      </xdr:nvSpPr>
      <xdr:spPr>
        <a:xfrm>
          <a:off x="13312125" y="28467119"/>
          <a:ext cx="6075038" cy="1947333"/>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9.1.3.4 Orientación</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contenido no restringe su visualización y funcionamiento a una única orientación de pantalla, como vertical u horizontal, a menos que sea esencial una orientación de pantalla específica.</a:t>
          </a:r>
          <a:endParaRPr lang="es-ES" sz="1200" b="0" strike="noStrike" spc="-1">
            <a:latin typeface="Times New Roman"/>
          </a:endParaRPr>
        </a:p>
        <a:p>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8"/>
            </a:rPr>
            <a:t>https://www.w3.org/TR/WCAG/#orientation</a:t>
          </a:r>
          <a:endParaRPr lang="es-ES" sz="1200" b="0" strike="noStrike" spc="-1">
            <a:latin typeface="Times New Roman"/>
          </a:endParaRPr>
        </a:p>
      </xdr:txBody>
    </xdr:sp>
    <xdr:clientData/>
  </xdr:twoCellAnchor>
  <xdr:twoCellAnchor editAs="absolute">
    <xdr:from>
      <xdr:col>10</xdr:col>
      <xdr:colOff>978194</xdr:colOff>
      <xdr:row>169</xdr:row>
      <xdr:rowOff>248162</xdr:rowOff>
    </xdr:from>
    <xdr:to>
      <xdr:col>18</xdr:col>
      <xdr:colOff>95183</xdr:colOff>
      <xdr:row>183</xdr:row>
      <xdr:rowOff>85944</xdr:rowOff>
    </xdr:to>
    <xdr:sp macro="" textlink="">
      <xdr:nvSpPr>
        <xdr:cNvPr id="4" name="TextShape 1" descr="9.1.3.5 Identificación del propósito de la entrada (Condicional)&#10;&#10;Condición: Cuando las TIC sean una página web.&#10;&#10;El propósito de cada campo de entrada que recoge información sobre el usuario puede ser determinado programáticamente cuando:&#10;&#10;- El campo de entrada sirve a un propósito identificado en los propósitos de entrada de los componentes de la interfaz de usuario; y&#10;- El contenido se implementa usando tecnologías con soporte para identificar el significado esperado de los datos de entrada en formularios.&#10;&#10;https://www.w3.org/TR/WCAG/#identify-input-purpose">
          <a:extLst>
            <a:ext uri="{FF2B5EF4-FFF2-40B4-BE49-F238E27FC236}">
              <a16:creationId xmlns:a16="http://schemas.microsoft.com/office/drawing/2014/main" id="{59DC4EC8-4846-4948-8EB0-EA5BC8ADECBD}"/>
            </a:ext>
          </a:extLst>
        </xdr:cNvPr>
        <xdr:cNvSpPr txBox="1"/>
      </xdr:nvSpPr>
      <xdr:spPr>
        <a:xfrm>
          <a:off x="13334659" y="31036137"/>
          <a:ext cx="6092464" cy="2381592"/>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9.1.3.5 Identificación del propósito de la entrada</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propósito de cada campo de entrada que recoge información sobre el usuario puede ser determinado programáticamente cuando:</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El campo de entrada sirve a un propósito identificado en los propósitos de entrada de los componentes de la interfaz de usuario; y</a:t>
          </a:r>
          <a:endParaRPr lang="es-ES" sz="1200" b="0" strike="noStrike" spc="-1">
            <a:latin typeface="Times New Roman"/>
          </a:endParaRPr>
        </a:p>
        <a:p>
          <a:r>
            <a:rPr lang="en-US" sz="1200" b="0" strike="noStrike" spc="-1">
              <a:solidFill>
                <a:srgbClr val="000000"/>
              </a:solidFill>
              <a:latin typeface="Arial"/>
              <a:ea typeface="Linux Libertine G"/>
            </a:rPr>
            <a:t>- El contenido se implementa usando tecnologías con soporte para identificar el significado esperado de los datos de entrada en formularios.</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9"/>
            </a:rPr>
            <a:t>https://www.w3.org/TR/WCAG/#identify-input-purpose</a:t>
          </a:r>
          <a:endParaRPr lang="es-ES" sz="1200" b="0" strike="noStrike" spc="-1">
            <a:latin typeface="Times New Roman"/>
          </a:endParaRPr>
        </a:p>
      </xdr:txBody>
    </xdr:sp>
    <xdr:clientData/>
  </xdr:twoCellAnchor>
  <xdr:twoCellAnchor editAs="absolute">
    <xdr:from>
      <xdr:col>10</xdr:col>
      <xdr:colOff>994151</xdr:colOff>
      <xdr:row>186</xdr:row>
      <xdr:rowOff>302137</xdr:rowOff>
    </xdr:from>
    <xdr:to>
      <xdr:col>18</xdr:col>
      <xdr:colOff>98077</xdr:colOff>
      <xdr:row>199</xdr:row>
      <xdr:rowOff>98951</xdr:rowOff>
    </xdr:to>
    <xdr:sp macro="" textlink="">
      <xdr:nvSpPr>
        <xdr:cNvPr id="5" name="TextShape 1" descr="9.1.4.1 Uso del Color (Condicional)&#10;&#10;Condición: Cuando las TIC sean una página web.&#10;&#10;El color no se usa como único medio visual para transmitir la información, indicar una acción, solicitar una respuesta o distinguir un elemento visual. (Nivel A)&#10;&#10;Nota: Este criterio de conformidad trata específicamente acerca de la percepción del color. En la Pauta 1.3 se recogen otras formas de percepción, incluyendo el acceso por software al color y a otros códigos de presentación visual.&#10;&#10;https://www.w3.org/TR/WCAG/#use-of-color">
          <a:extLst>
            <a:ext uri="{FF2B5EF4-FFF2-40B4-BE49-F238E27FC236}">
              <a16:creationId xmlns:a16="http://schemas.microsoft.com/office/drawing/2014/main" id="{4B71C367-ED8B-4CA9-8643-7F120C084793}"/>
            </a:ext>
          </a:extLst>
        </xdr:cNvPr>
        <xdr:cNvSpPr txBox="1"/>
      </xdr:nvSpPr>
      <xdr:spPr>
        <a:xfrm>
          <a:off x="13344901" y="34084137"/>
          <a:ext cx="6096546" cy="2192457"/>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9.1.4.1 Uso del Color</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color no se usa como único medio visual para transmitir la información, indicar una acción, solicitar una respuesta o distinguir un elemento visual. (Nivel 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Nota: Este criterio de conformidad trata específicamente acerca de la percepción del color. En la Pauta 1.3 se recogen otras formas de percepción, incluyendo el acceso por software al color y a otros códigos de presentación visual.</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0"/>
            </a:rPr>
            <a:t>https://www.w3.org/TR/WCAG/#use-of-color</a:t>
          </a:r>
          <a:endParaRPr lang="es-ES" sz="1200" b="0" strike="noStrike" spc="-1">
            <a:latin typeface="Times New Roman"/>
          </a:endParaRPr>
        </a:p>
      </xdr:txBody>
    </xdr:sp>
    <xdr:clientData/>
  </xdr:twoCellAnchor>
  <xdr:twoCellAnchor editAs="absolute">
    <xdr:from>
      <xdr:col>11</xdr:col>
      <xdr:colOff>17356</xdr:colOff>
      <xdr:row>203</xdr:row>
      <xdr:rowOff>169387</xdr:rowOff>
    </xdr:from>
    <xdr:to>
      <xdr:col>18</xdr:col>
      <xdr:colOff>148712</xdr:colOff>
      <xdr:row>219</xdr:row>
      <xdr:rowOff>37895</xdr:rowOff>
    </xdr:to>
    <xdr:sp macro="" textlink="">
      <xdr:nvSpPr>
        <xdr:cNvPr id="6" name="TextShape 1" descr="9.1.4.2 Control del audio (Condicional)&#10;&#10;Condición: Cuando las TIC sean una página web.&#10;&#10;Si el audio de una página web suena automáticamente durante más de 3 segundos, se proporciona ya sea un mecanismo para pausar o detener el audio, o un mecanismo para controlar el volumen del sonido que es independiente del nivel de volumen global del sistema. (Nivel A)&#10;&#10;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10;&#10;https://www.w3.org/TR/WCAG/#audio-control">
          <a:extLst>
            <a:ext uri="{FF2B5EF4-FFF2-40B4-BE49-F238E27FC236}">
              <a16:creationId xmlns:a16="http://schemas.microsoft.com/office/drawing/2014/main" id="{3DC066FD-9294-4E15-98E8-E70F7235FE46}"/>
            </a:ext>
          </a:extLst>
        </xdr:cNvPr>
        <xdr:cNvSpPr txBox="1"/>
      </xdr:nvSpPr>
      <xdr:spPr>
        <a:xfrm>
          <a:off x="13387916" y="36932077"/>
          <a:ext cx="6096546" cy="2708651"/>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9.1.4.2 Control del audio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1"/>
            </a:rPr>
            <a:t>https://www.w3.org/TR/WCAG/#audio-control</a:t>
          </a:r>
          <a:endParaRPr lang="es-ES" sz="1200" b="0" strike="noStrike" spc="-1">
            <a:latin typeface="Times New Roman"/>
          </a:endParaRPr>
        </a:p>
      </xdr:txBody>
    </xdr:sp>
    <xdr:clientData/>
  </xdr:twoCellAnchor>
  <xdr:twoCellAnchor editAs="absolute">
    <xdr:from>
      <xdr:col>10</xdr:col>
      <xdr:colOff>1002827</xdr:colOff>
      <xdr:row>221</xdr:row>
      <xdr:rowOff>15814</xdr:rowOff>
    </xdr:from>
    <xdr:to>
      <xdr:col>24</xdr:col>
      <xdr:colOff>97584</xdr:colOff>
      <xdr:row>236</xdr:row>
      <xdr:rowOff>133453</xdr:rowOff>
    </xdr:to>
    <xdr:sp macro="" textlink="">
      <xdr:nvSpPr>
        <xdr:cNvPr id="7" name="TextShape 1" descr="9.1.4.3 Contraste (mínimo) (Condicional)&#10;&#10;Condición: Cuando las TIC sean una página web.&#10;&#10;La presentación visual de texto e imágenes de texto tiene una relación de contraste de al menos 4,5:1, excepto para lo siguiente: &#10;&#10;- Texto grande: El texto y las imágenes a gran escala de texto a gran escala tienen una relación de contraste de al menos 3:1;&#10;&#10;-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10;&#10;- Logotipos: El texto que forma parte de un logotipo o marca no tiene un requisito de contraste mínimo.&#10;&#10;https://www.w3.org/TR/WCAG/#contrast-minimum">
          <a:extLst>
            <a:ext uri="{FF2B5EF4-FFF2-40B4-BE49-F238E27FC236}">
              <a16:creationId xmlns:a16="http://schemas.microsoft.com/office/drawing/2014/main" id="{08EC0C64-460F-4025-8907-07D27CE29384}"/>
            </a:ext>
          </a:extLst>
        </xdr:cNvPr>
        <xdr:cNvSpPr txBox="1"/>
      </xdr:nvSpPr>
      <xdr:spPr>
        <a:xfrm>
          <a:off x="13355482" y="40150777"/>
          <a:ext cx="10346745" cy="2560484"/>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9.1.4.3 Contraste (mínimo)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 presentación visual de texto e imágenes de texto tiene una relación de contraste de al menos 4,5:1, excepto para lo siguiente: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Texto grande</a:t>
          </a:r>
          <a:r>
            <a:rPr lang="en-US" sz="1200" b="0" strike="noStrike" spc="-1">
              <a:solidFill>
                <a:srgbClr val="000000"/>
              </a:solidFill>
              <a:latin typeface="Arial"/>
              <a:ea typeface="Linux Libertine G"/>
            </a:rPr>
            <a:t>: El texto y las imágenes a gran escala de texto a gran escala tienen una relación de contraste de al menos 3:1;</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Incidental</a:t>
          </a:r>
          <a:r>
            <a:rPr lang="en-US" sz="1200" b="0" strike="noStrike" spc="-1">
              <a:solidFill>
                <a:srgbClr val="000000"/>
              </a:solidFill>
              <a:latin typeface="Arial"/>
              <a:ea typeface="Linux Libertine G"/>
            </a:rPr>
            <a:t>: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Logotipos</a:t>
          </a:r>
          <a:r>
            <a:rPr lang="en-US" sz="1200" b="0" strike="noStrike" spc="-1">
              <a:solidFill>
                <a:srgbClr val="000000"/>
              </a:solidFill>
              <a:latin typeface="Arial"/>
              <a:ea typeface="Linux Libertine G"/>
            </a:rPr>
            <a:t>: El texto que forma parte de un logotipo o marca no tiene un requisito de contraste mínimo.</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2"/>
            </a:rPr>
            <a:t>https://www.w3.org/TR/WCAG/#contrast-minimum</a:t>
          </a:r>
          <a:endParaRPr lang="es-ES" sz="1200" b="0" strike="noStrike" spc="-1">
            <a:latin typeface="Times New Roman"/>
          </a:endParaRPr>
        </a:p>
      </xdr:txBody>
    </xdr:sp>
    <xdr:clientData/>
  </xdr:twoCellAnchor>
  <xdr:twoCellAnchor editAs="absolute">
    <xdr:from>
      <xdr:col>11</xdr:col>
      <xdr:colOff>1350</xdr:colOff>
      <xdr:row>240</xdr:row>
      <xdr:rowOff>135425</xdr:rowOff>
    </xdr:from>
    <xdr:to>
      <xdr:col>18</xdr:col>
      <xdr:colOff>131013</xdr:colOff>
      <xdr:row>250</xdr:row>
      <xdr:rowOff>135158</xdr:rowOff>
    </xdr:to>
    <xdr:sp macro="" textlink="">
      <xdr:nvSpPr>
        <xdr:cNvPr id="8" name="TextShape 1" descr="9.1.4.4 Cambio de tamaño del texto (Condicional)&#10;&#10;Condición: Cuando las TIC sean una página web.&#10;&#10;A excepción de los subtítulos y las imágenes de texto, el texto puede redimensionarse sin tecnología de asistencia hasta un 200% sin pérdida de contenido o funcionalidad.&#10;&#10;https://www.w3.org/TR/WCAG/#resize-text">
          <a:extLst>
            <a:ext uri="{FF2B5EF4-FFF2-40B4-BE49-F238E27FC236}">
              <a16:creationId xmlns:a16="http://schemas.microsoft.com/office/drawing/2014/main" id="{C1F355F7-4464-425B-9A35-7190FB2CAB13}"/>
            </a:ext>
          </a:extLst>
        </xdr:cNvPr>
        <xdr:cNvSpPr txBox="1"/>
      </xdr:nvSpPr>
      <xdr:spPr>
        <a:xfrm>
          <a:off x="13366407" y="43566462"/>
          <a:ext cx="6096546" cy="1686504"/>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9.1.4.4 Cambio de tamaño del texto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A excepción de los subtítulos y las imágenes de texto, el texto puede redimensionarse sin tecnología de asistencia hasta un 200% sin pérdida de contenido o funcionalidad.</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3"/>
            </a:rPr>
            <a:t>https://www.w3.org/TR/WCAG/#resize-text</a:t>
          </a:r>
          <a:endParaRPr lang="es-ES" sz="1200" b="0" strike="noStrike" spc="-1">
            <a:latin typeface="Times New Roman"/>
          </a:endParaRPr>
        </a:p>
      </xdr:txBody>
    </xdr:sp>
    <xdr:clientData/>
  </xdr:twoCellAnchor>
  <xdr:twoCellAnchor editAs="absolute">
    <xdr:from>
      <xdr:col>11</xdr:col>
      <xdr:colOff>15307</xdr:colOff>
      <xdr:row>258</xdr:row>
      <xdr:rowOff>59691</xdr:rowOff>
    </xdr:from>
    <xdr:to>
      <xdr:col>26</xdr:col>
      <xdr:colOff>799553</xdr:colOff>
      <xdr:row>271</xdr:row>
      <xdr:rowOff>323590</xdr:rowOff>
    </xdr:to>
    <xdr:sp macro="" textlink="">
      <xdr:nvSpPr>
        <xdr:cNvPr id="9" name="TextShape 1" descr="9.1.4.5 Imágenes de texto (Condicional)&#10;&#10;Condición: Cuando las TIC sean una página web.&#10;&#10;Si las tecnologías que se utilizan pueden lograr la presentación visual, el texto se utiliza para transmitir información en lugar de imágenes de texto, con la excepción de lo siguiente: &#10;&#10;- Personalizable: La imagen del texto se puede personalizar visualmente según las necesidades del usuario;&#10;&#10;- Esencial: Una presentación particular del texto es esencial para la información que se transmite.&#10;&#10;Nota: Los logotipos (texto que forma parte de un logotipo o marca) se consideran esenciales.&#10;&#10;https://www.w3.org/TR/WCAG/#images-of-text">
          <a:extLst>
            <a:ext uri="{FF2B5EF4-FFF2-40B4-BE49-F238E27FC236}">
              <a16:creationId xmlns:a16="http://schemas.microsoft.com/office/drawing/2014/main" id="{80565D46-DF46-4D0E-A2FA-B62FA4FDA43C}"/>
            </a:ext>
          </a:extLst>
        </xdr:cNvPr>
        <xdr:cNvSpPr txBox="1"/>
      </xdr:nvSpPr>
      <xdr:spPr>
        <a:xfrm>
          <a:off x="13385867" y="46619584"/>
          <a:ext cx="12527936" cy="2412316"/>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9.1.4.5 Imágenes de texto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las tecnologías que se utilizan pueden lograr la presentación visual, el texto se utiliza para transmitir información en lugar de imágenes de texto, con la excepción de lo siguiente: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Personalizable</a:t>
          </a:r>
          <a:r>
            <a:rPr lang="en-US" sz="1200" b="0" strike="noStrike" spc="-1">
              <a:solidFill>
                <a:srgbClr val="000000"/>
              </a:solidFill>
              <a:latin typeface="Arial"/>
              <a:ea typeface="Linux Libertine G"/>
            </a:rPr>
            <a:t>: La imagen del texto se puede personalizar visualmente según las necesidades del usuario;</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Esencial</a:t>
          </a:r>
          <a:r>
            <a:rPr lang="en-US" sz="1200" b="0" strike="noStrike" spc="-1">
              <a:solidFill>
                <a:srgbClr val="000000"/>
              </a:solidFill>
              <a:latin typeface="Arial"/>
              <a:ea typeface="Linux Libertine G"/>
            </a:rPr>
            <a:t>: Una presentación particular del texto es esencial para la información que se transmite.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Nota: Los logotipos (texto que forma parte de un logotipo o marca) se consideran esenciales.</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4"/>
            </a:rPr>
            <a:t>https://www.w3.org/TR/WCAG/#images-of-text</a:t>
          </a:r>
          <a:endParaRPr lang="es-ES" sz="1200" b="0" strike="noStrike" spc="-1">
            <a:latin typeface="Times New Roman"/>
          </a:endParaRPr>
        </a:p>
      </xdr:txBody>
    </xdr:sp>
    <xdr:clientData/>
  </xdr:twoCellAnchor>
  <xdr:twoCellAnchor editAs="absolute">
    <xdr:from>
      <xdr:col>11</xdr:col>
      <xdr:colOff>0</xdr:colOff>
      <xdr:row>273</xdr:row>
      <xdr:rowOff>17357</xdr:rowOff>
    </xdr:from>
    <xdr:to>
      <xdr:col>21</xdr:col>
      <xdr:colOff>87651</xdr:colOff>
      <xdr:row>288</xdr:row>
      <xdr:rowOff>116417</xdr:rowOff>
    </xdr:to>
    <xdr:sp macro="" textlink="">
      <xdr:nvSpPr>
        <xdr:cNvPr id="10" name="TextShape 1" descr="9.1.4.10 Reajuste del texto (Condicional)&#10;&#10;Condición: Cuando las TIC sean una página web.&#10;&#10;El contenido puede ser presentado sin pérdida de información o funcionalidad, y sin necesidad de desplazarse en dos dimensiones: &#10;&#10;- Contenido de desplazamiento vertical con un ancho equivalente a 320 píxeles CSS;&#10;&#10;- Contenido de desplazamiento horizontal a una altura equivalente a 256 píxeles CSS;&#10;&#10;- Excepto para partes del contenido que requieren un diseño bidimensional para su uso o significado.&#10;&#10;https://www.w3.org/TR/WCAG/#reflow">
          <a:extLst>
            <a:ext uri="{FF2B5EF4-FFF2-40B4-BE49-F238E27FC236}">
              <a16:creationId xmlns:a16="http://schemas.microsoft.com/office/drawing/2014/main" id="{C8505916-4BE0-48E4-9CD1-8BF0D52D69D2}"/>
            </a:ext>
          </a:extLst>
        </xdr:cNvPr>
        <xdr:cNvSpPr txBox="1"/>
      </xdr:nvSpPr>
      <xdr:spPr>
        <a:xfrm>
          <a:off x="13366750" y="49265417"/>
          <a:ext cx="8262853" cy="2540000"/>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9.1.4.10 Reajuste del texto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contenido puede ser presentado sin pérdida de información o funcionalidad, y sin necesidad de desplazarse en dos dimensiones: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Contenido de desplazamiento vertical con un ancho equivalente a 320 píxeles CSS;</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Contenido de desplazamiento horizontal a una altura equivalente a 256 píxeles CSS;</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Excepto para partes del contenido que requieren un diseño bidimensional para su uso o significado.</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5"/>
            </a:rPr>
            <a:t>https://www.w3.org/TR/WCAG/#reflow</a:t>
          </a:r>
          <a:endParaRPr lang="es-ES" sz="1200" b="0" strike="noStrike" spc="-1">
            <a:latin typeface="Times New Roman"/>
          </a:endParaRPr>
        </a:p>
      </xdr:txBody>
    </xdr:sp>
    <xdr:clientData/>
  </xdr:twoCellAnchor>
  <xdr:twoCellAnchor editAs="absolute">
    <xdr:from>
      <xdr:col>11</xdr:col>
      <xdr:colOff>0</xdr:colOff>
      <xdr:row>289</xdr:row>
      <xdr:rowOff>116418</xdr:rowOff>
    </xdr:from>
    <xdr:to>
      <xdr:col>21</xdr:col>
      <xdr:colOff>98610</xdr:colOff>
      <xdr:row>305</xdr:row>
      <xdr:rowOff>278834</xdr:rowOff>
    </xdr:to>
    <xdr:sp macro="" textlink="">
      <xdr:nvSpPr>
        <xdr:cNvPr id="11" name="TextShape 1" descr="9.1.4.11 Contraste no textual (Condicional)&#10;&#10;Condición: Cuando las TIC sean una página web.&#10;&#10;La presentación visual de los siguientes elementos  tiene una relación de contraste de al menos 3:1 con respecto a los colores adyacentes: &#10;&#10;-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10;&#10;- Objetos gráficos: Partes de los gráficos necesarios para comprender el contenido, excepto cuando una presentación particular de los gráficos es esencial para la información que se transmite&#10; &#10;https://www.w3.org/TR/WCAG/#non-text-contrast">
          <a:extLst>
            <a:ext uri="{FF2B5EF4-FFF2-40B4-BE49-F238E27FC236}">
              <a16:creationId xmlns:a16="http://schemas.microsoft.com/office/drawing/2014/main" id="{CBED36DC-A06F-42A3-ADE7-17B4DEDB5D84}"/>
            </a:ext>
          </a:extLst>
        </xdr:cNvPr>
        <xdr:cNvSpPr txBox="1"/>
      </xdr:nvSpPr>
      <xdr:spPr>
        <a:xfrm>
          <a:off x="13366750" y="52197001"/>
          <a:ext cx="8283337" cy="2749618"/>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9.1.4.11 Contraste no textual</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 presentación visual de los siguientes elementos  tiene una relación de contraste de al menos 3:1 con respecto a los colores adyacentes: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Componentes de la interfaz de usuario</a:t>
          </a:r>
          <a:r>
            <a:rPr lang="en-US" sz="1200" b="0" strike="noStrike" spc="-1">
              <a:solidFill>
                <a:srgbClr val="000000"/>
              </a:solidFill>
              <a:latin typeface="Arial"/>
              <a:ea typeface="Linux Libertine G"/>
            </a:rPr>
            <a:t>: Información visual necesaria para identificar los componentes y estados de la interfaz de usuario, excepto en el caso de los componentes inactivos o cuando la apariencia del componente es determinada por el agente de usuario y no modificada por el autor;</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Objetos gráficos</a:t>
          </a:r>
          <a:r>
            <a:rPr lang="en-US" sz="1200" b="0" strike="noStrike" spc="-1">
              <a:solidFill>
                <a:srgbClr val="000000"/>
              </a:solidFill>
              <a:latin typeface="Arial"/>
              <a:ea typeface="Linux Libertine G"/>
            </a:rPr>
            <a:t>: Partes de los gráficos necesarios para comprender el contenido, excepto cuando una presentación particular de los gráficos es esencial para la información que se transmite</a:t>
          </a:r>
          <a:endParaRPr lang="es-ES" sz="1200" b="0" strike="noStrike" spc="-1">
            <a:latin typeface="Times New Roman"/>
          </a:endParaRPr>
        </a:p>
        <a:p>
          <a:r>
            <a:rPr lang="en-US" sz="1200" b="0" strike="noStrike" spc="-1">
              <a:solidFill>
                <a:srgbClr val="000000"/>
              </a:solidFill>
              <a:latin typeface="Arial"/>
              <a:ea typeface="Linux Libertine G"/>
            </a:rPr>
            <a:t>	</a:t>
          </a:r>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6"/>
            </a:rPr>
            <a:t>https://www.w3.org/TR/WCAG/#non-text-contrast</a:t>
          </a:r>
          <a:endParaRPr lang="es-ES" sz="1200" b="0" strike="noStrike" spc="-1">
            <a:latin typeface="Times New Roman"/>
          </a:endParaRPr>
        </a:p>
      </xdr:txBody>
    </xdr:sp>
    <xdr:clientData/>
  </xdr:twoCellAnchor>
  <xdr:twoCellAnchor editAs="absolute">
    <xdr:from>
      <xdr:col>11</xdr:col>
      <xdr:colOff>20109</xdr:colOff>
      <xdr:row>307</xdr:row>
      <xdr:rowOff>59691</xdr:rowOff>
    </xdr:from>
    <xdr:to>
      <xdr:col>32</xdr:col>
      <xdr:colOff>246866</xdr:colOff>
      <xdr:row>322</xdr:row>
      <xdr:rowOff>396472</xdr:rowOff>
    </xdr:to>
    <xdr:sp macro="" textlink="">
      <xdr:nvSpPr>
        <xdr:cNvPr id="12" name="TextShape 1" descr="9.1.4.12 Espaciado del texto (Condicional)&#10;&#10;Condición: Cuando las TIC sean una página web.&#10;&#10;En el contenido implementado usando lenguajes de marcado que soportan las siguientes propiedades de estilo de texto, no se produce ninguna pérdida de contenido o funcionalidad al configurar todo lo siguiente y al no cambiar ninguna otra propiedad de estilo: &#10;&#10;- Altura de línea (espaciado de línea) de al menos 1,5 veces el tamaño de la fuente;&#10;&#10;- Espaciando los párrafos siguientes a por lo menos 2 veces el tamaño de la fuente;&#10;&#10;- Espaciado de letras (rastreo) a por lo menos 0.12 veces el tamaño de la fuente;&#10;&#10;- Espacio entre palabras de al menos 0.16 veces el tamaño de la fuente.&#10;&#10;https://www.w3.org/TR/WCAG/#text-spacing">
          <a:extLst>
            <a:ext uri="{FF2B5EF4-FFF2-40B4-BE49-F238E27FC236}">
              <a16:creationId xmlns:a16="http://schemas.microsoft.com/office/drawing/2014/main" id="{A98A13FD-CD34-47A9-99EC-044E7883A210}"/>
            </a:ext>
          </a:extLst>
        </xdr:cNvPr>
        <xdr:cNvSpPr txBox="1"/>
      </xdr:nvSpPr>
      <xdr:spPr>
        <a:xfrm>
          <a:off x="13377334" y="55276751"/>
          <a:ext cx="18025807" cy="2770101"/>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9.1.4.12 Espaciado del texto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Altura de línea (espaciado de línea) de al menos 1,5 veces el tamaño de la fuente;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Espaciando los párrafos siguientes a por lo menos 2 veces el tamaño de la fuente;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Espaciado de letras (rastreo) a por lo menos 0.12 veces el tamaño de la fuente;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Espacio entre palabras de al menos 0.16 veces el tamaño de la fuente.</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7"/>
            </a:rPr>
            <a:t>https://www.w3.org/TR/WCAG/#text-spacing</a:t>
          </a:r>
          <a:endParaRPr lang="es-ES" sz="1200" b="0" strike="noStrike" spc="-1">
            <a:latin typeface="Times New Roman"/>
          </a:endParaRPr>
        </a:p>
      </xdr:txBody>
    </xdr:sp>
    <xdr:clientData/>
  </xdr:twoCellAnchor>
  <xdr:twoCellAnchor editAs="absolute">
    <xdr:from>
      <xdr:col>11</xdr:col>
      <xdr:colOff>16155</xdr:colOff>
      <xdr:row>324</xdr:row>
      <xdr:rowOff>130811</xdr:rowOff>
    </xdr:from>
    <xdr:to>
      <xdr:col>32</xdr:col>
      <xdr:colOff>286400</xdr:colOff>
      <xdr:row>339</xdr:row>
      <xdr:rowOff>131726</xdr:rowOff>
    </xdr:to>
    <xdr:sp macro="" textlink="">
      <xdr:nvSpPr>
        <xdr:cNvPr id="13" name="TextShape 1" descr="9.1.4.13 Contenido señalado con el puntero o que tiene el foco (Condicional)&#10;&#10;Condición: Cuando las TIC sean una página web.&#10;&#10;Si al recibir y luego eliminar el puntero o el foco del teclado se activa el contenido adicional para que se haga visible y luego se oculte, lo siguiente es cierto: &#10;&#10;- Puede retirarse: Un mecanismo está disponible para descartar el contenido adicional sin mover el puntero o el foco del teclado, a menos que el contenido adicional comunique un error de entrada o no oscurezca o reemplace otro contenido;&#10;&#10;- Hoverable: Si el puntero puede activar el contenido adicional, entonces el puntero puede moverse sobre el contenido adicional sin que el contenido adicional desaparezca;&#10;&#10;- Persistente: El contenido adicional permanece visible hasta que se elimina el cursor o el disparador de enfoque, el usuario lo despide o su información deja de ser válida.&#10;&#10;https://www.w3.org/TR/WCAG/#content-on-hover-or-focus">
          <a:extLst>
            <a:ext uri="{FF2B5EF4-FFF2-40B4-BE49-F238E27FC236}">
              <a16:creationId xmlns:a16="http://schemas.microsoft.com/office/drawing/2014/main" id="{E4E58CAB-696E-4C91-8202-AC30DDBEF57D}"/>
            </a:ext>
          </a:extLst>
        </xdr:cNvPr>
        <xdr:cNvSpPr txBox="1"/>
      </xdr:nvSpPr>
      <xdr:spPr>
        <a:xfrm>
          <a:off x="13375285" y="58324751"/>
          <a:ext cx="18048340" cy="2453285"/>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9.1.4.13 Contenido señalado con el puntero o que tiene el foco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al recibir y luego eliminar el puntero o el foco del teclado se activa el contenido adicional para que se haga visible y luego se oculte, lo siguiente es cierto: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Puede retirarse</a:t>
          </a:r>
          <a:r>
            <a:rPr lang="en-US" sz="1200" b="0" strike="noStrike" spc="-1">
              <a:solidFill>
                <a:srgbClr val="000000"/>
              </a:solidFill>
              <a:latin typeface="Arial"/>
              <a:ea typeface="Linux Libertine G"/>
            </a:rPr>
            <a:t>: Un mecanismo está disponible para descartar el contenido adicional sin mover el puntero o el foco del teclado, a menos que el contenido adicional comunique un error de entrada o no oscurezca o reemplace otro contenido;</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Hoverable</a:t>
          </a:r>
          <a:r>
            <a:rPr lang="en-US" sz="1200" b="0" strike="noStrike" spc="-1">
              <a:solidFill>
                <a:srgbClr val="000000"/>
              </a:solidFill>
              <a:latin typeface="Arial"/>
              <a:ea typeface="Linux Libertine G"/>
            </a:rPr>
            <a:t>: Si el puntero puede activar el contenido adicional, entonces el puntero puede moverse sobre el contenido adicional sin que el contenido adicional desaparezca;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Persistente</a:t>
          </a:r>
          <a:r>
            <a:rPr lang="en-US" sz="1200" b="0" strike="noStrike" spc="-1">
              <a:solidFill>
                <a:srgbClr val="000000"/>
              </a:solidFill>
              <a:latin typeface="Arial"/>
              <a:ea typeface="Linux Libertine G"/>
            </a:rPr>
            <a:t>: El contenido adicional permanece visible hasta que se elimina el cursor o el disparador de enfoque, el usuario lo despide o su información deja de ser válida.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8"/>
            </a:rPr>
            <a:t>https://www.w3.org/TR/WCAG/#content-on-hover-or-focus</a:t>
          </a:r>
          <a:endParaRPr lang="es-ES" sz="1200" b="0" strike="noStrike" spc="-1">
            <a:latin typeface="Times New Roman"/>
          </a:endParaRPr>
        </a:p>
      </xdr:txBody>
    </xdr:sp>
    <xdr:clientData/>
  </xdr:twoCellAnchor>
  <xdr:twoCellAnchor editAs="absolute">
    <xdr:from>
      <xdr:col>11</xdr:col>
      <xdr:colOff>20109</xdr:colOff>
      <xdr:row>340</xdr:row>
      <xdr:rowOff>130812</xdr:rowOff>
    </xdr:from>
    <xdr:to>
      <xdr:col>27</xdr:col>
      <xdr:colOff>98952</xdr:colOff>
      <xdr:row>355</xdr:row>
      <xdr:rowOff>97190</xdr:rowOff>
    </xdr:to>
    <xdr:sp macro="" textlink="">
      <xdr:nvSpPr>
        <xdr:cNvPr id="14" name="TextShape 1" descr="9.2.1.1 Teclado (Condicional)&#10;&#10;Condición: Cuando las TIC sean una página web.&#10;&#10;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10;&#10;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10;&#10;Nota 2: Esto no prohíbe ni debería desanimar a los autores a proporcionar entrada de ratón u otros métodos de entrada de datos adicionales a la operabilidad a través del teclado.&#10;&#10;https://www.w3.org/TR/WCAG/#keyboard">
          <a:extLst>
            <a:ext uri="{FF2B5EF4-FFF2-40B4-BE49-F238E27FC236}">
              <a16:creationId xmlns:a16="http://schemas.microsoft.com/office/drawing/2014/main" id="{988534A4-4F12-4530-89B4-D0F5C5928847}"/>
            </a:ext>
          </a:extLst>
        </xdr:cNvPr>
        <xdr:cNvSpPr txBox="1"/>
      </xdr:nvSpPr>
      <xdr:spPr>
        <a:xfrm>
          <a:off x="13377334" y="61161085"/>
          <a:ext cx="12845095" cy="2422558"/>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9.2.1.1 Teclado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Nota 2: Esto no prohíbe ni debería desanimar a los autores a proporcionar entrada de ratón u otros métodos de entrada de datos adicionales a la operabilidad a través del teclado.</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9"/>
            </a:rPr>
            <a:t>https://www.w3.org/TR/WCAG/#keyboard</a:t>
          </a:r>
          <a:endParaRPr lang="es-ES" sz="1200" b="0" strike="noStrike" spc="-1">
            <a:latin typeface="Times New Roman"/>
          </a:endParaRPr>
        </a:p>
      </xdr:txBody>
    </xdr:sp>
    <xdr:clientData/>
  </xdr:twoCellAnchor>
  <xdr:twoCellAnchor editAs="absolute">
    <xdr:from>
      <xdr:col>11</xdr:col>
      <xdr:colOff>17357</xdr:colOff>
      <xdr:row>356</xdr:row>
      <xdr:rowOff>354965</xdr:rowOff>
    </xdr:from>
    <xdr:to>
      <xdr:col>23</xdr:col>
      <xdr:colOff>396308</xdr:colOff>
      <xdr:row>371</xdr:row>
      <xdr:rowOff>57661</xdr:rowOff>
    </xdr:to>
    <xdr:sp macro="" textlink="">
      <xdr:nvSpPr>
        <xdr:cNvPr id="15" name="TextShape 1" descr="9.2.1.2 Sin trampas para el foco del teclado (Condicional)&#10;&#10;Condición: Cuando las TIC sean una página web.&#10;&#10;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10;&#10;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10;&#10;https://www.w3.org/TR/WCAG/#no-keyboard-trap">
          <a:extLst>
            <a:ext uri="{FF2B5EF4-FFF2-40B4-BE49-F238E27FC236}">
              <a16:creationId xmlns:a16="http://schemas.microsoft.com/office/drawing/2014/main" id="{1BF47702-9C33-45B6-8245-2D8EBFCBA8FE}"/>
            </a:ext>
          </a:extLst>
        </xdr:cNvPr>
        <xdr:cNvSpPr txBox="1"/>
      </xdr:nvSpPr>
      <xdr:spPr>
        <a:xfrm>
          <a:off x="13387917" y="63976250"/>
          <a:ext cx="9787534" cy="2387053"/>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9.2.1.2 Sin trampas para el foco del teclado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0"/>
            </a:rPr>
            <a:t>https://www.w3.org/TR/WCAG/#no-keyboard-trap</a:t>
          </a:r>
          <a:endParaRPr lang="es-ES" sz="1200" b="0" strike="noStrike" spc="-1">
            <a:latin typeface="Times New Roman"/>
          </a:endParaRPr>
        </a:p>
      </xdr:txBody>
    </xdr:sp>
    <xdr:clientData/>
  </xdr:twoCellAnchor>
  <xdr:twoCellAnchor editAs="absolute">
    <xdr:from>
      <xdr:col>11</xdr:col>
      <xdr:colOff>0</xdr:colOff>
      <xdr:row>372</xdr:row>
      <xdr:rowOff>133774</xdr:rowOff>
    </xdr:from>
    <xdr:to>
      <xdr:col>23</xdr:col>
      <xdr:colOff>396813</xdr:colOff>
      <xdr:row>387</xdr:row>
      <xdr:rowOff>54678</xdr:rowOff>
    </xdr:to>
    <xdr:sp macro="" textlink="">
      <xdr:nvSpPr>
        <xdr:cNvPr id="16" name="TextShape 1" descr="9.2.1.4  Atajos del teclado (Condicional)&#10;&#10;Condición: Cuando las TIC sean una página web.&#10;&#10;En el caso de que para activar los elementos de interacción (enlaces, botones, etc.) se empleen atajos de teclado usando una única letra, signo de puntuación, número o símbolo entonces se debe cumplir al menos una de las siguientes condiciones:&#10;&#10;- Existe un mecanismo que permite desactivar el atajo de teclado&#10;&#10;- Existe un mecanismo que permite reasignar el atajo de teclado para emplear en su lugar otra tecla no imprimible (ej, Ctrl, Alt, etc.)&#10;&#10;- El atajo de teclado sólo se puede activar cuando el componente tiene el foco del teclado.&#10;&#10;https://www.w3.org/TR/WCAG/#character-key-shortcuts">
          <a:extLst>
            <a:ext uri="{FF2B5EF4-FFF2-40B4-BE49-F238E27FC236}">
              <a16:creationId xmlns:a16="http://schemas.microsoft.com/office/drawing/2014/main" id="{35E3A21E-91D5-47C2-BAFB-64032986A9BC}"/>
            </a:ext>
          </a:extLst>
        </xdr:cNvPr>
        <xdr:cNvSpPr txBox="1"/>
      </xdr:nvSpPr>
      <xdr:spPr>
        <a:xfrm>
          <a:off x="13345242" y="68262500"/>
          <a:ext cx="9811774" cy="2662903"/>
        </a:xfrm>
        <a:prstGeom prst="rect">
          <a:avLst/>
        </a:prstGeom>
        <a:solidFill>
          <a:srgbClr val="DDDDDD"/>
        </a:solidFill>
        <a:ln>
          <a:noFill/>
        </a:ln>
      </xdr:spPr>
      <xdr:txBody>
        <a:bodyPr lIns="108000" tIns="108000" rIns="108000" bIns="108000">
          <a:noAutofit/>
        </a:bodyPr>
        <a:lstStyle/>
        <a:p>
          <a:r>
            <a:rPr lang="es-ES" sz="1200" b="1" strike="noStrike" spc="-1">
              <a:solidFill>
                <a:srgbClr val="000000"/>
              </a:solidFill>
              <a:latin typeface="Arial"/>
              <a:ea typeface="Linux Libertine G"/>
            </a:rPr>
            <a:t>9.2.1.4  Atajos del teclado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s-ES" sz="1200" b="1" strike="noStrike" spc="-1">
            <a:solidFill>
              <a:srgbClr val="000000"/>
            </a:solidFill>
            <a:latin typeface="Arial"/>
            <a:ea typeface="Linux Libertine G"/>
          </a:endParaRPr>
        </a:p>
        <a:p>
          <a:endParaRPr lang="es-E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s-ES" sz="1200" b="0" strike="noStrike" spc="-1">
            <a:solidFill>
              <a:srgbClr val="000000"/>
            </a:solidFill>
            <a:latin typeface="Arial"/>
            <a:ea typeface="Linux Libertine G"/>
          </a:endParaRPr>
        </a:p>
        <a:p>
          <a:r>
            <a:rPr lang="es-ES" sz="1200" b="0" strike="noStrike" spc="-1">
              <a:solidFill>
                <a:srgbClr val="000000"/>
              </a:solidFill>
              <a:latin typeface="Arial"/>
              <a:ea typeface="Linux Libertine G"/>
            </a:rPr>
            <a:t>En el caso de que para activar los elementos de interacción (enlaces, botones, etc.) se empleen </a:t>
          </a:r>
          <a:r>
            <a:rPr lang="es-ES" sz="1200" b="1" strike="noStrike" spc="-1">
              <a:solidFill>
                <a:srgbClr val="000000"/>
              </a:solidFill>
              <a:latin typeface="Arial"/>
              <a:ea typeface="Linux Libertine G"/>
            </a:rPr>
            <a:t>atajos de teclado usando una única letra</a:t>
          </a:r>
          <a:r>
            <a:rPr lang="es-ES" sz="1200" b="0" strike="noStrike" spc="-1">
              <a:solidFill>
                <a:srgbClr val="000000"/>
              </a:solidFill>
              <a:latin typeface="Arial"/>
              <a:ea typeface="Linux Libertine G"/>
            </a:rPr>
            <a:t>, signo de puntuación, número o símbolo entonces se debe cumplir al menos una de las siguientes condiciones:</a:t>
          </a:r>
          <a:endParaRPr lang="es-ES" sz="1200" b="0" strike="noStrike" spc="-1">
            <a:latin typeface="Times New Roman"/>
          </a:endParaRPr>
        </a:p>
        <a:p>
          <a:endParaRPr lang="es-ES" sz="1200" b="0" strike="noStrike" spc="-1">
            <a:latin typeface="Times New Roman"/>
          </a:endParaRPr>
        </a:p>
        <a:p>
          <a:r>
            <a:rPr lang="es-ES" sz="1200" b="0" strike="noStrike" spc="-1">
              <a:solidFill>
                <a:srgbClr val="000000"/>
              </a:solidFill>
              <a:latin typeface="Arial"/>
              <a:ea typeface="Linux Libertine G"/>
            </a:rPr>
            <a:t>- Existe un mecanismo que permite </a:t>
          </a:r>
          <a:r>
            <a:rPr lang="es-ES" sz="1200" b="1" strike="noStrike" spc="-1">
              <a:solidFill>
                <a:srgbClr val="000000"/>
              </a:solidFill>
              <a:latin typeface="Arial"/>
              <a:ea typeface="Linux Libertine G"/>
            </a:rPr>
            <a:t>desactivar </a:t>
          </a:r>
          <a:r>
            <a:rPr lang="es-ES" sz="1200" b="0" strike="noStrike" spc="-1">
              <a:solidFill>
                <a:srgbClr val="000000"/>
              </a:solidFill>
              <a:latin typeface="Arial"/>
              <a:ea typeface="Linux Libertine G"/>
            </a:rPr>
            <a:t>el atajo de teclado</a:t>
          </a:r>
          <a:endParaRPr lang="es-ES" sz="1200" b="0" strike="noStrike" spc="-1">
            <a:latin typeface="Times New Roman"/>
          </a:endParaRPr>
        </a:p>
        <a:p>
          <a:endParaRPr lang="es-ES" sz="1200" b="0" strike="noStrike" spc="-1">
            <a:latin typeface="Times New Roman"/>
          </a:endParaRPr>
        </a:p>
        <a:p>
          <a:r>
            <a:rPr lang="es-ES" sz="1200" b="0" strike="noStrike" spc="-1">
              <a:solidFill>
                <a:srgbClr val="000000"/>
              </a:solidFill>
              <a:latin typeface="Arial"/>
              <a:ea typeface="Linux Libertine G"/>
            </a:rPr>
            <a:t>- Existe un mecanismo que permite </a:t>
          </a:r>
          <a:r>
            <a:rPr lang="es-ES" sz="1200" b="1" strike="noStrike" spc="-1">
              <a:solidFill>
                <a:srgbClr val="000000"/>
              </a:solidFill>
              <a:latin typeface="Arial"/>
              <a:ea typeface="Linux Libertine G"/>
            </a:rPr>
            <a:t>reasignar </a:t>
          </a:r>
          <a:r>
            <a:rPr lang="es-ES" sz="1200" b="0" strike="noStrike" spc="-1">
              <a:solidFill>
                <a:srgbClr val="000000"/>
              </a:solidFill>
              <a:latin typeface="Arial"/>
              <a:ea typeface="Linux Libertine G"/>
            </a:rPr>
            <a:t>el atajo de teclado para emplear en su lugar otra tecla no imprimible (ej, </a:t>
          </a:r>
          <a:r>
            <a:rPr lang="es-ES" sz="1200" b="0" i="1" strike="noStrike" spc="-1">
              <a:solidFill>
                <a:srgbClr val="000000"/>
              </a:solidFill>
              <a:latin typeface="Arial"/>
              <a:ea typeface="Linux Libertine G"/>
            </a:rPr>
            <a:t>Ctrl</a:t>
          </a:r>
          <a:r>
            <a:rPr lang="es-ES" sz="1200" b="0" strike="noStrike" spc="-1">
              <a:solidFill>
                <a:srgbClr val="000000"/>
              </a:solidFill>
              <a:latin typeface="Arial"/>
              <a:ea typeface="Linux Libertine G"/>
            </a:rPr>
            <a:t>, </a:t>
          </a:r>
          <a:r>
            <a:rPr lang="es-ES" sz="1200" b="0" i="1" strike="noStrike" spc="-1">
              <a:solidFill>
                <a:srgbClr val="000000"/>
              </a:solidFill>
              <a:latin typeface="Arial"/>
              <a:ea typeface="Linux Libertine G"/>
            </a:rPr>
            <a:t>Alt</a:t>
          </a:r>
          <a:r>
            <a:rPr lang="es-ES" sz="1200" b="0" strike="noStrike" spc="-1">
              <a:solidFill>
                <a:srgbClr val="000000"/>
              </a:solidFill>
              <a:latin typeface="Arial"/>
              <a:ea typeface="Linux Libertine G"/>
            </a:rPr>
            <a:t>, etc.)</a:t>
          </a:r>
          <a:endParaRPr lang="es-ES" sz="1200" b="0" strike="noStrike" spc="-1">
            <a:latin typeface="Times New Roman"/>
          </a:endParaRPr>
        </a:p>
        <a:p>
          <a:endParaRPr lang="es-ES" sz="1200" b="0" strike="noStrike" spc="-1">
            <a:latin typeface="Times New Roman"/>
          </a:endParaRPr>
        </a:p>
        <a:p>
          <a:r>
            <a:rPr lang="es-ES" sz="1200" b="0" strike="noStrike" spc="-1">
              <a:solidFill>
                <a:srgbClr val="000000"/>
              </a:solidFill>
              <a:latin typeface="Arial"/>
              <a:ea typeface="Linux Libertine G"/>
            </a:rPr>
            <a:t>- El atajo de teclado </a:t>
          </a:r>
          <a:r>
            <a:rPr lang="es-ES" sz="1200" b="1" strike="noStrike" spc="-1">
              <a:solidFill>
                <a:srgbClr val="000000"/>
              </a:solidFill>
              <a:latin typeface="Arial"/>
              <a:ea typeface="Linux Libertine G"/>
            </a:rPr>
            <a:t>sólo se puede activar cuando el componente</a:t>
          </a:r>
          <a:r>
            <a:rPr lang="es-ES" sz="1200" b="0" strike="noStrike" spc="-1">
              <a:solidFill>
                <a:srgbClr val="000000"/>
              </a:solidFill>
              <a:latin typeface="Arial"/>
              <a:ea typeface="Linux Libertine G"/>
            </a:rPr>
            <a:t> </a:t>
          </a:r>
          <a:r>
            <a:rPr lang="es-ES" sz="1200" b="1" strike="noStrike" spc="-1">
              <a:solidFill>
                <a:srgbClr val="000000"/>
              </a:solidFill>
              <a:latin typeface="Arial"/>
              <a:ea typeface="Linux Libertine G"/>
            </a:rPr>
            <a:t>tiene el foco</a:t>
          </a:r>
          <a:r>
            <a:rPr lang="es-ES" sz="1200" b="0" strike="noStrike" spc="-1">
              <a:solidFill>
                <a:srgbClr val="000000"/>
              </a:solidFill>
              <a:latin typeface="Arial"/>
              <a:ea typeface="Linux Libertine G"/>
            </a:rPr>
            <a:t> del teclado.</a:t>
          </a:r>
          <a:endParaRPr lang="es-ES" sz="1200" b="0" strike="noStrike" spc="-1">
            <a:latin typeface="Times New Roman"/>
          </a:endParaRPr>
        </a:p>
        <a:p>
          <a:endParaRPr lang="es-ES" sz="1200" b="0" strike="noStrike" spc="-1">
            <a:latin typeface="Times New Roman"/>
          </a:endParaRPr>
        </a:p>
        <a:p>
          <a:r>
            <a:rPr lang="es-ES" sz="1200" b="1" strike="noStrike" spc="-1">
              <a:solidFill>
                <a:srgbClr val="3465A4"/>
              </a:solidFill>
              <a:latin typeface="Arial"/>
              <a:ea typeface="Linux Libertine G"/>
              <a:hlinkClick xmlns:r="http://schemas.openxmlformats.org/officeDocument/2006/relationships" r:id="rId21"/>
            </a:rPr>
            <a:t>https://www.w3.org/TR/WCAG/#character-key-shortcuts</a:t>
          </a:r>
          <a:endParaRPr lang="es-ES" sz="1200" b="0" strike="noStrike" spc="-1">
            <a:latin typeface="Times New Roman"/>
          </a:endParaRPr>
        </a:p>
      </xdr:txBody>
    </xdr:sp>
    <xdr:clientData/>
  </xdr:twoCellAnchor>
  <xdr:twoCellAnchor editAs="absolute">
    <xdr:from>
      <xdr:col>11</xdr:col>
      <xdr:colOff>0</xdr:colOff>
      <xdr:row>389</xdr:row>
      <xdr:rowOff>133775</xdr:rowOff>
    </xdr:from>
    <xdr:to>
      <xdr:col>36</xdr:col>
      <xdr:colOff>972267</xdr:colOff>
      <xdr:row>406</xdr:row>
      <xdr:rowOff>22765</xdr:rowOff>
    </xdr:to>
    <xdr:sp macro="" textlink="">
      <xdr:nvSpPr>
        <xdr:cNvPr id="19" name="TextShape 1" descr="9.2.2.1 Tiempo ajustable (Condicional)&#10;&#10;Condición: Cuando las TIC sean una página web.&#10;&#10;Para cada límite de tiempo impuesto por el contenido, se cumple al menos uno de los siguientes casos: (Nivel A)&#10;&#10;- Apagar: El usuario puede detener el límite de tiempo antes de alcanzar el límite de tiempo; o&#10;- Ajustar: El usuario puede ajustar el límite de tiempo antes de alcanzar dicho límite en un rango amplio que es, al menos, diez veces mayor al tiempo fijado originalmente; o&#10;- Extender: Se advierte al usuario antes de que el tiempo expire y se le conceden al menos 20 segundos para extender el límite temporal con una acción simple (por ejemplo, &quot;presione la barra de espacio&quot;) y el usuario puede extender ese límite de tiempo al menos diez veces; o&#10; - Excepción por ser esencial: El límite de tiempo es esencial y, si se extendiera, invalidaría la actividad; o&#10; - Excepción de 20 horas: El límite de tiempo es de más de 20 horas. &#10;&#10;Nota: Este criterio de conformidad ayuda a garantizar que los usuarios pueden completar las tareas sin cambios inesperados en el contenido o contexto que son el resultado de un límite de tiempo. Este criterio debe ser considerado conjuntamente con el criterio de conformidad 3.2.1, que pone límites a los cambios de contenido o el contexto, como resultado de una acción del usuario.&#10;&#10;https://www.w3.org/TR/WCAG/#timing-adjustable">
          <a:extLst>
            <a:ext uri="{FF2B5EF4-FFF2-40B4-BE49-F238E27FC236}">
              <a16:creationId xmlns:a16="http://schemas.microsoft.com/office/drawing/2014/main" id="{9780FF2A-45C3-488A-927F-575C54901294}"/>
            </a:ext>
          </a:extLst>
        </xdr:cNvPr>
        <xdr:cNvSpPr txBox="1"/>
      </xdr:nvSpPr>
      <xdr:spPr>
        <a:xfrm>
          <a:off x="13345242" y="71324840"/>
          <a:ext cx="22880484" cy="2949676"/>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9.2.2.1 Tiempo ajustable</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Para cada límite de </a:t>
          </a:r>
          <a:r>
            <a:rPr lang="en-US" sz="1200" b="0" strike="noStrike" spc="-1">
              <a:solidFill>
                <a:srgbClr val="000000"/>
              </a:solidFill>
              <a:latin typeface="Arial"/>
              <a:ea typeface="Linux Libertine G"/>
              <a:cs typeface="+mn-cs"/>
            </a:rPr>
            <a:t>tiempo</a:t>
          </a:r>
          <a:r>
            <a:rPr lang="en-US" sz="1200" b="0" strike="noStrike" spc="-1">
              <a:solidFill>
                <a:srgbClr val="000000"/>
              </a:solidFill>
              <a:latin typeface="Arial"/>
              <a:ea typeface="Linux Libertine G"/>
            </a:rPr>
            <a:t> impuesto por el contenido, se cumple al menos uno de los siguientes casos: (Nivel 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Apagar</a:t>
          </a:r>
          <a:r>
            <a:rPr lang="en-US" sz="1200" b="0" strike="noStrike" spc="-1">
              <a:solidFill>
                <a:srgbClr val="000000"/>
              </a:solidFill>
              <a:latin typeface="Arial"/>
              <a:ea typeface="Linux Libertine G"/>
            </a:rPr>
            <a:t>: El usuario puede detener el límite de tiempo antes de alcanzar el límite de tiempo; o</a:t>
          </a:r>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Ajustar</a:t>
          </a:r>
          <a:r>
            <a:rPr lang="en-US" sz="1200" b="0" strike="noStrike" spc="-1">
              <a:solidFill>
                <a:srgbClr val="000000"/>
              </a:solidFill>
              <a:latin typeface="Arial"/>
              <a:ea typeface="Linux Libertine G"/>
            </a:rPr>
            <a:t>: El usuario puede ajustar el límite de tiempo antes de alcanzar dicho límite en un rango amplio que es, al menos, diez veces mayor al tiempo fijado originalmente; o</a:t>
          </a:r>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Extender</a:t>
          </a:r>
          <a:r>
            <a:rPr lang="en-US" sz="1200" b="0" strike="noStrike" spc="-1">
              <a:solidFill>
                <a:srgbClr val="000000"/>
              </a:solidFill>
              <a:latin typeface="Arial"/>
              <a:ea typeface="Linux Libertine G"/>
            </a:rPr>
            <a:t>: Se advierte al usuario antes de que el tiempo expire y se le conceden al menos 20 segundos para extender el límite temporal con una acción simple (por ejemplo, "presione la barra de espacio") y el usuario puede extender ese límite de tiempo al menos diez veces; o</a:t>
          </a:r>
          <a:endParaRPr lang="es-ES" sz="1200" b="0" strike="noStrike" spc="-1">
            <a:latin typeface="Times New Roman"/>
          </a:endParaRPr>
        </a:p>
        <a:p>
          <a:r>
            <a:rPr lang="en-US" sz="1200" b="0" strike="noStrike" spc="-1">
              <a:solidFill>
                <a:srgbClr val="000000"/>
              </a:solidFill>
              <a:latin typeface="Arial"/>
              <a:ea typeface="Linux Libertine G"/>
            </a:rPr>
            <a:t> - </a:t>
          </a:r>
          <a:r>
            <a:rPr lang="en-US" sz="1200" b="1" strike="noStrike" spc="-1">
              <a:solidFill>
                <a:srgbClr val="000000"/>
              </a:solidFill>
              <a:latin typeface="Arial"/>
              <a:ea typeface="Linux Libertine G"/>
            </a:rPr>
            <a:t>Excepción por ser esencial</a:t>
          </a:r>
          <a:r>
            <a:rPr lang="en-US" sz="1200" b="0" strike="noStrike" spc="-1">
              <a:solidFill>
                <a:srgbClr val="000000"/>
              </a:solidFill>
              <a:latin typeface="Arial"/>
              <a:ea typeface="Linux Libertine G"/>
            </a:rPr>
            <a:t>: El límite de tiempo es esencial y, si se extendiera, invalidaría la actividad; o</a:t>
          </a:r>
          <a:endParaRPr lang="es-ES" sz="1200" b="0" strike="noStrike" spc="-1">
            <a:latin typeface="Times New Roman"/>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strike="noStrike" spc="-1">
              <a:solidFill>
                <a:srgbClr val="000000"/>
              </a:solidFill>
              <a:latin typeface="Arial"/>
              <a:ea typeface="Linux Libertine G"/>
            </a:rPr>
            <a:t> - </a:t>
          </a:r>
          <a:r>
            <a:rPr lang="en-US" sz="1200" b="1" strike="noStrike" spc="-1">
              <a:solidFill>
                <a:srgbClr val="000000"/>
              </a:solidFill>
              <a:latin typeface="Arial"/>
              <a:ea typeface="Linux Libertine G"/>
            </a:rPr>
            <a:t>Excepción de 20 horas</a:t>
          </a:r>
          <a:r>
            <a:rPr lang="es-ES" sz="1200" b="0" strike="noStrike" spc="-1">
              <a:solidFill>
                <a:srgbClr val="000000"/>
              </a:solidFill>
              <a:latin typeface="Arial"/>
              <a:ea typeface="Linux Libertine G"/>
              <a:cs typeface="+mn-cs"/>
            </a:rPr>
            <a:t>: El límite de tiempo es de más de 20 horas. </a:t>
          </a:r>
        </a:p>
        <a:p>
          <a:endParaRPr lang="es-ES" sz="1200" b="0" strike="noStrike" spc="-1">
            <a:solidFill>
              <a:srgbClr val="000000"/>
            </a:solidFill>
            <a:latin typeface="Arial"/>
            <a:ea typeface="Linux Libertine G"/>
            <a:cs typeface="+mn-cs"/>
          </a:endParaRPr>
        </a:p>
        <a:p>
          <a:r>
            <a:rPr lang="es-ES" sz="1200" b="0" strike="noStrike" spc="-1">
              <a:solidFill>
                <a:srgbClr val="000000"/>
              </a:solidFill>
              <a:latin typeface="Arial"/>
              <a:ea typeface="Linux Libertine G"/>
              <a:cs typeface="+mn-cs"/>
            </a:rPr>
            <a:t>Nota: Este criterio de conformidad ayuda a garantizar que los usuarios pueden completar las tareas sin cambios inesperados en el contenido o contexto que son el resultado de un límite de tiempo. Este criterio debe ser considerado conjuntamente con el criterio de conformidad 3.2.1, que pone límites a los cambios de contenido o el contexto, como resultado de una acción del usuario.</a:t>
          </a: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2"/>
            </a:rPr>
            <a:t>https://www.w3.org/TR/WCAG/#timing-adjustable</a:t>
          </a:r>
          <a:endParaRPr lang="es-ES" sz="1200" b="0" strike="noStrike" spc="-1">
            <a:latin typeface="Times New Roman"/>
          </a:endParaRPr>
        </a:p>
      </xdr:txBody>
    </xdr:sp>
    <xdr:clientData/>
  </xdr:twoCellAnchor>
  <xdr:twoCellAnchor editAs="absolute">
    <xdr:from>
      <xdr:col>11</xdr:col>
      <xdr:colOff>0</xdr:colOff>
      <xdr:row>406</xdr:row>
      <xdr:rowOff>133775</xdr:rowOff>
    </xdr:from>
    <xdr:to>
      <xdr:col>41</xdr:col>
      <xdr:colOff>782198</xdr:colOff>
      <xdr:row>423</xdr:row>
      <xdr:rowOff>130182</xdr:rowOff>
    </xdr:to>
    <xdr:sp macro="" textlink="">
      <xdr:nvSpPr>
        <xdr:cNvPr id="21" name="TextShape 1" descr="9.2.2.2 Poner en pausa, detener, ocultar (Condicional)&#10;&#10;Condición: Cuando las TIC sean una página web.&#10;&#10;Para la información que tiene movimiento, parpadeo, se desplaza o se actualiza automáticamente, se cumplen todos los casos siguientes: (Nivel A)&#10;&#10;-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10;&#10;- Actualización automática: Para toda información que se actualiza automáticamente, que (1) se inicia automáticamente y (2) se presenta …&#10;&#10;Nota 1: Para los requisitos relacionados con el parpadeo o el destello de contenido, véase la Pauta 2.3&#10;&#10;Nota 2: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10;&#10;Nota 3: Para el contenido que es actualizado periódicamente por medio de un software, o que se sirve a la aplicación de usuario por medio de streaming, no hay obligación de preservar o presentar la información que ha sido generada o recibida entre el inicio de la pausa y el reinicio de la presentación; no solo podría no ser técnicamente posible, sino que además en muchas ocasiones podría ser erróneo o engañoso hacerlo.&#10;&#10;Nota 4: Una animación que ocurre como parte de una fase de precarga de un contenido o una situación similar puede ser considerada esencial si no se permite interacción a ningún usuario durante esa fase, y si el hecho de no indicar el progreso pudiera confundir a los usuarios y hacerles creer que ha habido un fallo en el contenido. &#10;https://www.w3.org/TR/WCAG/#pause-stop-hide">
          <a:extLst>
            <a:ext uri="{FF2B5EF4-FFF2-40B4-BE49-F238E27FC236}">
              <a16:creationId xmlns:a16="http://schemas.microsoft.com/office/drawing/2014/main" id="{603BB3CE-FB39-482F-B0A1-B185A15E25D9}"/>
            </a:ext>
          </a:extLst>
        </xdr:cNvPr>
        <xdr:cNvSpPr txBox="1"/>
      </xdr:nvSpPr>
      <xdr:spPr>
        <a:xfrm>
          <a:off x="13345242" y="74387178"/>
          <a:ext cx="27765888" cy="3041854"/>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9.2.2.2 Poner en pausa, detener, ocultar</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Para la información que tiene movimiento, parpadeo, se desplaza o se actualiza automáticamente, se cumplen todos los casos siguientes: (Nivel 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Movimiento, parpadeo, desplazamiento</a:t>
          </a:r>
          <a:r>
            <a:rPr lang="en-US" sz="1200" b="0" strike="noStrike" spc="-1">
              <a:solidFill>
                <a:srgbClr val="000000"/>
              </a:solidFill>
              <a:latin typeface="Arial"/>
              <a:ea typeface="Linux Libertine G"/>
            </a:rPr>
            <a:t>: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Actualización automática</a:t>
          </a:r>
          <a:r>
            <a:rPr lang="en-US" sz="1200" b="0" strike="noStrike" spc="-1">
              <a:solidFill>
                <a:srgbClr val="000000"/>
              </a:solidFill>
              <a:latin typeface="Arial"/>
              <a:ea typeface="Linux Libertine G"/>
            </a:rPr>
            <a:t>: Para toda información que se actualiza automáticamente, que (1) se inicia automáticamente y (2) se presenta …</a:t>
          </a:r>
        </a:p>
        <a:p>
          <a:endParaRPr lang="en-US" sz="1200" b="0" strike="noStrike" spc="-1">
            <a:solidFill>
              <a:srgbClr val="000000"/>
            </a:solidFill>
            <a:latin typeface="Arial"/>
            <a:ea typeface="Linux Libertine G"/>
          </a:endParaRPr>
        </a:p>
        <a:p>
          <a:r>
            <a:rPr lang="es-ES" sz="1000" b="0" strike="noStrike" spc="-1">
              <a:latin typeface="Arial" pitchFamily="34" charset="0"/>
              <a:cs typeface="Arial" pitchFamily="34" charset="0"/>
            </a:rPr>
            <a:t>Nota 1:</a:t>
          </a:r>
          <a:r>
            <a:rPr lang="es-ES" sz="1000" b="0" strike="noStrike" spc="-1" baseline="0">
              <a:latin typeface="Arial" pitchFamily="34" charset="0"/>
              <a:cs typeface="Arial" pitchFamily="34" charset="0"/>
            </a:rPr>
            <a:t> </a:t>
          </a:r>
          <a:r>
            <a:rPr lang="es-ES" sz="1000" b="0" strike="noStrike" spc="-1">
              <a:latin typeface="Arial" pitchFamily="34" charset="0"/>
              <a:cs typeface="Arial" pitchFamily="34" charset="0"/>
            </a:rPr>
            <a:t>Para los requisitos relacionados con el parpadeo o el destello de contenido, véase la Pauta 2.3</a:t>
          </a:r>
        </a:p>
        <a:p>
          <a:endParaRPr lang="es-ES" sz="1000" b="0" strike="noStrike" spc="-1">
            <a:latin typeface="Arial" pitchFamily="34" charset="0"/>
            <a:cs typeface="Arial" pitchFamily="34" charset="0"/>
          </a:endParaRPr>
        </a:p>
        <a:p>
          <a:r>
            <a:rPr lang="es-ES" sz="1000" b="0" strike="noStrike" spc="-1">
              <a:latin typeface="Arial" pitchFamily="34" charset="0"/>
              <a:cs typeface="Arial" pitchFamily="34" charset="0"/>
            </a:rPr>
            <a:t>Nota 2: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p>
        <a:p>
          <a:endParaRPr lang="es-ES" sz="1000" b="0" strike="noStrike" spc="-1">
            <a:latin typeface="Arial" pitchFamily="34" charset="0"/>
            <a:cs typeface="Arial" pitchFamily="34" charset="0"/>
          </a:endParaRPr>
        </a:p>
        <a:p>
          <a:r>
            <a:rPr lang="es-ES" sz="1000" b="0" strike="noStrike" spc="-1">
              <a:latin typeface="Arial" pitchFamily="34" charset="0"/>
              <a:cs typeface="Arial" pitchFamily="34" charset="0"/>
            </a:rPr>
            <a:t>Nota 3:</a:t>
          </a:r>
          <a:r>
            <a:rPr lang="es-ES" sz="1000" b="0" strike="noStrike" spc="-1" baseline="0">
              <a:latin typeface="Arial" pitchFamily="34" charset="0"/>
              <a:cs typeface="Arial" pitchFamily="34" charset="0"/>
            </a:rPr>
            <a:t> </a:t>
          </a:r>
          <a:r>
            <a:rPr lang="es-ES" sz="1000" b="0" strike="noStrike" spc="-1">
              <a:latin typeface="Arial" pitchFamily="34" charset="0"/>
              <a:cs typeface="Arial" pitchFamily="34" charset="0"/>
            </a:rPr>
            <a:t>Para el contenido que es actualizado periódicamente por medio de un software, o que se sirve a la aplicación de usuario por medio de streaming, no hay obligación de preservar o presentar la información que ha sido generada o recibida entre el inicio de la pausa y el reinicio de la presentación; no solo podría no ser técnicamente posible, sino que además en muchas ocasiones podría ser erróneo o engañoso hacerlo.</a:t>
          </a:r>
        </a:p>
        <a:p>
          <a:endParaRPr lang="es-ES" sz="1000" b="0" strike="noStrike" spc="-1">
            <a:latin typeface="Arial" pitchFamily="34" charset="0"/>
            <a:cs typeface="Arial" pitchFamily="34" charset="0"/>
          </a:endParaRPr>
        </a:p>
        <a:p>
          <a:r>
            <a:rPr lang="es-ES" sz="1000" b="0" strike="noStrike" spc="-1">
              <a:latin typeface="Arial" pitchFamily="34" charset="0"/>
              <a:cs typeface="Arial" pitchFamily="34" charset="0"/>
            </a:rPr>
            <a:t>Nota 4: Una animación que ocurre como parte de una fase de precarga de un contenido o una situación similar puede ser considerada esencial si no se permite interacción a ningún usuario durante esa fase, y si el hecho de no indicar el progreso pudiera confundir a los usuarios y hacerles creer que ha habido un fallo en el contenido.</a:t>
          </a:r>
        </a:p>
        <a:p>
          <a:r>
            <a:rPr lang="en-US" sz="1100" b="1" strike="noStrike" spc="-1">
              <a:solidFill>
                <a:srgbClr val="3465A4"/>
              </a:solidFill>
              <a:latin typeface="Arial"/>
              <a:ea typeface="Linux Libertine G"/>
              <a:hlinkClick xmlns:r="http://schemas.openxmlformats.org/officeDocument/2006/relationships" r:id="rId23"/>
            </a:rPr>
            <a:t>https://www.w3.org/TR/WCAG/#pause-stop-hide</a:t>
          </a:r>
          <a:endParaRPr lang="es-ES" sz="1100" b="0" strike="noStrike" spc="-1">
            <a:latin typeface="Times New Roman"/>
          </a:endParaRPr>
        </a:p>
      </xdr:txBody>
    </xdr:sp>
    <xdr:clientData/>
  </xdr:twoCellAnchor>
  <xdr:twoCellAnchor editAs="absolute">
    <xdr:from>
      <xdr:col>11</xdr:col>
      <xdr:colOff>0</xdr:colOff>
      <xdr:row>424</xdr:row>
      <xdr:rowOff>381000</xdr:rowOff>
    </xdr:from>
    <xdr:to>
      <xdr:col>22</xdr:col>
      <xdr:colOff>364900</xdr:colOff>
      <xdr:row>438</xdr:row>
      <xdr:rowOff>57301</xdr:rowOff>
    </xdr:to>
    <xdr:sp macro="" textlink="">
      <xdr:nvSpPr>
        <xdr:cNvPr id="25" name="TextShape 1" descr="9.2.3.1 Umbral de tres destellos o menos (Condicional)&#10;&#10;Condición: Cuando las TIC sean una página web.&#10;&#10;Las páginas web no contienen nada que destelle más de tres veces en un segundo, o el destello está por debajo del umbral de destello general y de destello rojo. (Nivel A)&#10;&#10;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10;&#10;https://www.w3.org/TR/WCAG/#three-flashes-or-below-threshold">
          <a:extLst>
            <a:ext uri="{FF2B5EF4-FFF2-40B4-BE49-F238E27FC236}">
              <a16:creationId xmlns:a16="http://schemas.microsoft.com/office/drawing/2014/main" id="{FF0477F4-638B-48D3-8CEB-88D5612A4CD5}"/>
            </a:ext>
          </a:extLst>
        </xdr:cNvPr>
        <xdr:cNvSpPr txBox="1"/>
      </xdr:nvSpPr>
      <xdr:spPr>
        <a:xfrm>
          <a:off x="13345242" y="77838710"/>
          <a:ext cx="8951452" cy="2283952"/>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9.2.3.1 Umbral de tres destellos o menos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Las páginas web no contienen nada que destelle más de tres veces en un segundo, o el destello está por debajo del umbral de destello general y de destello rojo. (Nivel 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4"/>
            </a:rPr>
            <a:t>https://www.w3.org/TR/WCAG/#three-flashes-or-below-threshold</a:t>
          </a:r>
          <a:endParaRPr lang="es-ES" sz="1200" b="0" strike="noStrike" spc="-1">
            <a:latin typeface="Times New Roman"/>
          </a:endParaRPr>
        </a:p>
      </xdr:txBody>
    </xdr:sp>
    <xdr:clientData/>
  </xdr:twoCellAnchor>
  <xdr:twoCellAnchor editAs="absolute">
    <xdr:from>
      <xdr:col>11</xdr:col>
      <xdr:colOff>0</xdr:colOff>
      <xdr:row>445</xdr:row>
      <xdr:rowOff>190500</xdr:rowOff>
    </xdr:from>
    <xdr:to>
      <xdr:col>18</xdr:col>
      <xdr:colOff>170437</xdr:colOff>
      <xdr:row>455</xdr:row>
      <xdr:rowOff>85919</xdr:rowOff>
    </xdr:to>
    <xdr:sp macro="" textlink="">
      <xdr:nvSpPr>
        <xdr:cNvPr id="26" name="TextShape 1" descr="9.2.4.1 Evitar bloques (Condicional)&#10;&#10;Condición: Cuando las TIC sean una página web.&#10;&#10;Existe un mecanismo para evitar los bloques de contenido que se repiten en múltiples páginas web. (Nivel A)&#10;&#10;https://www.w3.org/TR/WCAG/#bypass-blocks">
          <a:extLst>
            <a:ext uri="{FF2B5EF4-FFF2-40B4-BE49-F238E27FC236}">
              <a16:creationId xmlns:a16="http://schemas.microsoft.com/office/drawing/2014/main" id="{69317487-4FC8-4B73-8710-6B434E814F0C}"/>
            </a:ext>
          </a:extLst>
        </xdr:cNvPr>
        <xdr:cNvSpPr txBox="1"/>
      </xdr:nvSpPr>
      <xdr:spPr>
        <a:xfrm>
          <a:off x="13366750" y="79576083"/>
          <a:ext cx="6135627" cy="1593621"/>
        </a:xfrm>
        <a:prstGeom prst="rect">
          <a:avLst/>
        </a:prstGeom>
        <a:solidFill>
          <a:srgbClr val="DDDDDD"/>
        </a:solidFill>
        <a:ln>
          <a:noFill/>
        </a:ln>
      </xdr:spPr>
      <xdr:txBody>
        <a:bodyPr lIns="108000" tIns="108000" rIns="108000" bIns="108000">
          <a:spAutoFit/>
        </a:bodyPr>
        <a:lstStyle/>
        <a:p>
          <a:r>
            <a:rPr lang="en-US" sz="1200" b="1" strike="noStrike" spc="-1">
              <a:solidFill>
                <a:srgbClr val="000000"/>
              </a:solidFill>
              <a:latin typeface="Arial"/>
              <a:ea typeface="Linux Libertine G"/>
            </a:rPr>
            <a:t>9.2.4.1 Evitar bloques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Existe un mecanismo para evitar los bloques de contenido que se repiten en múltiples páginas web.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5"/>
            </a:rPr>
            <a:t>https://www.w3.org/TR/WCAG/#bypass-blocks</a:t>
          </a:r>
          <a:endParaRPr lang="es-ES" sz="1200" b="0" strike="noStrike" spc="-1">
            <a:latin typeface="Times New Roman"/>
          </a:endParaRPr>
        </a:p>
      </xdr:txBody>
    </xdr:sp>
    <xdr:clientData/>
  </xdr:twoCellAnchor>
  <xdr:twoCellAnchor editAs="absolute">
    <xdr:from>
      <xdr:col>11</xdr:col>
      <xdr:colOff>26035</xdr:colOff>
      <xdr:row>462</xdr:row>
      <xdr:rowOff>190501</xdr:rowOff>
    </xdr:from>
    <xdr:to>
      <xdr:col>18</xdr:col>
      <xdr:colOff>216062</xdr:colOff>
      <xdr:row>471</xdr:row>
      <xdr:rowOff>60608</xdr:rowOff>
    </xdr:to>
    <xdr:sp macro="" textlink="">
      <xdr:nvSpPr>
        <xdr:cNvPr id="28" name="TextShape 1" descr="9.2.4.2 Titulado de páginas (Condicional)&#10;&#10;Condición: Cuando las TIC sean una página web.&#10;&#10;Las páginas web tienen títulos que describen su temática o propósito. (Nivel A)&#10;&#10;https://www.w3.org/TR/WCAG/#page-titled">
          <a:extLst>
            <a:ext uri="{FF2B5EF4-FFF2-40B4-BE49-F238E27FC236}">
              <a16:creationId xmlns:a16="http://schemas.microsoft.com/office/drawing/2014/main" id="{0957C1B7-93B4-49B5-BBAF-C39F7B8EBA77}"/>
            </a:ext>
          </a:extLst>
        </xdr:cNvPr>
        <xdr:cNvSpPr txBox="1"/>
      </xdr:nvSpPr>
      <xdr:spPr>
        <a:xfrm>
          <a:off x="13398500" y="82560584"/>
          <a:ext cx="6159027" cy="1422047"/>
        </a:xfrm>
        <a:prstGeom prst="rect">
          <a:avLst/>
        </a:prstGeom>
        <a:solidFill>
          <a:srgbClr val="DDDDDD"/>
        </a:solidFill>
        <a:ln>
          <a:noFill/>
        </a:ln>
      </xdr:spPr>
      <xdr:txBody>
        <a:bodyPr lIns="108000" tIns="108000" rIns="108000" bIns="108000">
          <a:spAutoFit/>
        </a:bodyPr>
        <a:lstStyle/>
        <a:p>
          <a:r>
            <a:rPr lang="en-US" sz="1200" b="1" strike="noStrike" spc="-1">
              <a:solidFill>
                <a:srgbClr val="000000"/>
              </a:solidFill>
              <a:latin typeface="Arial"/>
              <a:ea typeface="Linux Libertine G"/>
            </a:rPr>
            <a:t>9.2.4.2 Titulado de páginas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Las páginas web tienen títulos que describen su temática o propósito.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6"/>
            </a:rPr>
            <a:t>https://www.w3.org/TR/WCAG/#page-titled</a:t>
          </a:r>
          <a:endParaRPr lang="es-ES" sz="1200" b="0" strike="noStrike" spc="-1">
            <a:latin typeface="Times New Roman"/>
          </a:endParaRPr>
        </a:p>
      </xdr:txBody>
    </xdr:sp>
    <xdr:clientData/>
  </xdr:twoCellAnchor>
  <xdr:twoCellAnchor editAs="absolute">
    <xdr:from>
      <xdr:col>11</xdr:col>
      <xdr:colOff>56727</xdr:colOff>
      <xdr:row>478</xdr:row>
      <xdr:rowOff>133773</xdr:rowOff>
    </xdr:from>
    <xdr:to>
      <xdr:col>18</xdr:col>
      <xdr:colOff>172284</xdr:colOff>
      <xdr:row>489</xdr:row>
      <xdr:rowOff>22765</xdr:rowOff>
    </xdr:to>
    <xdr:sp macro="" textlink="">
      <xdr:nvSpPr>
        <xdr:cNvPr id="29" name="TextShape 1" descr="9.2.4.3 Orden del foco (Condicional)&#10;&#10;Condición: Cuando las TIC sean una página web.&#10;&#10;Si se puede navegar secuencialmente por una página web y la secuencia de navegación afecta su significado o su operación, los componentes que pueden recibir el foco lo hacen en un orden que preserva su significado y operabilidad. (Nivel A)&#10;&#10;https://www.w3.org/TR/WCAG/#focus-order">
          <a:extLst>
            <a:ext uri="{FF2B5EF4-FFF2-40B4-BE49-F238E27FC236}">
              <a16:creationId xmlns:a16="http://schemas.microsoft.com/office/drawing/2014/main" id="{B6273359-065B-45DC-831A-759829EB418E}"/>
            </a:ext>
          </a:extLst>
        </xdr:cNvPr>
        <xdr:cNvSpPr txBox="1"/>
      </xdr:nvSpPr>
      <xdr:spPr>
        <a:xfrm>
          <a:off x="13419667" y="85344000"/>
          <a:ext cx="6092177" cy="1744885"/>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9.2.4.3 Orden del foco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Si se puede navegar secuencialmente por una página web y la secuencia de navegación afecta su significado o su operación, los componentes que pueden recibir el foco lo hacen en un orden que preserva su significado y operabilidad.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7"/>
            </a:rPr>
            <a:t>https://www.w3.org/TR/WCAG/#focus-order</a:t>
          </a:r>
          <a:endParaRPr lang="es-ES" sz="1200" b="0" strike="noStrike" spc="-1">
            <a:latin typeface="Times New Roman"/>
          </a:endParaRPr>
        </a:p>
      </xdr:txBody>
    </xdr:sp>
    <xdr:clientData/>
  </xdr:twoCellAnchor>
  <xdr:twoCellAnchor editAs="absolute">
    <xdr:from>
      <xdr:col>11</xdr:col>
      <xdr:colOff>20109</xdr:colOff>
      <xdr:row>495</xdr:row>
      <xdr:rowOff>48048</xdr:rowOff>
    </xdr:from>
    <xdr:to>
      <xdr:col>18</xdr:col>
      <xdr:colOff>140378</xdr:colOff>
      <xdr:row>506</xdr:row>
      <xdr:rowOff>97352</xdr:rowOff>
    </xdr:to>
    <xdr:sp macro="" textlink="">
      <xdr:nvSpPr>
        <xdr:cNvPr id="30" name="TextShape 1" descr="9.2.4.4 Propósito de los enlaces (en contexto) (Condicional)&#10;&#10;Condición: Cuando las TIC sean una página web.&#10;&#10;El propósito de cada enlace puede ser determinado con sólo el texto del enlace o a través del texto del enlace sumado al contexto del enlace determinado por software, excepto cuando el propósito del enlace resultara ambiguo para los usuarios en general. (Nivel A)&#10;&#10;https://www.w3.org/TR/WCAG/#link-purpose-in-context">
          <a:extLst>
            <a:ext uri="{FF2B5EF4-FFF2-40B4-BE49-F238E27FC236}">
              <a16:creationId xmlns:a16="http://schemas.microsoft.com/office/drawing/2014/main" id="{04D14DE7-626D-40DC-BECF-6C1324E279DB}"/>
            </a:ext>
          </a:extLst>
        </xdr:cNvPr>
        <xdr:cNvSpPr txBox="1"/>
      </xdr:nvSpPr>
      <xdr:spPr>
        <a:xfrm>
          <a:off x="13377334" y="88233250"/>
          <a:ext cx="6104509" cy="1903292"/>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9.2.4.4 Propósito de los enlaces (en contexto)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8"/>
            </a:rPr>
            <a:t>https://www.w3.org/TR/WCAG/#link-purpose-in-context</a:t>
          </a:r>
          <a:endParaRPr lang="es-ES" sz="1200" b="0" strike="noStrike" spc="-1">
            <a:latin typeface="Times New Roman"/>
          </a:endParaRPr>
        </a:p>
      </xdr:txBody>
    </xdr:sp>
    <xdr:clientData/>
  </xdr:twoCellAnchor>
  <xdr:twoCellAnchor editAs="absolute">
    <xdr:from>
      <xdr:col>11</xdr:col>
      <xdr:colOff>26035</xdr:colOff>
      <xdr:row>513</xdr:row>
      <xdr:rowOff>0</xdr:rowOff>
    </xdr:from>
    <xdr:to>
      <xdr:col>18</xdr:col>
      <xdr:colOff>168303</xdr:colOff>
      <xdr:row>524</xdr:row>
      <xdr:rowOff>65978</xdr:rowOff>
    </xdr:to>
    <xdr:sp macro="" textlink="">
      <xdr:nvSpPr>
        <xdr:cNvPr id="31" name="TextShape 1" descr="9.2.4.5 Múltiples vías (Condicional)&#10;&#10;Condición: Cuando las TIC sean una página web.&#10;&#10;Se proporciona más de un camino para localizar una página web dentro de un conjunto de páginas web, excepto cuando la página es el resultado, o un paso intermedio, de un proceso. (Nivel AA)&#10;&#10;&#10;https://www.w3.org/TR/WCAG/#multiple-ways">
          <a:extLst>
            <a:ext uri="{FF2B5EF4-FFF2-40B4-BE49-F238E27FC236}">
              <a16:creationId xmlns:a16="http://schemas.microsoft.com/office/drawing/2014/main" id="{FFCC6798-B0AC-40DC-8166-147653C5317F}"/>
            </a:ext>
          </a:extLst>
        </xdr:cNvPr>
        <xdr:cNvSpPr txBox="1"/>
      </xdr:nvSpPr>
      <xdr:spPr>
        <a:xfrm>
          <a:off x="13398500" y="91323583"/>
          <a:ext cx="6097933" cy="1923777"/>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9.2.4.5 Múltiples vías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Se proporciona más de un camino para localizar una página web dentro de un conjunto de páginas web, excepto cuando la página es el resultado, o un paso intermedio, de un proceso. (Nivel AA)</a:t>
          </a:r>
          <a:endParaRPr lang="es-ES" sz="1200" b="0" strike="noStrike" spc="-1">
            <a:latin typeface="Times New Roman"/>
          </a:endParaRPr>
        </a:p>
        <a:p>
          <a:endParaRPr lang="es-ES" sz="1200" b="0" strike="noStrike" spc="-1">
            <a:latin typeface="Times New Roman"/>
          </a:endParaRPr>
        </a:p>
        <a:p>
          <a:endParaRPr lang="es-ES" sz="1200" b="0" strike="noStrike" spc="-1">
            <a:latin typeface="Times New Roman"/>
          </a:endParaRPr>
        </a:p>
        <a:p>
          <a:pPr algn="just"/>
          <a:r>
            <a:rPr lang="en-US" sz="1200" b="1" strike="noStrike" spc="-1">
              <a:solidFill>
                <a:srgbClr val="3465A4"/>
              </a:solidFill>
              <a:latin typeface="Arial"/>
              <a:ea typeface="Linux Libertine G"/>
              <a:hlinkClick xmlns:r="http://schemas.openxmlformats.org/officeDocument/2006/relationships" r:id="rId29"/>
            </a:rPr>
            <a:t>https://www.w3.org/TR/WCAG/#multiple-ways</a:t>
          </a:r>
          <a:endParaRPr lang="es-ES" sz="1200" b="0" strike="noStrike" spc="-1">
            <a:latin typeface="Times New Roman"/>
          </a:endParaRPr>
        </a:p>
      </xdr:txBody>
    </xdr:sp>
    <xdr:clientData/>
  </xdr:twoCellAnchor>
  <xdr:twoCellAnchor editAs="absolute">
    <xdr:from>
      <xdr:col>11</xdr:col>
      <xdr:colOff>26035</xdr:colOff>
      <xdr:row>530</xdr:row>
      <xdr:rowOff>56728</xdr:rowOff>
    </xdr:from>
    <xdr:to>
      <xdr:col>18</xdr:col>
      <xdr:colOff>152568</xdr:colOff>
      <xdr:row>541</xdr:row>
      <xdr:rowOff>59349</xdr:rowOff>
    </xdr:to>
    <xdr:sp macro="" textlink="">
      <xdr:nvSpPr>
        <xdr:cNvPr id="32" name="TextShape 1" descr="9.2.4.6 Encabezados y etiquetas (Condicional)&#10;&#10;Condición: Cuando las TIC sean una página web.&#10;&#10;Los encabezados y etiquetas describen el tema o propósito. (Nivel AA)&#10;&#10;Nota: Los encabezados y etiquetas deben determinarse mediante programación, según el criterio de conformidad 1.3.1.&#10;&#10;https://www.w3.org/TR/WCAG/#headings-and-labels">
          <a:extLst>
            <a:ext uri="{FF2B5EF4-FFF2-40B4-BE49-F238E27FC236}">
              <a16:creationId xmlns:a16="http://schemas.microsoft.com/office/drawing/2014/main" id="{076D6D8E-69B5-4738-B4F3-E1035FA27A23}"/>
            </a:ext>
          </a:extLst>
        </xdr:cNvPr>
        <xdr:cNvSpPr txBox="1"/>
      </xdr:nvSpPr>
      <xdr:spPr>
        <a:xfrm>
          <a:off x="13398500" y="94361001"/>
          <a:ext cx="6089818" cy="1862325"/>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9.2.4.6 Encabezados y etiquetas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Los encabezados y etiquetas describen el tema o propósito. (Nivel AA)</a:t>
          </a:r>
          <a:endParaRPr lang="es-ES" sz="1200" b="0" strike="noStrike" spc="-1">
            <a:latin typeface="Times New Roman"/>
          </a:endParaRPr>
        </a:p>
        <a:p>
          <a:endParaRPr lang="es-ES" sz="1200" b="0" strike="noStrike" spc="-1">
            <a:latin typeface="Times New Roman"/>
          </a:endParaRPr>
        </a:p>
        <a:p>
          <a:r>
            <a:rPr lang="es-ES" sz="1200" b="0" strike="noStrike" spc="-1">
              <a:latin typeface="Arial" pitchFamily="34" charset="0"/>
              <a:cs typeface="Arial" pitchFamily="34" charset="0"/>
            </a:rPr>
            <a:t>Nota: Los encabezados y etiquetas deben determinarse mediante programación, según el criterio de conformidad 1.3.1.</a:t>
          </a: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0"/>
            </a:rPr>
            <a:t>https://www.w3.org/TR/WCAG/#headings-and-labels</a:t>
          </a:r>
          <a:endParaRPr lang="es-ES" sz="1200" b="0" strike="noStrike" spc="-1">
            <a:latin typeface="Times New Roman"/>
          </a:endParaRPr>
        </a:p>
      </xdr:txBody>
    </xdr:sp>
    <xdr:clientData/>
  </xdr:twoCellAnchor>
  <xdr:twoCellAnchor editAs="absolute">
    <xdr:from>
      <xdr:col>11</xdr:col>
      <xdr:colOff>17357</xdr:colOff>
      <xdr:row>547</xdr:row>
      <xdr:rowOff>98214</xdr:rowOff>
    </xdr:from>
    <xdr:to>
      <xdr:col>18</xdr:col>
      <xdr:colOff>155781</xdr:colOff>
      <xdr:row>556</xdr:row>
      <xdr:rowOff>141086</xdr:rowOff>
    </xdr:to>
    <xdr:sp macro="" textlink="">
      <xdr:nvSpPr>
        <xdr:cNvPr id="33" name="TextShape 1" descr="9.2.4.7 Foco visible (Condicional)&#10;&#10;Condición: Cuando las TIC sean una página web.&#10;&#10;Cualquier interfaz de usuario operable por teclado tiene una forma de operar en la cuál el indicador del foco del teclado resulta visible. (Nivel AA)&#10;&#10;https://www.w3.org/TR/WCAG/#focus-visible">
          <a:extLst>
            <a:ext uri="{FF2B5EF4-FFF2-40B4-BE49-F238E27FC236}">
              <a16:creationId xmlns:a16="http://schemas.microsoft.com/office/drawing/2014/main" id="{76B7E8B1-64E3-4B1F-9C10-291EE243A521}"/>
            </a:ext>
          </a:extLst>
        </xdr:cNvPr>
        <xdr:cNvSpPr txBox="1"/>
      </xdr:nvSpPr>
      <xdr:spPr>
        <a:xfrm>
          <a:off x="13387917" y="97398417"/>
          <a:ext cx="6103614" cy="1596717"/>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9.2.4.7 Foco visible</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Cualquier interfaz de usuario operable por teclado tiene una forma de operar en la cuál el indicador del foco del teclado resulta visible. (Nivel AA)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1"/>
            </a:rPr>
            <a:t>https://www.w3.org/TR/WCAG/#focus-visible</a:t>
          </a:r>
          <a:endParaRPr lang="es-ES" sz="1200" b="0" strike="noStrike" spc="-1">
            <a:latin typeface="Times New Roman"/>
          </a:endParaRPr>
        </a:p>
      </xdr:txBody>
    </xdr:sp>
    <xdr:clientData/>
  </xdr:twoCellAnchor>
  <xdr:twoCellAnchor editAs="absolute">
    <xdr:from>
      <xdr:col>11</xdr:col>
      <xdr:colOff>0</xdr:colOff>
      <xdr:row>563</xdr:row>
      <xdr:rowOff>130810</xdr:rowOff>
    </xdr:from>
    <xdr:to>
      <xdr:col>18</xdr:col>
      <xdr:colOff>175073</xdr:colOff>
      <xdr:row>574</xdr:row>
      <xdr:rowOff>56960</xdr:rowOff>
    </xdr:to>
    <xdr:sp macro="" textlink="">
      <xdr:nvSpPr>
        <xdr:cNvPr id="34" name="TextShape 1" descr="9.2.5.1 Gestos con el puntero (Condicional)&#10;&#10;Condición: Cuando las TIC sean una página web.&#10;&#10;Todas las funciones que utilizan gestos multipunto o basados ​​en ruta para la operación pueden operarse con un solo puntero sin un gesto basado en ruta, a menos que sea esencial un gesto multipunto o basado en ruta.&#10;&#10;https://www.w3.org/TR/WCAG/#pointer-gestures">
          <a:extLst>
            <a:ext uri="{FF2B5EF4-FFF2-40B4-BE49-F238E27FC236}">
              <a16:creationId xmlns:a16="http://schemas.microsoft.com/office/drawing/2014/main" id="{A82584BF-84F3-4BE5-8343-936FBA0097C7}"/>
            </a:ext>
          </a:extLst>
        </xdr:cNvPr>
        <xdr:cNvSpPr txBox="1"/>
      </xdr:nvSpPr>
      <xdr:spPr>
        <a:xfrm>
          <a:off x="13366750" y="100255917"/>
          <a:ext cx="6140263" cy="1785853"/>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9.2.5.1 Gestos con el puntero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2"/>
            </a:rPr>
            <a:t>https://www.w3.org/TR/WCAG/#pointer-gestures</a:t>
          </a:r>
          <a:endParaRPr lang="es-ES" sz="1200" b="0" strike="noStrike" spc="-1">
            <a:latin typeface="Times New Roman"/>
          </a:endParaRPr>
        </a:p>
      </xdr:txBody>
    </xdr:sp>
    <xdr:clientData/>
  </xdr:twoCellAnchor>
  <xdr:twoCellAnchor editAs="absolute">
    <xdr:from>
      <xdr:col>10</xdr:col>
      <xdr:colOff>968654</xdr:colOff>
      <xdr:row>577</xdr:row>
      <xdr:rowOff>238549</xdr:rowOff>
    </xdr:from>
    <xdr:to>
      <xdr:col>23</xdr:col>
      <xdr:colOff>475852</xdr:colOff>
      <xdr:row>594</xdr:row>
      <xdr:rowOff>170413</xdr:rowOff>
    </xdr:to>
    <xdr:sp macro="" textlink="">
      <xdr:nvSpPr>
        <xdr:cNvPr id="35" name="TextShape 1" descr="9.2.5.2 Cancelación del puntero (Condicional)&#10;&#10;Condición: Cuando las TIC sean una página web.&#10;&#10;Para la funcionalidad que puede operarse con un solo puntero, al menos uno de los siguientes es verdadero: &#10;&#10;- Sin evento descendente: el evento descendente del puntero no se utiliza para ejecutar ninguna parte de la función;&#10;&#10;- Abortar o Deshacer: la finalización de la función está en el evento up, y hay un mecanismo disponible para abortar la función antes de que se complete o para deshacer la función después de que se complete;&#10;&#10;- Inversión ascendente: el evento ascendente invierte cualquier resultado del evento descendente anterior;&#10;&#10;- Esencial: completar la función en el evento descendente es esencial.&#10;&#10;https://www.w3.org/TR/WCAG/#pointer-cancellation">
          <a:extLst>
            <a:ext uri="{FF2B5EF4-FFF2-40B4-BE49-F238E27FC236}">
              <a16:creationId xmlns:a16="http://schemas.microsoft.com/office/drawing/2014/main" id="{DEBD34B6-50D8-494A-B83E-47FDC660DDB8}"/>
            </a:ext>
          </a:extLst>
        </xdr:cNvPr>
        <xdr:cNvSpPr txBox="1"/>
      </xdr:nvSpPr>
      <xdr:spPr>
        <a:xfrm>
          <a:off x="13311784" y="102658334"/>
          <a:ext cx="9943211" cy="2918269"/>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9.2.5.2 Cancelación del puntero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Para la funcionalidad que puede operarse con un solo puntero, al menos uno de los siguientes es verdadero: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Sin evento descendente</a:t>
          </a:r>
          <a:r>
            <a:rPr lang="en-US" sz="1200" b="0" strike="noStrike" spc="-1">
              <a:solidFill>
                <a:srgbClr val="000000"/>
              </a:solidFill>
              <a:latin typeface="Arial"/>
              <a:ea typeface="Linux Libertine G"/>
            </a:rPr>
            <a:t>: el evento descendente del puntero no se utiliza para ejecutar ninguna parte de la función;</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Abortar o Deshacer</a:t>
          </a:r>
          <a:r>
            <a:rPr lang="en-US" sz="1200" b="0" strike="noStrike" spc="-1">
              <a:solidFill>
                <a:srgbClr val="000000"/>
              </a:solidFill>
              <a:latin typeface="Arial"/>
              <a:ea typeface="Linux Libertine G"/>
            </a:rPr>
            <a:t>: la finalización de la función está en el evento up, y hay un mecanismo disponible para abortar la función antes de que se complete o para deshacer la función después de que se complete;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Inversión ascendente</a:t>
          </a:r>
          <a:r>
            <a:rPr lang="en-US" sz="1200" b="0" strike="noStrike" spc="-1">
              <a:solidFill>
                <a:srgbClr val="000000"/>
              </a:solidFill>
              <a:latin typeface="Arial"/>
              <a:ea typeface="Linux Libertine G"/>
            </a:rPr>
            <a:t>: el evento ascendente invierte cualquier resultado del evento descendente anterior;</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Esencial</a:t>
          </a:r>
          <a:r>
            <a:rPr lang="en-US" sz="1200" b="0" strike="noStrike" spc="-1">
              <a:solidFill>
                <a:srgbClr val="000000"/>
              </a:solidFill>
              <a:latin typeface="Arial"/>
              <a:ea typeface="Linux Libertine G"/>
            </a:rPr>
            <a:t>: completar la función en el evento descendente es esencial.</a:t>
          </a:r>
          <a:endParaRPr lang="es-ES" sz="1200" b="0" strike="noStrike" spc="-1">
            <a:latin typeface="Times New Roman"/>
          </a:endParaRPr>
        </a:p>
        <a:p>
          <a:endParaRPr lang="es-ES" sz="15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3"/>
            </a:rPr>
            <a:t>https://www.w3.org/TR/WCAG/#pointer-cancellation</a:t>
          </a:r>
          <a:endParaRPr lang="es-ES" sz="1200" b="0" strike="noStrike" spc="-1">
            <a:latin typeface="Times New Roman"/>
          </a:endParaRPr>
        </a:p>
      </xdr:txBody>
    </xdr:sp>
    <xdr:clientData/>
  </xdr:twoCellAnchor>
  <xdr:twoCellAnchor editAs="absolute">
    <xdr:from>
      <xdr:col>11</xdr:col>
      <xdr:colOff>0</xdr:colOff>
      <xdr:row>596</xdr:row>
      <xdr:rowOff>133773</xdr:rowOff>
    </xdr:from>
    <xdr:to>
      <xdr:col>18</xdr:col>
      <xdr:colOff>200787</xdr:colOff>
      <xdr:row>606</xdr:row>
      <xdr:rowOff>57299</xdr:rowOff>
    </xdr:to>
    <xdr:sp macro="" textlink="">
      <xdr:nvSpPr>
        <xdr:cNvPr id="36" name="TextShape 1" descr="9.2.5.3 Inclusión de la etiqueta en el nombre (Condicional)&#10;&#10;Condición: Cuando las TIC sean una página web.&#10;&#10;Para los componentes de la interfaz de usuario con etiquetas que incluyen texto o imágenes de texto, el nombre contiene el texto que se presenta visualmente.&#10;&#10;https://www.w3.org/TR/WCAG/#label-in-name">
          <a:extLst>
            <a:ext uri="{FF2B5EF4-FFF2-40B4-BE49-F238E27FC236}">
              <a16:creationId xmlns:a16="http://schemas.microsoft.com/office/drawing/2014/main" id="{09CF8950-20AC-4AA7-B3D8-A1761138A0EE}"/>
            </a:ext>
          </a:extLst>
        </xdr:cNvPr>
        <xdr:cNvSpPr txBox="1"/>
      </xdr:nvSpPr>
      <xdr:spPr>
        <a:xfrm>
          <a:off x="13345242" y="108769355"/>
          <a:ext cx="6176362" cy="1669435"/>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9.2.5.3 Inclusión de la etiqueta en el nombre</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Para los componentes de la interfaz de usuario con etiquetas que incluyen texto o imágenes de texto, el nombre contiene el texto que se presenta visualmente.</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4"/>
            </a:rPr>
            <a:t>https://www.w3.org/TR/WCAG/#label-in-name</a:t>
          </a:r>
          <a:endParaRPr lang="es-ES" sz="1200" b="0" strike="noStrike" spc="-1">
            <a:latin typeface="Times New Roman"/>
          </a:endParaRPr>
        </a:p>
      </xdr:txBody>
    </xdr:sp>
    <xdr:clientData/>
  </xdr:twoCellAnchor>
  <xdr:twoCellAnchor editAs="absolute">
    <xdr:from>
      <xdr:col>11</xdr:col>
      <xdr:colOff>0</xdr:colOff>
      <xdr:row>610</xdr:row>
      <xdr:rowOff>133774</xdr:rowOff>
    </xdr:from>
    <xdr:to>
      <xdr:col>18</xdr:col>
      <xdr:colOff>173140</xdr:colOff>
      <xdr:row>626</xdr:row>
      <xdr:rowOff>130181</xdr:rowOff>
    </xdr:to>
    <xdr:sp macro="" textlink="">
      <xdr:nvSpPr>
        <xdr:cNvPr id="37" name="TextShape 1" descr="9.2.5.4. Activación mediante movimiento (Condicional)&#10;&#10;Condición: Cuando las TIC sean una página web.&#10;&#10;La funcionalidad que puede ser operada por el movimiento del dispositivo o el movimiento del usuario también puede ser operada por los componentes de la interfaz del usuario y la respuesta al movimiento se puede desactivar para evitar la activación accidental, excepto cuando: &#10;&#10; - Interfaz compatible: el movimiento se utiliza para operar la funcionalidad a través de una interfaz compatible de accesibilidad;&#10;&#10; - Esencial: el movimiento es esencial para la función y hacerlo invalidaría la actividad.&#10;&#10;https://www.w3.org/TR/WCAG/#motion-actuation">
          <a:extLst>
            <a:ext uri="{FF2B5EF4-FFF2-40B4-BE49-F238E27FC236}">
              <a16:creationId xmlns:a16="http://schemas.microsoft.com/office/drawing/2014/main" id="{303EAE06-44D2-4487-AEB7-B221C1C0157F}"/>
            </a:ext>
          </a:extLst>
        </xdr:cNvPr>
        <xdr:cNvSpPr txBox="1"/>
      </xdr:nvSpPr>
      <xdr:spPr>
        <a:xfrm>
          <a:off x="13345242" y="111135242"/>
          <a:ext cx="6150620" cy="2888226"/>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9.2.5.4. Activación mediante movimiento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 Interfaz compatible</a:t>
          </a:r>
          <a:r>
            <a:rPr lang="en-US" sz="1200" b="0" strike="noStrike" spc="-1">
              <a:solidFill>
                <a:srgbClr val="000000"/>
              </a:solidFill>
              <a:latin typeface="Arial"/>
              <a:ea typeface="Linux Libertine G"/>
            </a:rPr>
            <a:t>: el movimiento se utiliza para operar la funcionalidad a través de una interfaz compatible de accesibilidad;</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 </a:t>
          </a:r>
          <a:r>
            <a:rPr lang="en-US" sz="1200" b="1" strike="noStrike" spc="-1">
              <a:solidFill>
                <a:srgbClr val="000000"/>
              </a:solidFill>
              <a:latin typeface="Arial"/>
              <a:ea typeface="Linux Libertine G"/>
            </a:rPr>
            <a:t>Esencial</a:t>
          </a:r>
          <a:r>
            <a:rPr lang="en-US" sz="1200" b="0" strike="noStrike" spc="-1">
              <a:solidFill>
                <a:srgbClr val="000000"/>
              </a:solidFill>
              <a:latin typeface="Arial"/>
              <a:ea typeface="Linux Libertine G"/>
            </a:rPr>
            <a:t>: el movimiento es esencial para la función y hacerlo invalidaría la actividad.</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5"/>
            </a:rPr>
            <a:t>https://www.w3.org/TR/WCAG/#motion-actuation</a:t>
          </a:r>
          <a:endParaRPr lang="es-ES" sz="1200" b="0" strike="noStrike" spc="-1">
            <a:latin typeface="Times New Roman"/>
          </a:endParaRPr>
        </a:p>
        <a:p>
          <a:r>
            <a:rPr lang="en-US" sz="1100" b="0" strike="noStrike" spc="-1">
              <a:solidFill>
                <a:srgbClr val="000000"/>
              </a:solidFill>
              <a:latin typeface="Arial"/>
              <a:ea typeface="Linux Libertine G"/>
            </a:rPr>
            <a:t>	</a:t>
          </a:r>
          <a:endParaRPr lang="es-ES" sz="1100" b="0" strike="noStrike" spc="-1">
            <a:latin typeface="Times New Roman"/>
          </a:endParaRPr>
        </a:p>
      </xdr:txBody>
    </xdr:sp>
    <xdr:clientData/>
  </xdr:twoCellAnchor>
  <xdr:twoCellAnchor editAs="absolute">
    <xdr:from>
      <xdr:col>10</xdr:col>
      <xdr:colOff>1000548</xdr:colOff>
      <xdr:row>631</xdr:row>
      <xdr:rowOff>56728</xdr:rowOff>
    </xdr:from>
    <xdr:to>
      <xdr:col>17</xdr:col>
      <xdr:colOff>16820</xdr:colOff>
      <xdr:row>640</xdr:row>
      <xdr:rowOff>73402</xdr:rowOff>
    </xdr:to>
    <xdr:sp macro="" textlink="">
      <xdr:nvSpPr>
        <xdr:cNvPr id="38" name="TextShape 1" descr="9.3.1.1 Idioma de la página (Condicional)&#10;&#10;Condición: Cuando las TIC sean una página web.&#10;&#10;El idioma predeterminado de cada página web puede ser determinado por software. (Nivel A)&#10;&#10;https://www.w3.org/TR/WCAG/#language-of-page">
          <a:extLst>
            <a:ext uri="{FF2B5EF4-FFF2-40B4-BE49-F238E27FC236}">
              <a16:creationId xmlns:a16="http://schemas.microsoft.com/office/drawing/2014/main" id="{22D13699-7625-4C3B-91A7-70E3B53597B5}"/>
            </a:ext>
          </a:extLst>
        </xdr:cNvPr>
        <xdr:cNvSpPr txBox="1"/>
      </xdr:nvSpPr>
      <xdr:spPr>
        <a:xfrm>
          <a:off x="13345583" y="112119835"/>
          <a:ext cx="5671284" cy="1576234"/>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9.3.1.1 Idioma de la página</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El idioma predeterminado de cada página web puede ser determinado por software.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6"/>
            </a:rPr>
            <a:t>https://www.w3.org/TR/WCAG/#language-of-page</a:t>
          </a:r>
          <a:endParaRPr lang="es-ES" sz="1200" b="0" strike="noStrike" spc="-1">
            <a:latin typeface="Times New Roman"/>
          </a:endParaRPr>
        </a:p>
      </xdr:txBody>
    </xdr:sp>
    <xdr:clientData/>
  </xdr:twoCellAnchor>
  <xdr:twoCellAnchor editAs="absolute">
    <xdr:from>
      <xdr:col>10</xdr:col>
      <xdr:colOff>969857</xdr:colOff>
      <xdr:row>647</xdr:row>
      <xdr:rowOff>91441</xdr:rowOff>
    </xdr:from>
    <xdr:to>
      <xdr:col>17</xdr:col>
      <xdr:colOff>286454</xdr:colOff>
      <xdr:row>658</xdr:row>
      <xdr:rowOff>132409</xdr:rowOff>
    </xdr:to>
    <xdr:sp macro="" textlink="">
      <xdr:nvSpPr>
        <xdr:cNvPr id="39" name="TextShape 1" descr="9.3.1.2 Idioma de las partes (Condicional)&#10;&#10;Condición: Cuando las TIC sean una página web.&#10;&#10;El idioma de cada pasaje o frase en el contenido puede ser determinado por software, excepto los nombres propios, términos técnicos, palabras en un idioma indeterminado y palabras o frases que se hayan convertido en parte natural del texto que las rodea. (Nivel AA)&#10;&#10;https://www.w3.org/TR/WCAG/#language-of-parts">
          <a:extLst>
            <a:ext uri="{FF2B5EF4-FFF2-40B4-BE49-F238E27FC236}">
              <a16:creationId xmlns:a16="http://schemas.microsoft.com/office/drawing/2014/main" id="{C2CBE995-405A-4FF5-A868-377B246FEF54}"/>
            </a:ext>
          </a:extLst>
        </xdr:cNvPr>
        <xdr:cNvSpPr txBox="1"/>
      </xdr:nvSpPr>
      <xdr:spPr>
        <a:xfrm>
          <a:off x="13324417" y="114998501"/>
          <a:ext cx="5965894" cy="1893051"/>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9.3.1.2 Idioma de las partes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7"/>
            </a:rPr>
            <a:t>https://www.w3.org/TR/WCAG/#language-of-parts</a:t>
          </a:r>
          <a:endParaRPr lang="es-ES" sz="1200" b="0" strike="noStrike" spc="-1">
            <a:latin typeface="Times New Roman"/>
          </a:endParaRPr>
        </a:p>
      </xdr:txBody>
    </xdr:sp>
    <xdr:clientData/>
  </xdr:twoCellAnchor>
  <xdr:twoCellAnchor editAs="absolute">
    <xdr:from>
      <xdr:col>10</xdr:col>
      <xdr:colOff>952500</xdr:colOff>
      <xdr:row>666</xdr:row>
      <xdr:rowOff>92287</xdr:rowOff>
    </xdr:from>
    <xdr:to>
      <xdr:col>17</xdr:col>
      <xdr:colOff>292759</xdr:colOff>
      <xdr:row>675</xdr:row>
      <xdr:rowOff>87992</xdr:rowOff>
    </xdr:to>
    <xdr:sp macro="" textlink="">
      <xdr:nvSpPr>
        <xdr:cNvPr id="43" name="TextShape 1" descr="9.3.2.1 Al recibir el foco (Condicional)&#10;&#10;Condición: Cuando las TIC sean una página web.&#10;&#10;Cuando cualquier componente recibe el foco, no inicia ningún cambio en el contexto. (Nivel A)&#10;&#10;https://www.w3.org/TR/WCAG/#on-focus">
          <a:extLst>
            <a:ext uri="{FF2B5EF4-FFF2-40B4-BE49-F238E27FC236}">
              <a16:creationId xmlns:a16="http://schemas.microsoft.com/office/drawing/2014/main" id="{7EF7ED78-7D59-4332-AAE5-8B2B580A50FC}"/>
            </a:ext>
          </a:extLst>
        </xdr:cNvPr>
        <xdr:cNvSpPr txBox="1"/>
      </xdr:nvSpPr>
      <xdr:spPr>
        <a:xfrm>
          <a:off x="13303250" y="118268750"/>
          <a:ext cx="6002891" cy="1553360"/>
        </a:xfrm>
        <a:prstGeom prst="rect">
          <a:avLst/>
        </a:prstGeom>
        <a:solidFill>
          <a:srgbClr val="DDDDDD"/>
        </a:solidFill>
        <a:ln>
          <a:noFill/>
        </a:ln>
      </xdr:spPr>
      <xdr:txBody>
        <a:bodyPr lIns="0" tIns="0" rIns="0" bIns="0">
          <a:noAutofit/>
        </a:bodyPr>
        <a:lstStyle/>
        <a:p>
          <a:r>
            <a:rPr lang="es-ES" sz="1200" b="1" strike="noStrike" spc="-1">
              <a:solidFill>
                <a:srgbClr val="000000"/>
              </a:solidFill>
              <a:latin typeface="Arial"/>
              <a:ea typeface="Linux Libertine G"/>
            </a:rPr>
            <a:t>9.3.2.1 Al recibir el foco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s-ES" sz="1200" b="1" strike="noStrike" spc="-1">
            <a:solidFill>
              <a:srgbClr val="000000"/>
            </a:solidFill>
            <a:latin typeface="Arial"/>
            <a:ea typeface="Linux Libertine G"/>
          </a:endParaRPr>
        </a:p>
        <a:p>
          <a:endParaRPr lang="es-E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s-ES" sz="1200" b="0" strike="noStrike" spc="-1">
              <a:solidFill>
                <a:srgbClr val="000000"/>
              </a:solidFill>
              <a:latin typeface="Arial"/>
              <a:ea typeface="Linux Libertine G"/>
            </a:rPr>
            <a:t>Cuando cualquier componente recibe el foco, no inicia ningún cambio en el contexto. (Nivel A)</a:t>
          </a:r>
          <a:endParaRPr lang="es-ES" sz="1200" b="0" strike="noStrike" spc="-1">
            <a:latin typeface="Times New Roman"/>
          </a:endParaRPr>
        </a:p>
        <a:p>
          <a:endParaRPr lang="es-ES" sz="1200" b="0" strike="noStrike" spc="-1">
            <a:latin typeface="Times New Roman"/>
          </a:endParaRPr>
        </a:p>
        <a:p>
          <a:r>
            <a:rPr lang="es-ES" sz="1200" b="1" strike="noStrike" spc="-1">
              <a:solidFill>
                <a:srgbClr val="3465A4"/>
              </a:solidFill>
              <a:latin typeface="Arial"/>
              <a:ea typeface="Linux Libertine G"/>
              <a:hlinkClick xmlns:r="http://schemas.openxmlformats.org/officeDocument/2006/relationships" r:id="rId38"/>
            </a:rPr>
            <a:t>https://www.w3.org/TR/WCAG/#on-focus</a:t>
          </a:r>
          <a:endParaRPr lang="es-ES" sz="1200" b="0" strike="noStrike" spc="-1">
            <a:latin typeface="Times New Roman"/>
          </a:endParaRPr>
        </a:p>
      </xdr:txBody>
    </xdr:sp>
    <xdr:clientData/>
  </xdr:twoCellAnchor>
  <xdr:twoCellAnchor editAs="absolute">
    <xdr:from>
      <xdr:col>10</xdr:col>
      <xdr:colOff>978535</xdr:colOff>
      <xdr:row>682</xdr:row>
      <xdr:rowOff>130810</xdr:rowOff>
    </xdr:from>
    <xdr:to>
      <xdr:col>18</xdr:col>
      <xdr:colOff>55558</xdr:colOff>
      <xdr:row>692</xdr:row>
      <xdr:rowOff>133433</xdr:rowOff>
    </xdr:to>
    <xdr:sp macro="" textlink="">
      <xdr:nvSpPr>
        <xdr:cNvPr id="44" name="TextShape 1" descr="9.3.2.2 Al recibir entradas (Condicional)&#10;&#10;Condición: Cuando las TIC sean una página web.&#10;&#10;El cambio de estado en cualquier componente de la interfaz de usuario no provoca automáticamente un cambio en el contexto a menos que el usuario haya sido advertido de ese comportamiento antes de usar el componente. (Nivel A)&#10;&#10;https://www.w3.org/TR/WCAG/#on-input">
          <a:extLst>
            <a:ext uri="{FF2B5EF4-FFF2-40B4-BE49-F238E27FC236}">
              <a16:creationId xmlns:a16="http://schemas.microsoft.com/office/drawing/2014/main" id="{AB614831-D241-4015-88FB-300B51CCA2F1}"/>
            </a:ext>
          </a:extLst>
        </xdr:cNvPr>
        <xdr:cNvSpPr txBox="1"/>
      </xdr:nvSpPr>
      <xdr:spPr>
        <a:xfrm>
          <a:off x="13335000" y="121147417"/>
          <a:ext cx="6060118" cy="1714159"/>
        </a:xfrm>
        <a:prstGeom prst="rect">
          <a:avLst/>
        </a:prstGeom>
        <a:solidFill>
          <a:srgbClr val="DDDDDD"/>
        </a:solidFill>
        <a:ln>
          <a:noFill/>
        </a:ln>
      </xdr:spPr>
      <xdr:txBody>
        <a:bodyPr wrap="square" lIns="108000" tIns="108000" rIns="108000" bIns="108000">
          <a:noAutofit/>
        </a:bodyPr>
        <a:lstStyle/>
        <a:p>
          <a:r>
            <a:rPr lang="en-US" sz="1200" b="1" strike="noStrike" spc="-1">
              <a:solidFill>
                <a:srgbClr val="000000"/>
              </a:solidFill>
              <a:latin typeface="Arial"/>
              <a:ea typeface="Linux Libertine G"/>
            </a:rPr>
            <a:t>9.3.2.2 Al recibir entradas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9"/>
            </a:rPr>
            <a:t>https://www.w3.org/TR/WCAG/#on-input</a:t>
          </a:r>
          <a:endParaRPr lang="es-ES" sz="1200" b="0" strike="noStrike" spc="-1">
            <a:latin typeface="Times New Roman"/>
          </a:endParaRPr>
        </a:p>
      </xdr:txBody>
    </xdr:sp>
    <xdr:clientData/>
  </xdr:twoCellAnchor>
  <xdr:twoCellAnchor editAs="absolute">
    <xdr:from>
      <xdr:col>11</xdr:col>
      <xdr:colOff>0</xdr:colOff>
      <xdr:row>696</xdr:row>
      <xdr:rowOff>381000</xdr:rowOff>
    </xdr:from>
    <xdr:to>
      <xdr:col>17</xdr:col>
      <xdr:colOff>241792</xdr:colOff>
      <xdr:row>708</xdr:row>
      <xdr:rowOff>65637</xdr:rowOff>
    </xdr:to>
    <xdr:sp macro="" textlink="">
      <xdr:nvSpPr>
        <xdr:cNvPr id="45" name="TextShape 1" descr="9.3.2.3 Navegación coherente (Condicional)&#10;&#10;Condición: Cuando las TIC sean una página web.&#10;&#10;Los mecanismos de navegación que se repiten en múltiples páginas web dentro de un conjunto de páginas web aparecen siempre en el mismo orden relativo cada vez que se repiten, a menos que el cambio sea provocado por el propio usuario. (Nivel AA)&#10;&#10;https://www.w3.org/TR/WCAG/#consistent-navigation">
          <a:extLst>
            <a:ext uri="{FF2B5EF4-FFF2-40B4-BE49-F238E27FC236}">
              <a16:creationId xmlns:a16="http://schemas.microsoft.com/office/drawing/2014/main" id="{45CCAD1E-3C76-4534-885C-E3499B7D9123}"/>
            </a:ext>
          </a:extLst>
        </xdr:cNvPr>
        <xdr:cNvSpPr txBox="1"/>
      </xdr:nvSpPr>
      <xdr:spPr>
        <a:xfrm>
          <a:off x="13345242" y="126836129"/>
          <a:ext cx="5889625" cy="1986936"/>
        </a:xfrm>
        <a:prstGeom prst="rect">
          <a:avLst/>
        </a:prstGeom>
        <a:solidFill>
          <a:srgbClr val="DDDDDD"/>
        </a:solidFill>
        <a:ln>
          <a:noFill/>
        </a:ln>
      </xdr:spPr>
      <xdr:txBody>
        <a:bodyPr wrap="square" lIns="108000" tIns="108000" rIns="108000" bIns="108000">
          <a:noAutofit/>
        </a:bodyPr>
        <a:lstStyle/>
        <a:p>
          <a:r>
            <a:rPr lang="en-US" sz="1200" b="1" strike="noStrike" spc="-1">
              <a:solidFill>
                <a:srgbClr val="000000"/>
              </a:solidFill>
              <a:latin typeface="Arial"/>
              <a:ea typeface="Linux Libertine G"/>
            </a:rPr>
            <a:t>9.3.2.3 Navegación coherente</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Los mecanismos de navegación que se repiten en múltiples páginas web dentro de un conjunto de páginas web aparecen siempre en el mismo orden relativo cada vez que se repiten, a menos que el cambio sea provocado por el propio usuario. (Nivel AA)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0"/>
            </a:rPr>
            <a:t>https://www.w3.org/TR/WCAG/#consistent-navigation</a:t>
          </a:r>
          <a:endParaRPr lang="es-ES" sz="1200" b="0" strike="noStrike" spc="-1">
            <a:latin typeface="Times New Roman"/>
          </a:endParaRPr>
        </a:p>
      </xdr:txBody>
    </xdr:sp>
    <xdr:clientData/>
  </xdr:twoCellAnchor>
  <xdr:twoCellAnchor editAs="absolute">
    <xdr:from>
      <xdr:col>10</xdr:col>
      <xdr:colOff>1003512</xdr:colOff>
      <xdr:row>713</xdr:row>
      <xdr:rowOff>238549</xdr:rowOff>
    </xdr:from>
    <xdr:to>
      <xdr:col>27</xdr:col>
      <xdr:colOff>589882</xdr:colOff>
      <xdr:row>730</xdr:row>
      <xdr:rowOff>21057</xdr:rowOff>
    </xdr:to>
    <xdr:sp macro="" textlink="">
      <xdr:nvSpPr>
        <xdr:cNvPr id="46" name="TextShape 1" descr="9.3.2.4 Identificación coherente (Condicional)&#10;&#10;Condición: Cuando las TIC sean una página web.&#10;&#10;Los componentes que tienen la misma funcionalidad dentro de un conjunto de páginas web son identificados de manera coherente. (Nivel AA)&#10;&#10;Nota 1: Las alternativas textuales que son &quot;coherentes&quot;, no siempre son &quot;idénticas&quot;. Por ejemplo, usted puede tener una imagen de una flecha en la parte inferior de una página web que enlace a la siguiente página. El texto alternativo puede decir: &quot;Ir a la página 4&quot;. Naturalmente, no sería conveniente repetir este texto alternativo exacto en la siguiente página. Sería más apropiado decir: &quot;Ir a la página 5&quot;. Aunque estas alternativas textuales no serían idénticas, serían consistentes y, por lo tanto, cumplirían con este criterio de conformidad.&#10;&#10;Nota 2: Se puede utilizar un único elemento no textual para cumplir funciones diferentes. En tales casos, son necesarias y deben usarse diferentes alternativas textuales. Los ejemplos se pueden encontrar comúnmente con el uso de iconos como marcas de verificación, cruces y señales de tráfico. Sus funciones pueden ser diferentes según el contexto de la página web. Un icono de marca de verificación puede funcionar como &quot;aprobado&quot;, &quot;terminada&quot;, o &quot;incluido&quot;, para nombrar unos pocos, dependiendo de la situación. El uso de &quot;marca de verificación&quot; como texto alternativo en todas las páginas web no ayuda a los usuarios a comprender la función del icono. Se pueden usar diferentes alternativas de texto cuando el mismo contenido que no es de texto cumple múltiples funciones.&#10;&#10;https://www.w3.org/TR/WCAG/#consistent-identification">
          <a:extLst>
            <a:ext uri="{FF2B5EF4-FFF2-40B4-BE49-F238E27FC236}">
              <a16:creationId xmlns:a16="http://schemas.microsoft.com/office/drawing/2014/main" id="{D677D5F6-9977-479D-9236-C7D0E0C724D2}"/>
            </a:ext>
          </a:extLst>
        </xdr:cNvPr>
        <xdr:cNvSpPr txBox="1"/>
      </xdr:nvSpPr>
      <xdr:spPr>
        <a:xfrm>
          <a:off x="13356167" y="126534334"/>
          <a:ext cx="13357192" cy="2780343"/>
        </a:xfrm>
        <a:prstGeom prst="rect">
          <a:avLst/>
        </a:prstGeom>
        <a:solidFill>
          <a:srgbClr val="DDDDDD"/>
        </a:solidFill>
        <a:ln>
          <a:noFill/>
        </a:ln>
      </xdr:spPr>
      <xdr:txBody>
        <a:bodyPr wrap="square" lIns="108000" tIns="108000" rIns="108000" bIns="108000">
          <a:noAutofit/>
        </a:bodyPr>
        <a:lstStyle/>
        <a:p>
          <a:r>
            <a:rPr lang="en-US" sz="1200" b="1" strike="noStrike" spc="-1">
              <a:solidFill>
                <a:srgbClr val="000000"/>
              </a:solidFill>
              <a:latin typeface="Arial"/>
              <a:ea typeface="Linux Libertine G"/>
            </a:rPr>
            <a:t>9.3.2.4 Identificación coherente</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Los componentes que tienen la misma funcionalidad dentro de un conjunto de páginas web son identificados de manera coherente. (Nivel AA)</a:t>
          </a:r>
          <a:endParaRPr lang="es-ES" sz="1200" b="0" strike="noStrike" spc="-1">
            <a:latin typeface="Times New Roman"/>
          </a:endParaRPr>
        </a:p>
        <a:p>
          <a:endParaRPr lang="es-ES" sz="1200" b="0" strike="noStrike" spc="-1">
            <a:latin typeface="Arial" pitchFamily="34" charset="0"/>
            <a:cs typeface="Arial" pitchFamily="34" charset="0"/>
          </a:endParaRPr>
        </a:p>
        <a:p>
          <a:r>
            <a:rPr lang="es-ES" sz="1050" b="0" strike="noStrike" spc="-1">
              <a:latin typeface="Arial" pitchFamily="34" charset="0"/>
              <a:cs typeface="Arial" pitchFamily="34" charset="0"/>
            </a:rPr>
            <a:t>Nota 1: Las alternativas textuales que son "coherentes", no siempre son "idénticas". Por ejemplo, usted puede tener una imagen de una flecha en la parte inferior de una página web que enlace a la siguiente página. El texto alternativo puede decir: "Ir a la página 4". Naturalmente, no sería conveniente repetir este texto alternativo exacto en la siguiente página. Sería más apropiado decir: "Ir a la página 5". Aunque estas alternativas textuales no serían idénticas, serían consistentes y, por lo tanto, cumplirían con este criterio de conformidad.</a:t>
          </a:r>
        </a:p>
        <a:p>
          <a:endParaRPr lang="es-ES" sz="1050" b="0" strike="noStrike" spc="-1">
            <a:latin typeface="Arial" pitchFamily="34" charset="0"/>
            <a:cs typeface="Arial" pitchFamily="34" charset="0"/>
          </a:endParaRPr>
        </a:p>
        <a:p>
          <a:r>
            <a:rPr lang="es-ES" sz="1050" b="0" strike="noStrike" spc="-1">
              <a:latin typeface="Arial" pitchFamily="34" charset="0"/>
              <a:cs typeface="Arial" pitchFamily="34" charset="0"/>
            </a:rPr>
            <a:t>Nota 2: Se puede utilizar un único elemento no textual para cumplir funciones diferentes. En tales casos, son necesarias y deben usarse diferentes alternativas textuales. Los ejemplos se pueden encontrar comúnmente con el uso de iconos como marcas de verificación, cruces y señales de tráfico. Sus funciones pueden ser diferentes según el contexto de la página web. Un icono de marca de verificación puede funcionar como "aprobado", "terminada", o "incluido", para nombrar unos pocos, dependiendo de la situación. El uso de "marca de verificación" como texto alternativo en todas las páginas web no ayuda a los usuarios a comprender la función del icono. Se pueden usar diferentes alternativas de texto cuando el mismo contenido que no es de texto cumple múltiples funciones.</a:t>
          </a: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1"/>
            </a:rPr>
            <a:t>https://www.w3.org/TR/WCAG/#consistent-identification</a:t>
          </a:r>
          <a:endParaRPr lang="es-ES" sz="1200" b="0" strike="noStrike" spc="-1">
            <a:latin typeface="Times New Roman"/>
          </a:endParaRPr>
        </a:p>
      </xdr:txBody>
    </xdr:sp>
    <xdr:clientData/>
  </xdr:twoCellAnchor>
  <xdr:twoCellAnchor editAs="absolute">
    <xdr:from>
      <xdr:col>10</xdr:col>
      <xdr:colOff>1003511</xdr:colOff>
      <xdr:row>734</xdr:row>
      <xdr:rowOff>133773</xdr:rowOff>
    </xdr:from>
    <xdr:to>
      <xdr:col>17</xdr:col>
      <xdr:colOff>285183</xdr:colOff>
      <xdr:row>743</xdr:row>
      <xdr:rowOff>65637</xdr:rowOff>
    </xdr:to>
    <xdr:sp macro="" textlink="">
      <xdr:nvSpPr>
        <xdr:cNvPr id="47" name="TextShape 1" descr="9.3.3.1 Identificación de errores (Condicional)&#10;&#10;Condición: Cuando las TIC sean una página web.&#10;&#10;Si se detecta automáticamente un error en la entrada de datos, el elemento erróneo es identificado y el error se describe al usuario mediante un texto. (Nivel A)&#10;&#10;https://www.w3.org/TR/WCAG/#error-identification">
          <a:extLst>
            <a:ext uri="{FF2B5EF4-FFF2-40B4-BE49-F238E27FC236}">
              <a16:creationId xmlns:a16="http://schemas.microsoft.com/office/drawing/2014/main" id="{30D68341-0CA1-4D34-AE41-1EB373D8DC37}"/>
            </a:ext>
          </a:extLst>
        </xdr:cNvPr>
        <xdr:cNvSpPr txBox="1"/>
      </xdr:nvSpPr>
      <xdr:spPr>
        <a:xfrm>
          <a:off x="13356166" y="130259666"/>
          <a:ext cx="5940494" cy="1489519"/>
        </a:xfrm>
        <a:prstGeom prst="rect">
          <a:avLst/>
        </a:prstGeom>
        <a:solidFill>
          <a:srgbClr val="DDDDDD"/>
        </a:solidFill>
        <a:ln>
          <a:noFill/>
        </a:ln>
      </xdr:spPr>
      <xdr:txBody>
        <a:bodyPr wrap="square" lIns="108000" tIns="108000" rIns="108000" bIns="108000">
          <a:noAutofit/>
        </a:bodyPr>
        <a:lstStyle/>
        <a:p>
          <a:r>
            <a:rPr lang="en-US" sz="1200" b="1" strike="noStrike" spc="-1">
              <a:solidFill>
                <a:srgbClr val="000000"/>
              </a:solidFill>
              <a:latin typeface="Arial"/>
              <a:ea typeface="Linux Libertine G"/>
            </a:rPr>
            <a:t>9.3.3.1 Identificación de errores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Si se detecta automáticamente un error en la entrada de datos, el elemento erróneo es identificado y el error se describe al usuario mediante un texto.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cs typeface="+mn-cs"/>
            </a:rPr>
            <a:t>https://www.w3.org/TR/WCAG/#error-identification</a:t>
          </a:r>
          <a:endParaRPr lang="es-ES" sz="1200" b="1" strike="noStrike" spc="-1">
            <a:solidFill>
              <a:srgbClr val="3465A4"/>
            </a:solidFill>
            <a:latin typeface="Arial"/>
            <a:ea typeface="Linux Libertine G"/>
            <a:cs typeface="+mn-cs"/>
          </a:endParaRPr>
        </a:p>
      </xdr:txBody>
    </xdr:sp>
    <xdr:clientData/>
  </xdr:twoCellAnchor>
  <xdr:twoCellAnchor editAs="absolute">
    <xdr:from>
      <xdr:col>10</xdr:col>
      <xdr:colOff>1003511</xdr:colOff>
      <xdr:row>751</xdr:row>
      <xdr:rowOff>130810</xdr:rowOff>
    </xdr:from>
    <xdr:to>
      <xdr:col>18</xdr:col>
      <xdr:colOff>16496</xdr:colOff>
      <xdr:row>760</xdr:row>
      <xdr:rowOff>111978</xdr:rowOff>
    </xdr:to>
    <xdr:sp macro="" textlink="">
      <xdr:nvSpPr>
        <xdr:cNvPr id="48" name="TextShape 1" descr="9.3.3.2 Etiquetas o instrucciones (Condicional)&#10;&#10;Condición: Cuando las TIC sean una página web.&#10;&#10;Se proporcionan etiquetas o instrucciones cuando el contenido requiere la introducción de datos por parte del usuario. (Nivel A)&#10;&#10;https://www.w3.org/TR/WCAG/#labels-or-instructions">
          <a:extLst>
            <a:ext uri="{FF2B5EF4-FFF2-40B4-BE49-F238E27FC236}">
              <a16:creationId xmlns:a16="http://schemas.microsoft.com/office/drawing/2014/main" id="{66B95C62-1182-49B4-AE82-99FD18C1EE9F}"/>
            </a:ext>
          </a:extLst>
        </xdr:cNvPr>
        <xdr:cNvSpPr txBox="1"/>
      </xdr:nvSpPr>
      <xdr:spPr>
        <a:xfrm>
          <a:off x="13356166" y="133233583"/>
          <a:ext cx="5988460" cy="1540728"/>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9.3.3.2 Etiquetas o instrucciones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Se proporcionan etiquetas o instrucciones cuando el contenido requiere la introducción de datos por parte del usuario. (Nivel A)</a:t>
          </a: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2"/>
            </a:rPr>
            <a:t>https://www.w3.org/TR/WCAG/#labels-or-instructions</a:t>
          </a:r>
          <a:endParaRPr lang="es-ES" sz="1200" b="0" strike="noStrike" spc="-1">
            <a:latin typeface="Times New Roman"/>
          </a:endParaRPr>
        </a:p>
      </xdr:txBody>
    </xdr:sp>
    <xdr:clientData/>
  </xdr:twoCellAnchor>
  <xdr:twoCellAnchor editAs="absolute">
    <xdr:from>
      <xdr:col>11</xdr:col>
      <xdr:colOff>0</xdr:colOff>
      <xdr:row>767</xdr:row>
      <xdr:rowOff>48048</xdr:rowOff>
    </xdr:from>
    <xdr:to>
      <xdr:col>17</xdr:col>
      <xdr:colOff>302223</xdr:colOff>
      <xdr:row>778</xdr:row>
      <xdr:rowOff>114026</xdr:rowOff>
    </xdr:to>
    <xdr:sp macro="" textlink="">
      <xdr:nvSpPr>
        <xdr:cNvPr id="49" name="TextShape 1" descr="9.3.3.3 Sugerencias ante errores (Condicional)&#10;&#10;Condición: Cuando las TIC sean una página web.&#10;&#10;Si se detecta automáticamente un error en la entrada de datos y se dispone de sugerencias para hacer la corrección, entonces se presentan las sugerencias al usuario, a menos que esto ponga en riesgo la seguridad o el propósito del contenido. (Nivel AA)&#10;&#10;https://www.w3.org/TR/WCAG/#error-suggestion">
          <a:extLst>
            <a:ext uri="{FF2B5EF4-FFF2-40B4-BE49-F238E27FC236}">
              <a16:creationId xmlns:a16="http://schemas.microsoft.com/office/drawing/2014/main" id="{C06A239D-5329-42B0-B6DF-D8A009F3DC2A}"/>
            </a:ext>
          </a:extLst>
        </xdr:cNvPr>
        <xdr:cNvSpPr txBox="1"/>
      </xdr:nvSpPr>
      <xdr:spPr>
        <a:xfrm>
          <a:off x="13366750" y="135985250"/>
          <a:ext cx="5943140" cy="1923776"/>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9.3.3.3 Sugerencias ante errores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3"/>
            </a:rPr>
            <a:t>https://www.w3.org/TR/WCAG/#error-suggestion</a:t>
          </a:r>
          <a:endParaRPr lang="es-ES" sz="1200" b="0" strike="noStrike" spc="-1">
            <a:latin typeface="Times New Roman"/>
          </a:endParaRPr>
        </a:p>
      </xdr:txBody>
    </xdr:sp>
    <xdr:clientData/>
  </xdr:twoCellAnchor>
  <xdr:twoCellAnchor editAs="absolute">
    <xdr:from>
      <xdr:col>10</xdr:col>
      <xdr:colOff>996806</xdr:colOff>
      <xdr:row>780</xdr:row>
      <xdr:rowOff>133775</xdr:rowOff>
    </xdr:from>
    <xdr:to>
      <xdr:col>26</xdr:col>
      <xdr:colOff>130522</xdr:colOff>
      <xdr:row>795</xdr:row>
      <xdr:rowOff>19426</xdr:rowOff>
    </xdr:to>
    <xdr:sp macro="" textlink="">
      <xdr:nvSpPr>
        <xdr:cNvPr id="50" name="TextShape 1" descr="9.3.3.4 Prevención de errores (legales, financieros, de datos) (Condicional)&#10;&#10;Condición: Cuando las TIC sean una página web.&#10;&#10;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10;&#10;- Reversible: El envío es reversible.&#10;&#10;- Revisado: Se verifica la información para detectar errores en la entrada de datos y se proporciona al usuario una oportunidad de corregirlos.&#10;&#10;- Confirmado: Se proporciona un mecanismo para revisar, confirmar y corregir la información antes de finalizar el envío de los datos.&#10;&#10;https://www.w3.org/TR/WCAG/#error-prevention-legal-financial-data">
          <a:extLst>
            <a:ext uri="{FF2B5EF4-FFF2-40B4-BE49-F238E27FC236}">
              <a16:creationId xmlns:a16="http://schemas.microsoft.com/office/drawing/2014/main" id="{616584ED-12F7-467C-8E48-6116208C6E82}"/>
            </a:ext>
          </a:extLst>
        </xdr:cNvPr>
        <xdr:cNvSpPr txBox="1"/>
      </xdr:nvSpPr>
      <xdr:spPr>
        <a:xfrm>
          <a:off x="13345241" y="141758630"/>
          <a:ext cx="11901129" cy="2621935"/>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9.3.3.4 Prevención de errores (legales, financieros, de datos)</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Reversible</a:t>
          </a:r>
          <a:r>
            <a:rPr lang="en-US" sz="1200" b="0" strike="noStrike" spc="-1">
              <a:solidFill>
                <a:srgbClr val="000000"/>
              </a:solidFill>
              <a:latin typeface="Arial"/>
              <a:ea typeface="Linux Libertine G"/>
            </a:rPr>
            <a:t>: El envío es reversible.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Revisado</a:t>
          </a:r>
          <a:r>
            <a:rPr lang="en-US" sz="1200" b="0" strike="noStrike" spc="-1">
              <a:solidFill>
                <a:srgbClr val="000000"/>
              </a:solidFill>
              <a:latin typeface="Arial"/>
              <a:ea typeface="Linux Libertine G"/>
            </a:rPr>
            <a:t>: Se verifica la información para detectar errores en la entrada de datos y se proporciona al usuario una oportunidad de corregirlos.</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Confirmado</a:t>
          </a:r>
          <a:r>
            <a:rPr lang="en-US" sz="1200" b="0" strike="noStrike" spc="-1">
              <a:solidFill>
                <a:srgbClr val="000000"/>
              </a:solidFill>
              <a:latin typeface="Arial"/>
              <a:ea typeface="Linux Libertine G"/>
            </a:rPr>
            <a:t>: Se proporciona un mecanismo para revisar, confirmar y corregir la información antes de finalizar el envío de los datos.</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4"/>
            </a:rPr>
            <a:t>https://www.w3.org/TR/WCAG/#error-prevention-legal-financial-data</a:t>
          </a:r>
          <a:endParaRPr lang="es-ES" sz="1200" b="0" strike="noStrike" spc="-1">
            <a:latin typeface="Times New Roman"/>
          </a:endParaRPr>
        </a:p>
      </xdr:txBody>
    </xdr:sp>
    <xdr:clientData/>
  </xdr:twoCellAnchor>
  <xdr:twoCellAnchor editAs="absolute">
    <xdr:from>
      <xdr:col>10</xdr:col>
      <xdr:colOff>996806</xdr:colOff>
      <xdr:row>797</xdr:row>
      <xdr:rowOff>133774</xdr:rowOff>
    </xdr:from>
    <xdr:to>
      <xdr:col>23</xdr:col>
      <xdr:colOff>19766</xdr:colOff>
      <xdr:row>810</xdr:row>
      <xdr:rowOff>22764</xdr:rowOff>
    </xdr:to>
    <xdr:sp macro="" textlink="">
      <xdr:nvSpPr>
        <xdr:cNvPr id="51" name="TextShape 1" descr="9.4.1.1 Procesamiento (Condicional)&#10;&#10;Condición: Cuando las TIC sean una página web.&#10;&#10;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10;&#10;Nota: Las etiquetas de apertura y cierre a las que les falte un carácter crítico para su formación, como un signo de &quot;mayor qué&quot;, o en las que falten las comillas de apertura o cierre en el valor de un atributo, no se consideran completas.&#10;&#10;https://www.w3.org/TR/WCAG/#parsing">
          <a:extLst>
            <a:ext uri="{FF2B5EF4-FFF2-40B4-BE49-F238E27FC236}">
              <a16:creationId xmlns:a16="http://schemas.microsoft.com/office/drawing/2014/main" id="{F95A730B-483D-4364-BC27-2BDD897DA644}"/>
            </a:ext>
          </a:extLst>
        </xdr:cNvPr>
        <xdr:cNvSpPr txBox="1"/>
      </xdr:nvSpPr>
      <xdr:spPr>
        <a:xfrm>
          <a:off x="13345241" y="144820968"/>
          <a:ext cx="9432823" cy="2335161"/>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9.4.1.1 Procesamiento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Nota: Las etiquetas de apertura y cierre a las que les falte un carácter crítico para su formación, como un signo de "mayor qué", o en las que falten las comillas de apertura o cierre en el valor de un atributo, no se consideran completas.</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5"/>
            </a:rPr>
            <a:t>https://www.w3.org/TR/WCAG/#parsing</a:t>
          </a:r>
          <a:endParaRPr lang="es-ES" sz="1200" b="0" strike="noStrike" spc="-1">
            <a:latin typeface="Times New Roman"/>
          </a:endParaRPr>
        </a:p>
      </xdr:txBody>
    </xdr:sp>
    <xdr:clientData/>
  </xdr:twoCellAnchor>
  <xdr:twoCellAnchor editAs="absolute">
    <xdr:from>
      <xdr:col>10</xdr:col>
      <xdr:colOff>1003512</xdr:colOff>
      <xdr:row>816</xdr:row>
      <xdr:rowOff>74084</xdr:rowOff>
    </xdr:from>
    <xdr:to>
      <xdr:col>23</xdr:col>
      <xdr:colOff>87309</xdr:colOff>
      <xdr:row>832</xdr:row>
      <xdr:rowOff>96671</xdr:rowOff>
    </xdr:to>
    <xdr:sp macro="" textlink="">
      <xdr:nvSpPr>
        <xdr:cNvPr id="53" name="TextShape 1" descr="9.4.1.2 Nombre, función, valor (Condicional)&#10;&#10;Condición: Cuando las TIC sean una página web.&#10;&#10;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10;&#10;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10;&#10;https://www.w3.org/TR/WCAG/#name-role-value">
          <a:extLst>
            <a:ext uri="{FF2B5EF4-FFF2-40B4-BE49-F238E27FC236}">
              <a16:creationId xmlns:a16="http://schemas.microsoft.com/office/drawing/2014/main" id="{ED795C8B-8AC6-4ED7-8947-55E7D6F6E697}"/>
            </a:ext>
          </a:extLst>
        </xdr:cNvPr>
        <xdr:cNvSpPr txBox="1"/>
      </xdr:nvSpPr>
      <xdr:spPr>
        <a:xfrm>
          <a:off x="13356167" y="144674167"/>
          <a:ext cx="9500760" cy="2611694"/>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9.4.1.2 Nombre, función, valor</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n-US" sz="1200" b="0" strike="noStrike" spc="-1">
              <a:solidFill>
                <a:srgbClr val="000000"/>
              </a:solidFill>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6"/>
            </a:rPr>
            <a:t>https://www.w3.org/TR/WCAG/#name-role-value</a:t>
          </a:r>
          <a:endParaRPr lang="es-ES" sz="1200" b="0" strike="noStrike" spc="-1">
            <a:latin typeface="Times New Roman"/>
          </a:endParaRPr>
        </a:p>
      </xdr:txBody>
    </xdr:sp>
    <xdr:clientData/>
  </xdr:twoCellAnchor>
  <xdr:twoCellAnchor editAs="absolute">
    <xdr:from>
      <xdr:col>11</xdr:col>
      <xdr:colOff>1</xdr:colOff>
      <xdr:row>836</xdr:row>
      <xdr:rowOff>26035</xdr:rowOff>
    </xdr:from>
    <xdr:to>
      <xdr:col>18</xdr:col>
      <xdr:colOff>881</xdr:colOff>
      <xdr:row>846</xdr:row>
      <xdr:rowOff>26035</xdr:rowOff>
    </xdr:to>
    <xdr:sp macro="" textlink="">
      <xdr:nvSpPr>
        <xdr:cNvPr id="54" name="TextShape 1" descr="9.4.1.3 Mensajes de estado (Condicional)&#10;&#10;Condición: Cuando las TIC sean una página web.&#10;&#10;En el contenido implementado utilizando lenguajes de marcado, los mensajes de estado se pueden determinar mediante roles o propiedades, de modo que se puedan presentar al usuario mediante tecnologías de asistencia sin recibir atención.&#10;&#10;https://www.w3.org/TR/WCAG/#status-messages">
          <a:extLst>
            <a:ext uri="{FF2B5EF4-FFF2-40B4-BE49-F238E27FC236}">
              <a16:creationId xmlns:a16="http://schemas.microsoft.com/office/drawing/2014/main" id="{B070C599-D7C4-4600-9F7F-88C529C8C0FB}"/>
            </a:ext>
          </a:extLst>
        </xdr:cNvPr>
        <xdr:cNvSpPr txBox="1"/>
      </xdr:nvSpPr>
      <xdr:spPr>
        <a:xfrm>
          <a:off x="13366751" y="148060833"/>
          <a:ext cx="5969880" cy="1703917"/>
        </a:xfrm>
        <a:prstGeom prst="rect">
          <a:avLst/>
        </a:prstGeom>
        <a:solidFill>
          <a:srgbClr val="DDDDDD"/>
        </a:solidFill>
        <a:ln>
          <a:noFill/>
        </a:ln>
      </xdr:spPr>
      <xdr:txBody>
        <a:bodyPr wrap="square" lIns="108000" tIns="108000" rIns="108000" bIns="108000">
          <a:noAutofit/>
        </a:bodyPr>
        <a:lstStyle/>
        <a:p>
          <a:r>
            <a:rPr lang="es-ES" sz="1200" b="1" strike="noStrike" spc="-1">
              <a:solidFill>
                <a:srgbClr val="000000"/>
              </a:solidFill>
              <a:latin typeface="Arial"/>
              <a:ea typeface="Linux Libertine G"/>
            </a:rPr>
            <a:t>9.4.1.3 Mensajes de estado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endParaRPr lang="es-ES" sz="1200" b="1" strike="noStrike" spc="-1">
            <a:solidFill>
              <a:srgbClr val="000000"/>
            </a:solidFill>
            <a:latin typeface="Arial"/>
            <a:ea typeface="Linux Libertine G"/>
          </a:endParaRPr>
        </a:p>
        <a:p>
          <a:endParaRPr lang="es-ES" sz="1200" b="0" strike="noStrike" spc="-1">
            <a:solidFill>
              <a:srgbClr val="000000"/>
            </a:solidFill>
            <a:latin typeface="Arial"/>
            <a:ea typeface="Linux Libertine G"/>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1" normalizeH="0" baseline="0" noProof="0">
              <a:ln>
                <a:noFill/>
              </a:ln>
              <a:solidFill>
                <a:sysClr val="windowText" lastClr="000000"/>
              </a:solidFill>
              <a:effectLst/>
              <a:uLnTx/>
              <a:uFillTx/>
              <a:latin typeface="Arial"/>
              <a:ea typeface="+mn-ea"/>
              <a:cs typeface="+mn-cs"/>
            </a:rPr>
            <a:t>Condición</a:t>
          </a:r>
          <a:r>
            <a:rPr kumimoji="0" lang="es-ES" sz="1200" b="0" i="0" u="none" strike="noStrike" kern="0" cap="none" spc="-1" normalizeH="0" baseline="0" noProof="0">
              <a:ln>
                <a:noFill/>
              </a:ln>
              <a:solidFill>
                <a:sysClr val="windowText" lastClr="000000"/>
              </a:solidFill>
              <a:effectLst/>
              <a:uLnTx/>
              <a:uFillTx/>
              <a:latin typeface="Arial"/>
              <a:ea typeface="+mn-ea"/>
              <a:cs typeface="+mn-cs"/>
            </a:rPr>
            <a:t>: Cuando las TIC sean una página web.</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1" normalizeH="0" baseline="0" noProof="0">
            <a:ln>
              <a:noFill/>
            </a:ln>
            <a:solidFill>
              <a:srgbClr val="000000"/>
            </a:solidFill>
            <a:effectLst/>
            <a:uLnTx/>
            <a:uFillTx/>
            <a:latin typeface="Arial"/>
            <a:ea typeface="Linux Libertine G"/>
            <a:cs typeface="+mn-cs"/>
          </a:endParaRPr>
        </a:p>
        <a:p>
          <a:r>
            <a:rPr lang="es-ES" sz="1200" b="0" strike="noStrike" spc="-1">
              <a:solidFill>
                <a:srgbClr val="000000"/>
              </a:solidFill>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lang="es-ES" sz="1200" b="0" strike="noStrike" spc="-1">
            <a:latin typeface="Times New Roman"/>
          </a:endParaRPr>
        </a:p>
        <a:p>
          <a:endParaRPr lang="es-ES" sz="1200" b="0" strike="noStrike" spc="-1">
            <a:latin typeface="Times New Roman"/>
          </a:endParaRPr>
        </a:p>
        <a:p>
          <a:r>
            <a:rPr lang="es-ES" sz="1200" b="1" strike="noStrike" spc="-1">
              <a:solidFill>
                <a:srgbClr val="3465A4"/>
              </a:solidFill>
              <a:latin typeface="Arial"/>
              <a:ea typeface="Linux Libertine G"/>
              <a:hlinkClick xmlns:r="http://schemas.openxmlformats.org/officeDocument/2006/relationships" r:id="rId47"/>
            </a:rPr>
            <a:t>https://www.w3.org/TR/WCAG/#status-messages</a:t>
          </a:r>
          <a:endParaRPr lang="es-ES" sz="1200" b="0" strike="noStrike" spc="-1">
            <a:latin typeface="Times New Roman"/>
          </a:endParaRPr>
        </a:p>
      </xdr:txBody>
    </xdr:sp>
    <xdr:clientData/>
  </xdr:twoCellAnchor>
  <xdr:twoCellAnchor editAs="absolute">
    <xdr:from>
      <xdr:col>11</xdr:col>
      <xdr:colOff>15308</xdr:colOff>
      <xdr:row>850</xdr:row>
      <xdr:rowOff>48049</xdr:rowOff>
    </xdr:from>
    <xdr:to>
      <xdr:col>26</xdr:col>
      <xdr:colOff>58323</xdr:colOff>
      <xdr:row>867</xdr:row>
      <xdr:rowOff>96561</xdr:rowOff>
    </xdr:to>
    <xdr:sp macro="" textlink="">
      <xdr:nvSpPr>
        <xdr:cNvPr id="55" name="TextShape 1" descr="9.6 Requisitos de conformidad de las Pautas WCAG (Condicional)&#10;&#10;Condición: Cuando las TIC sean una página web&#10;&#10;Se deben satisfacer, en el nivel AA, los cinco requisitos de conformidad de las Pautas WCAG 2.1 siguientes [5]: &#10;1) nivel de conformidad; &#10;2) páginas completas; &#10;3) procesos completos; &#10;4) uso de tecnologías exclusivamente según métodos que sean compatibles con la accesibilidad; &#10;5) sin interferencia. &#10;&#10;NOTA 1: En el caso de que una página web cumpla todos los requisitos 9.1 a 9.4 o se proporcione una versión alternativa conforme al nivel AA (como se define en las Pautas WCAG 2.1 [5]), se cumplirá el requisito de conformidad 1. &#10;NOTA 2: Según el WC3, &quot;Las Pautas WCAG 2.1 amplían las Pautas de Accesibilidad para Contenido Web 2.0 [4], que se publicaron en formato de Recomendación del WWW en diciembre de 2008. Los contenidos que están conformes con las Pautas WCAG 2.1 también lo están con las Pautas WCAG 2.0 y, en consecuencia, con las políticas que hacen referencia a las Pautas WCAG 2.0 [4]. &#10;NOTA 3: El requisito de conformidad 5 establece que todo el contenido de la página, incluyendo el contenido que, de otra manera, no serviría de base para conseguir la conformidad, cumple los apartados 9.1.4.2, 9.2.1.2, 9.2.2.2 y 9.2.3.1. ">
          <a:extLst>
            <a:ext uri="{FF2B5EF4-FFF2-40B4-BE49-F238E27FC236}">
              <a16:creationId xmlns:a16="http://schemas.microsoft.com/office/drawing/2014/main" id="{478FFCA5-BA3F-458C-8E9A-3D84BF3C1881}"/>
            </a:ext>
          </a:extLst>
        </xdr:cNvPr>
        <xdr:cNvSpPr txBox="1"/>
      </xdr:nvSpPr>
      <xdr:spPr>
        <a:xfrm>
          <a:off x="13385868" y="150611417"/>
          <a:ext cx="11790515" cy="2883787"/>
        </a:xfrm>
        <a:prstGeom prst="rect">
          <a:avLst/>
        </a:prstGeom>
        <a:solidFill>
          <a:srgbClr val="DDDDDD"/>
        </a:solidFill>
        <a:ln>
          <a:noFill/>
        </a:ln>
      </xdr:spPr>
      <xdr:txBody>
        <a:bodyPr wrap="square"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200" b="1" strike="noStrike" spc="-1">
              <a:solidFill>
                <a:srgbClr val="000000"/>
              </a:solidFill>
              <a:latin typeface="Arial"/>
              <a:ea typeface="Linux Libertine G"/>
            </a:rPr>
            <a:t>9.6 Requisitos de conformidad de las Pautas WCAG (Condicional)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las TIC sean una página web</a:t>
          </a:r>
          <a:endParaRPr lang="es-ES" sz="1200" b="1" strike="noStrike" spc="-1">
            <a:solidFill>
              <a:srgbClr val="000000"/>
            </a:solidFill>
            <a:latin typeface="Arial"/>
            <a:ea typeface="Linux Libertine G"/>
          </a:endParaRPr>
        </a:p>
        <a:p>
          <a:endParaRPr lang="es-ES" sz="1200" b="0" strike="noStrike" spc="-1">
            <a:solidFill>
              <a:srgbClr val="000000"/>
            </a:solidFill>
            <a:latin typeface="Arial"/>
            <a:ea typeface="Linux Libertine G"/>
          </a:endParaRPr>
        </a:p>
        <a:p>
          <a: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t>Se deben satisfacer, en el nivel AA, los cinco requisitos de conformidad de las Pautas WCAG 2.1 siguientes [5]: </a:t>
          </a:r>
          <a:b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br>
          <a: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t>1) nivel de conformidad; </a:t>
          </a:r>
          <a:b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br>
          <a: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t>2) páginas completas; </a:t>
          </a:r>
          <a:b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br>
          <a: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t>3) procesos completos; </a:t>
          </a:r>
          <a:b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br>
          <a: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t>4) uso de tecnologías exclusivamente según métodos que sean compatibles con la accesibilidad; </a:t>
          </a:r>
          <a:b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br>
          <a: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t>5) sin interferencia. </a:t>
          </a:r>
          <a:b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br>
          <a:br>
            <a:rPr kumimoji="0" lang="es-ES" sz="12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br>
          <a:r>
            <a:rPr lang="es-ES" sz="1000" b="0" i="0" u="none" strike="noStrike" baseline="0">
              <a:latin typeface="Arial" panose="020B0604020202020204" pitchFamily="34" charset="0"/>
              <a:ea typeface="+mn-ea"/>
              <a:cs typeface="Arial" panose="020B0604020202020204" pitchFamily="34" charset="0"/>
            </a:rPr>
            <a:t>NOTA 1: En el caso de que una página web cumpla todos los requisitos 9.1 a 9.4 o se proporcione una versión alternativa conforme al nivel AA (como se define en las Pautas WCAG 2.1 [5]), se cumplirá el requisito de conformidad 1. </a:t>
          </a:r>
        </a:p>
        <a:p>
          <a:r>
            <a:rPr lang="es-ES" sz="1000" b="0" i="0" u="none" strike="noStrike" baseline="0">
              <a:latin typeface="Arial" panose="020B0604020202020204" pitchFamily="34" charset="0"/>
              <a:ea typeface="+mn-ea"/>
              <a:cs typeface="Arial" panose="020B0604020202020204" pitchFamily="34" charset="0"/>
            </a:rPr>
            <a:t>NOTA 2: Según el WC3, "Las Pautas WCAG 2.1 amplían las Pautas de Accesibilidad para Contenido Web 2.0 [4], que se publicaron en formato de Recomendación del WWW en diciembre de 2008. Los contenidos que están conformes con las Pautas WCAG 2.1 también lo están con las Pautas WCAG 2.0 y, en consecuencia, con las políticas que hacen referencia a las Pautas WCAG 2.0 [4]. </a:t>
          </a:r>
        </a:p>
        <a:p>
          <a:r>
            <a:rPr lang="es-ES" sz="1000" b="0" i="0" u="none" strike="noStrike" baseline="0">
              <a:latin typeface="Arial" panose="020B0604020202020204" pitchFamily="34" charset="0"/>
              <a:ea typeface="+mn-ea"/>
              <a:cs typeface="Arial" panose="020B0604020202020204" pitchFamily="34" charset="0"/>
            </a:rPr>
            <a:t>NOTA 3: El requisito de conformidad 5 establece que todo el contenido de la página, incluyendo el contenido que, de otra manera, no serviría de base para conseguir la conformidad, cumple los apartados 9.1.4.2, 9.2.1.2, 9.2.2.2 y 9.2.3.1. </a:t>
          </a:r>
          <a:endParaRPr kumimoji="0" lang="es-ES" sz="1000" b="0" i="0" u="none" strike="noStrike" kern="0" cap="none" spc="0" normalizeH="0" baseline="0">
            <a:ln>
              <a:noFill/>
            </a:ln>
            <a:solidFill>
              <a:sysClr val="windowText" lastClr="000000"/>
            </a:solidFill>
            <a:effectLst/>
            <a:uLnTx/>
            <a:uFillTx/>
            <a:latin typeface="Arial" pitchFamily="34" charset="0"/>
            <a:ea typeface="+mn-ea"/>
            <a:cs typeface="Arial" pitchFamily="34" charset="0"/>
          </a:endParaRPr>
        </a:p>
      </xdr:txBody>
    </xdr:sp>
    <xdr:clientData/>
  </xdr:twoCellAnchor>
  <xdr:twoCellAnchor>
    <xdr:from>
      <xdr:col>4</xdr:col>
      <xdr:colOff>31750</xdr:colOff>
      <xdr:row>17</xdr:row>
      <xdr:rowOff>21167</xdr:rowOff>
    </xdr:from>
    <xdr:to>
      <xdr:col>4</xdr:col>
      <xdr:colOff>338667</xdr:colOff>
      <xdr:row>17</xdr:row>
      <xdr:rowOff>21167</xdr:rowOff>
    </xdr:to>
    <xdr:cxnSp macro="">
      <xdr:nvCxnSpPr>
        <xdr:cNvPr id="22" name="Conector recto de flecha 21">
          <a:extLst>
            <a:ext uri="{FF2B5EF4-FFF2-40B4-BE49-F238E27FC236}">
              <a16:creationId xmlns:a16="http://schemas.microsoft.com/office/drawing/2014/main" id="{7592C14B-907D-4DB8-8BC5-4B1E3AF710B2}"/>
            </a:ext>
          </a:extLst>
        </xdr:cNvPr>
        <xdr:cNvCxnSpPr/>
      </xdr:nvCxnSpPr>
      <xdr:spPr>
        <a:xfrm flipH="1">
          <a:off x="6910917" y="4159250"/>
          <a:ext cx="306917" cy="0"/>
        </a:xfrm>
        <a:prstGeom prst="straightConnector1">
          <a:avLst/>
        </a:prstGeom>
        <a:ln w="285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editAs="absolute">
    <xdr:from>
      <xdr:col>16</xdr:col>
      <xdr:colOff>150556</xdr:colOff>
      <xdr:row>11</xdr:row>
      <xdr:rowOff>102858</xdr:rowOff>
    </xdr:from>
    <xdr:to>
      <xdr:col>17</xdr:col>
      <xdr:colOff>284162</xdr:colOff>
      <xdr:row>16</xdr:row>
      <xdr:rowOff>34797</xdr:rowOff>
    </xdr:to>
    <xdr:pic>
      <xdr:nvPicPr>
        <xdr:cNvPr id="2" name="Image 1">
          <a:extLst>
            <a:ext uri="{FF2B5EF4-FFF2-40B4-BE49-F238E27FC236}">
              <a16:creationId xmlns:a16="http://schemas.microsoft.com/office/drawing/2014/main" id="{00000000-0008-0000-0700-000002000000}"/>
            </a:ext>
            <a:ext uri="{C183D7F6-B498-43B3-948B-1728B52AA6E4}">
              <adec:decorative xmlns:adec="http://schemas.microsoft.com/office/drawing/2017/decorative" val="1"/>
            </a:ext>
          </a:extLst>
        </xdr:cNvPr>
        <xdr:cNvPicPr/>
      </xdr:nvPicPr>
      <xdr:blipFill>
        <a:blip xmlns:r="http://schemas.openxmlformats.org/officeDocument/2006/relationships" r:embed="rId1"/>
        <a:stretch/>
      </xdr:blipFill>
      <xdr:spPr>
        <a:xfrm>
          <a:off x="18904223" y="3023858"/>
          <a:ext cx="609856" cy="672772"/>
        </a:xfrm>
        <a:prstGeom prst="rect">
          <a:avLst/>
        </a:prstGeom>
        <a:ln>
          <a:noFill/>
        </a:ln>
      </xdr:spPr>
    </xdr:pic>
    <xdr:clientData/>
  </xdr:twoCellAnchor>
  <xdr:twoCellAnchor editAs="absolute">
    <xdr:from>
      <xdr:col>11</xdr:col>
      <xdr:colOff>11400</xdr:colOff>
      <xdr:row>67</xdr:row>
      <xdr:rowOff>30087</xdr:rowOff>
    </xdr:from>
    <xdr:to>
      <xdr:col>17</xdr:col>
      <xdr:colOff>250005</xdr:colOff>
      <xdr:row>77</xdr:row>
      <xdr:rowOff>95249</xdr:rowOff>
    </xdr:to>
    <xdr:sp macro="" textlink="">
      <xdr:nvSpPr>
        <xdr:cNvPr id="18" name="TextShape 1" descr="10.1.2.3 Audiodescripción o contenido multimedia alternativo (grabado) (Condicional)&#10;&#10;Condición: Cuando los documentos se puedan descargar de una página web.&#10;&#10;Se proporciona una alternativa para los medios tempodependientes o una audiodescripción para el contenido de vídeo grabado en los multimedia sincronizados, excepto cuando ese contenido es un contenido multimedia alternativo al texto y está claramente identificado como tal.&#10;&#10;https://www.w3.org/TR/WCAG/#audio-description-or-media-alternative-prerecorded">
          <a:extLst>
            <a:ext uri="{FF2B5EF4-FFF2-40B4-BE49-F238E27FC236}">
              <a16:creationId xmlns:a16="http://schemas.microsoft.com/office/drawing/2014/main" id="{00000000-0008-0000-0700-000012000000}"/>
            </a:ext>
          </a:extLst>
        </xdr:cNvPr>
        <xdr:cNvSpPr txBox="1"/>
      </xdr:nvSpPr>
      <xdr:spPr>
        <a:xfrm>
          <a:off x="13378150" y="12804170"/>
          <a:ext cx="6101772" cy="2075996"/>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10.1.2.3 Audiodescripción o contenido multimedia alternativo (grabado)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lang="es-ES" sz="1200" b="0" strike="noStrike" spc="-1">
            <a:latin typeface="Times New Roman"/>
          </a:endParaRPr>
        </a:p>
        <a:p>
          <a:endParaRPr lang="es-ES" sz="1100" b="0" strike="noStrike" spc="-1">
            <a:latin typeface="Times New Roman"/>
          </a:endParaRPr>
        </a:p>
        <a:p>
          <a:r>
            <a:rPr lang="en-US" sz="1100" b="1" strike="noStrike" spc="-1">
              <a:solidFill>
                <a:srgbClr val="3465A4"/>
              </a:solidFill>
              <a:latin typeface="Arial"/>
              <a:ea typeface="Linux Libertine G"/>
              <a:hlinkClick xmlns:r="http://schemas.openxmlformats.org/officeDocument/2006/relationships" r:id="rId2"/>
            </a:rPr>
            <a:t>https://www.w3.org/TR/WCAG/#audio-description-or-media-alternative-prerecorded</a:t>
          </a:r>
          <a:endParaRPr lang="es-ES" sz="1100" b="0" strike="noStrike" spc="-1">
            <a:latin typeface="Times New Roman"/>
          </a:endParaRPr>
        </a:p>
        <a:p>
          <a:endParaRPr lang="es-ES" sz="1500" b="0" strike="noStrike" spc="-1">
            <a:latin typeface="Times New Roman"/>
          </a:endParaRPr>
        </a:p>
      </xdr:txBody>
    </xdr:sp>
    <xdr:clientData/>
  </xdr:twoCellAnchor>
  <xdr:twoCellAnchor editAs="absolute">
    <xdr:from>
      <xdr:col>10</xdr:col>
      <xdr:colOff>1000653</xdr:colOff>
      <xdr:row>50</xdr:row>
      <xdr:rowOff>131219</xdr:rowOff>
    </xdr:from>
    <xdr:to>
      <xdr:col>17</xdr:col>
      <xdr:colOff>214476</xdr:colOff>
      <xdr:row>59</xdr:row>
      <xdr:rowOff>127001</xdr:rowOff>
    </xdr:to>
    <xdr:sp macro="" textlink="">
      <xdr:nvSpPr>
        <xdr:cNvPr id="19" name="TextShape 1" descr="10.1.2.2 Subtítulos (grabados) (Condicional)&#10;&#10;Condición: Cuando los documentos se puedan descargar de una página web.&#10;&#10;Se proporcionan subtítulos para el contenido de audio grabado dentro de contenido multimedia sincronizado, excepto cuando la presentación es un contenido multimedia alternativo al texto y está claramente identificado como tal. (Nivel A)&#10;&#10;https://www.w3.org/TR/WCAG/#captions-prerecorded">
          <a:extLst>
            <a:ext uri="{FF2B5EF4-FFF2-40B4-BE49-F238E27FC236}">
              <a16:creationId xmlns:a16="http://schemas.microsoft.com/office/drawing/2014/main" id="{00000000-0008-0000-0700-000013000000}"/>
            </a:ext>
          </a:extLst>
        </xdr:cNvPr>
        <xdr:cNvSpPr txBox="1"/>
      </xdr:nvSpPr>
      <xdr:spPr>
        <a:xfrm>
          <a:off x="13366643" y="9857302"/>
          <a:ext cx="6077750" cy="1858449"/>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200" b="1" strike="noStrike" spc="-1">
              <a:latin typeface="Arial"/>
            </a:rPr>
            <a:t>10.1.2.2 Subtítulos (grabados)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s-ES" sz="1200" b="1" strike="noStrike" spc="-1">
            <a:latin typeface="Arial"/>
          </a:endParaRPr>
        </a:p>
        <a:p>
          <a:endParaRPr lang="es-ES" sz="1200" b="0" strike="noStrike" spc="-1">
            <a:latin typeface="Arial"/>
          </a:endParaRPr>
        </a:p>
        <a:p>
          <a:r>
            <a:rPr lang="es-ES" sz="1200" b="0" strike="noStrike" spc="-1">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lang="es-ES" sz="1200" b="0" strike="noStrike" spc="-1">
            <a:latin typeface="Times New Roman"/>
          </a:endParaRPr>
        </a:p>
        <a:p>
          <a:endParaRPr lang="es-ES" sz="1200" b="0" strike="noStrike" spc="-1">
            <a:latin typeface="Times New Roman"/>
          </a:endParaRPr>
        </a:p>
        <a:p>
          <a:r>
            <a:rPr lang="es-ES" sz="1200" b="1" strike="noStrike" spc="-1">
              <a:solidFill>
                <a:srgbClr val="3465A4"/>
              </a:solidFill>
              <a:latin typeface="Arial"/>
              <a:hlinkClick xmlns:r="http://schemas.openxmlformats.org/officeDocument/2006/relationships" r:id="rId2"/>
            </a:rPr>
            <a:t>https://www.w3.org/TR/WCAG/#captions-prerecorded</a:t>
          </a:r>
          <a:endParaRPr lang="es-ES" sz="1200" b="0" strike="noStrike" spc="-1">
            <a:latin typeface="Times New Roman"/>
          </a:endParaRPr>
        </a:p>
      </xdr:txBody>
    </xdr:sp>
    <xdr:clientData/>
  </xdr:twoCellAnchor>
  <xdr:twoCellAnchor editAs="absolute">
    <xdr:from>
      <xdr:col>10</xdr:col>
      <xdr:colOff>1000201</xdr:colOff>
      <xdr:row>33</xdr:row>
      <xdr:rowOff>377498</xdr:rowOff>
    </xdr:from>
    <xdr:to>
      <xdr:col>29</xdr:col>
      <xdr:colOff>433917</xdr:colOff>
      <xdr:row>44</xdr:row>
      <xdr:rowOff>75902</xdr:rowOff>
    </xdr:to>
    <xdr:sp macro="" textlink="">
      <xdr:nvSpPr>
        <xdr:cNvPr id="20" name="TextShape 1" descr="10.1.2.1 Solo audio y solo vídeo (grabado) (Condicional)&#10;&#10;Condición: Cuando los documentos se puedan descargar de una página web. &#10;&#10;Sólo audio grabado: Se proporciona una alternativa para los medios tempodependientes que presenta información equivalente para el contenido sólo audio grabado.&#10;&#10;Sólo vídeo grabado: Se proporciona una alternativa para los medios tempodependientes o se proporciona una pista sonora que presenta información equivalente al contenido del medio de sólo vídeo grabado.&#10;&#10;https://www.w3.org/TR/WCAG/#audio-only-and-video-only-prerecorded">
          <a:extLst>
            <a:ext uri="{FF2B5EF4-FFF2-40B4-BE49-F238E27FC236}">
              <a16:creationId xmlns:a16="http://schemas.microsoft.com/office/drawing/2014/main" id="{00000000-0008-0000-0700-000014000000}"/>
            </a:ext>
          </a:extLst>
        </xdr:cNvPr>
        <xdr:cNvSpPr txBox="1"/>
      </xdr:nvSpPr>
      <xdr:spPr>
        <a:xfrm>
          <a:off x="13350951" y="7055581"/>
          <a:ext cx="15435716" cy="1857404"/>
        </a:xfrm>
        <a:prstGeom prst="rect">
          <a:avLst/>
        </a:prstGeom>
        <a:solidFill>
          <a:srgbClr val="DDDDDD"/>
        </a:solidFill>
        <a:ln>
          <a:noFill/>
        </a:ln>
      </xdr:spPr>
      <xdr:txBody>
        <a:bodyPr wrap="square" lIns="108000" tIns="108000" rIns="108000" bIns="108000">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10.1.2.1 Solo audio y solo vídeo (grabado)</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 </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1" strike="noStrike" spc="-1">
            <a:solidFill>
              <a:srgbClr val="000000"/>
            </a:solidFill>
            <a:latin typeface="Arial"/>
            <a:ea typeface="Linux Libertine G"/>
          </a:endParaRPr>
        </a:p>
        <a:p>
          <a:r>
            <a:rPr lang="en-US" sz="1200" b="1" strike="noStrike" spc="-1">
              <a:solidFill>
                <a:srgbClr val="000000"/>
              </a:solidFill>
              <a:latin typeface="Arial"/>
              <a:ea typeface="Linux Libertine G"/>
            </a:rPr>
            <a:t>Sólo audio grabado: </a:t>
          </a:r>
          <a:r>
            <a:rPr lang="en-US" sz="1200" b="0" strike="noStrike" spc="-1">
              <a:solidFill>
                <a:srgbClr val="000000"/>
              </a:solidFill>
              <a:latin typeface="Arial"/>
              <a:ea typeface="Linux Libertine G"/>
            </a:rPr>
            <a:t>Se proporciona una alternativa para los medios tempodependientes que presenta información equivalente para el contenido sólo audio grabado.</a:t>
          </a:r>
          <a:endParaRPr lang="es-ES" sz="1200" b="0" strike="noStrike" spc="-1">
            <a:latin typeface="Times New Roman"/>
          </a:endParaRPr>
        </a:p>
        <a:p>
          <a:endParaRPr lang="es-ES" sz="1200" b="0" strike="noStrike" spc="-1">
            <a:latin typeface="Times New Roman"/>
          </a:endParaRPr>
        </a:p>
        <a:p>
          <a:r>
            <a:rPr lang="en-US" sz="1200" b="1" strike="noStrike" spc="-1">
              <a:solidFill>
                <a:srgbClr val="000000"/>
              </a:solidFill>
              <a:latin typeface="Arial"/>
              <a:ea typeface="Linux Libertine G"/>
            </a:rPr>
            <a:t>Sólo vídeo grabado:</a:t>
          </a:r>
          <a:r>
            <a:rPr lang="en-US" sz="1200" b="0" strike="noStrike" spc="-1">
              <a:solidFill>
                <a:srgbClr val="000000"/>
              </a:solidFill>
              <a:latin typeface="Arial"/>
              <a:ea typeface="Linux Libertine G"/>
            </a:rPr>
            <a:t> Se proporciona una alternativa para los medios tempodependientes o se proporciona una pista sonora que presenta información equivalente al contenido del medio de sólo vídeo grabado.</a:t>
          </a:r>
          <a:endParaRPr lang="es-ES" sz="1200" b="0" strike="noStrike" spc="-1">
            <a:latin typeface="Times New Roman"/>
          </a:endParaRPr>
        </a:p>
        <a:p>
          <a:endParaRPr lang="es-ES" sz="15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
            </a:rPr>
            <a:t>https://www.w3.org/TR/WCAG/#audio-only-and-video-only-prerecorded</a:t>
          </a:r>
          <a:endParaRPr lang="es-ES" sz="1200" b="0" strike="noStrike" spc="-1">
            <a:latin typeface="Times New Roman"/>
          </a:endParaRPr>
        </a:p>
      </xdr:txBody>
    </xdr:sp>
    <xdr:clientData/>
  </xdr:twoCellAnchor>
  <xdr:twoCellAnchor editAs="absolute">
    <xdr:from>
      <xdr:col>11</xdr:col>
      <xdr:colOff>5291</xdr:colOff>
      <xdr:row>16</xdr:row>
      <xdr:rowOff>102147</xdr:rowOff>
    </xdr:from>
    <xdr:to>
      <xdr:col>31</xdr:col>
      <xdr:colOff>201084</xdr:colOff>
      <xdr:row>32</xdr:row>
      <xdr:rowOff>31750</xdr:rowOff>
    </xdr:to>
    <xdr:sp macro="" textlink="">
      <xdr:nvSpPr>
        <xdr:cNvPr id="52" name="TextShape 1" descr="10.1.1.1 Contenido no textual (Condicional)&#10;&#10;Condición: Cuando los documentos se puedan descargar de una página web.  &#10;&#10;Todo contenido no textual que se presenta al usuario tiene una alternativa textual que cumple el mismo propósito, excepto en las situaciones enumeradas a continuación:&#10; - Controles, Entrada de datos: Si el contenido no textual es un control o acepta datos introducidos por el usuario, entonces tiene un nombre que describe su propósito. (Véase la Pauta 4.1 para requisitos adicionales sobre los controles y el contenido que aceptan entrada de datos). &#10; - Contenido multimedia tempodependiente: Si el contenido no textual es una presentación multimedia con desarrollo temporal, entonces las alternativas textuales proporcionan al menos una identificación descriptiva del contenido no textual. (Véase la Pauta 1.2 para requisitos adicionales sobre contenido multimedia). &#10; - Pruebas: Si el contenido no textual es una prueba o un ejercicio que no sería válido si se presentara en forma de texto, entonces las alternativas textuales proporcionan al menos una identificación descriptiva del contenido no textual. &#10; - Sensorial: Si el contenido no textual tiene como objetivo principal el crear una experiencia sensorial específica, entonces las alternativas textuales proporcionan al menos una identificación descriptiva del contenido no textual. &#10; - CAPTCHA: Si el propósito del contenido no textual es confirmar que quien está accediendo al contenido es una persona y no una computadora, entonces se proporcionan alternativas textuales que identifican y describen el propósito del contenido no textual y se proporcionan formas alternativas de CAPTCHA con modos de salida para distintos tipos de percepciones sensoriales, con el fin de acomodarse a las diferentes discapacidades. &#10; - Decoración, Formato, Invisible: Si el contenido no textual es simple decoración, se utiliza únicamente para definir el formato visual o no se presenta a los usuarios, entonces se implementa de forma que pueda ser ignorado por las ayudas técnicas. &#10;&#10;http://www.w3.org/TR/WCAG/#text-alternatives">
          <a:extLst>
            <a:ext uri="{FF2B5EF4-FFF2-40B4-BE49-F238E27FC236}">
              <a16:creationId xmlns:a16="http://schemas.microsoft.com/office/drawing/2014/main" id="{00000000-0008-0000-0700-000034000000}"/>
            </a:ext>
          </a:extLst>
        </xdr:cNvPr>
        <xdr:cNvSpPr txBox="1"/>
      </xdr:nvSpPr>
      <xdr:spPr>
        <a:xfrm>
          <a:off x="13372041" y="3763980"/>
          <a:ext cx="17192626" cy="2797687"/>
        </a:xfrm>
        <a:prstGeom prst="rect">
          <a:avLst/>
        </a:prstGeom>
        <a:solidFill>
          <a:srgbClr val="DDDDDD"/>
        </a:solidFill>
        <a:ln>
          <a:noFill/>
        </a:ln>
      </xdr:spPr>
      <xdr:txBody>
        <a:bodyPr wrap="square" lIns="108000" tIns="108000" rIns="108000" bIns="108000">
          <a:noAutofit/>
        </a:bodyPr>
        <a:lstStyle/>
        <a:p>
          <a:r>
            <a:rPr lang="es-ES" sz="1200" b="1" i="0" u="none" strike="noStrike">
              <a:latin typeface="Arial" pitchFamily="34" charset="0"/>
              <a:ea typeface="+mn-ea"/>
              <a:cs typeface="Arial" pitchFamily="34" charset="0"/>
            </a:rPr>
            <a:t>10.1.1.1 Contenido no textual (</a:t>
          </a:r>
          <a:r>
            <a:rPr lang="es-ES" sz="1200" b="1" i="0">
              <a:effectLst/>
              <a:latin typeface="Arial" pitchFamily="34" charset="0"/>
              <a:ea typeface="+mn-ea"/>
              <a:cs typeface="Arial" pitchFamily="34" charset="0"/>
            </a:rPr>
            <a:t>Condicional)</a:t>
          </a:r>
        </a:p>
        <a:p>
          <a:endParaRPr lang="es-ES" sz="1200" b="0">
            <a:effectLst/>
            <a:latin typeface="Arial" pitchFamily="34" charset="0"/>
            <a:cs typeface="Arial" pitchFamily="34" charset="0"/>
          </a:endParaRPr>
        </a:p>
        <a:p>
          <a:pPr eaLnBrk="1" fontAlgn="auto" latinLnBrk="0" hangingPunct="1"/>
          <a:r>
            <a:rPr lang="es-ES" sz="1200" b="0" i="0" u="sng">
              <a:effectLst/>
              <a:latin typeface="Arial" pitchFamily="34" charset="0"/>
              <a:ea typeface="+mn-ea"/>
              <a:cs typeface="Arial" pitchFamily="34" charset="0"/>
            </a:rPr>
            <a:t>Condición</a:t>
          </a:r>
          <a:r>
            <a:rPr lang="es-ES" sz="1200" b="0" i="0">
              <a:effectLst/>
              <a:latin typeface="Arial" pitchFamily="34" charset="0"/>
              <a:ea typeface="+mn-ea"/>
              <a:cs typeface="Arial" pitchFamily="34" charset="0"/>
            </a:rPr>
            <a:t>: Cuando los documentos se puedan descargar de una página web. </a:t>
          </a:r>
          <a:r>
            <a:rPr lang="es-ES" sz="1000" b="0" i="0" baseline="0">
              <a:effectLst/>
              <a:latin typeface="+mn-lt"/>
              <a:ea typeface="+mn-ea"/>
              <a:cs typeface="+mn-cs"/>
            </a:rPr>
            <a:t>	</a:t>
          </a:r>
          <a:endParaRPr lang="es-ES" sz="1200">
            <a:effectLst/>
          </a:endParaRPr>
        </a:p>
        <a:p>
          <a:endParaRPr lang="es-ES" sz="1200" b="1" i="0" u="none" strike="noStrike">
            <a:latin typeface="Arial" pitchFamily="34" charset="0"/>
            <a:ea typeface="+mn-ea"/>
            <a:cs typeface="Arial" pitchFamily="34" charset="0"/>
          </a:endParaRPr>
        </a:p>
        <a:p>
          <a:r>
            <a:rPr lang="es-ES" sz="1200" b="0" i="0" u="none" strike="noStrike">
              <a:latin typeface="Arial" pitchFamily="34" charset="0"/>
              <a:ea typeface="+mn-ea"/>
              <a:cs typeface="Arial" pitchFamily="34" charset="0"/>
            </a:rPr>
            <a:t>Todo contenido no textual que se presenta al usuario tiene una alternativa textual que cumple el mismo propósito, excepto en las situaciones enumeradas a continuación:</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Controles, Entrada de datos:</a:t>
          </a:r>
          <a:r>
            <a:rPr lang="es-ES" sz="1200" b="0" i="0" u="none" strike="noStrike" baseline="0">
              <a:latin typeface="Arial" pitchFamily="34" charset="0"/>
              <a:ea typeface="+mn-ea"/>
              <a:cs typeface="Arial" pitchFamily="34" charset="0"/>
            </a:rPr>
            <a:t> Si el contenido no textual es un control o acepta datos introducidos por el usuario, entonces tiene un nombre que describe su propósito. (Véase la Pauta 4.1 para requisitos adicionales sobre los controles y el contenido que aceptan entrada de datos). </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Contenido multimedia tempodependiente:</a:t>
          </a:r>
          <a:r>
            <a:rPr lang="es-ES" sz="1200" b="0" i="0" u="none" strike="noStrike" baseline="0">
              <a:latin typeface="Arial" pitchFamily="34" charset="0"/>
              <a:ea typeface="+mn-ea"/>
              <a:cs typeface="Arial" pitchFamily="34" charset="0"/>
            </a:rPr>
            <a:t> Si el contenido no textual es una presentación multimedia con desarrollo temporal, entonces las alternativas textuales proporcionan al menos una identificación descriptiva del contenido no textual. (Véase la Pauta 1.2 para requisitos adicionales sobre contenido multimedia). </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Pruebas:</a:t>
          </a:r>
          <a:r>
            <a:rPr lang="es-ES" sz="1200" b="0" i="0" u="none" strike="noStrike" baseline="0">
              <a:latin typeface="Arial" pitchFamily="34" charset="0"/>
              <a:ea typeface="+mn-ea"/>
              <a:cs typeface="Arial" pitchFamily="34" charset="0"/>
            </a:rPr>
            <a:t> Si el contenido no textual es una prueba o un ejercicio que no sería válido si se presentara en forma de texto, entonces las alternativas textuales proporcionan al menos una identificación descriptiva del contenido no textual. </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Sensorial:</a:t>
          </a:r>
          <a:r>
            <a:rPr lang="es-ES" sz="1200" b="0" i="0" u="none" strike="noStrike" baseline="0">
              <a:latin typeface="Arial" pitchFamily="34" charset="0"/>
              <a:ea typeface="+mn-ea"/>
              <a:cs typeface="Arial" pitchFamily="34" charset="0"/>
            </a:rPr>
            <a:t> Si el contenido no textual tiene como objetivo principal el crear una experiencia sensorial específica, entonces las alternativas textuales proporcionan al menos una identificación descriptiva del contenido no textual. </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CAPTCHA:</a:t>
          </a:r>
          <a:r>
            <a:rPr lang="es-ES" sz="1200" b="0" i="0" u="none" strike="noStrike" baseline="0">
              <a:latin typeface="Arial" pitchFamily="34" charset="0"/>
              <a:ea typeface="+mn-ea"/>
              <a:cs typeface="Arial" pitchFamily="34" charset="0"/>
            </a:rPr>
            <a:t> Si el propósito del contenido no textual es confirmar que quien está accediendo al contenido es una persona y no una computadora, entonces se proporcionan alternativas textuales que identifican y describen el propósito del contenido no textual y se proporcionan formas alternativas de CAPTCHA con modos de salida para distintos tipos de percepciones sensoriales, con el fin de acomodarse a las diferentes discapacidades. </a:t>
          </a:r>
        </a:p>
        <a:p>
          <a:r>
            <a:rPr lang="es-ES" sz="1200" b="0" i="0" u="none" strike="noStrike" baseline="0">
              <a:latin typeface="Arial" pitchFamily="34" charset="0"/>
              <a:cs typeface="Arial" pitchFamily="34" charset="0"/>
            </a:rPr>
            <a:t> </a:t>
          </a:r>
          <a:r>
            <a:rPr lang="es-ES" sz="1200" b="1" i="0" u="none" strike="noStrike" baseline="0">
              <a:latin typeface="Arial" pitchFamily="34" charset="0"/>
              <a:ea typeface="+mn-ea"/>
              <a:cs typeface="Arial" pitchFamily="34" charset="0"/>
            </a:rPr>
            <a:t>- Decoración, Formato, Invisible:</a:t>
          </a:r>
          <a:r>
            <a:rPr lang="es-ES" sz="1200" b="0" i="0" u="none" strike="noStrike" baseline="0">
              <a:latin typeface="Arial" pitchFamily="34" charset="0"/>
              <a:ea typeface="+mn-ea"/>
              <a:cs typeface="Arial" pitchFamily="34" charset="0"/>
            </a:rPr>
            <a:t> Si el contenido no textual es simple decoración, se utiliza únicamente para definir el formato visual o no se presenta a los usuarios, entonces se implementa de forma que pueda ser ignorado por las ayudas técnicas. </a:t>
          </a:r>
        </a:p>
        <a:p>
          <a:r>
            <a:rPr lang="es-ES" sz="1200" b="1" u="sng" strike="noStrike" spc="-1">
              <a:solidFill>
                <a:srgbClr val="3465A4"/>
              </a:solidFill>
              <a:latin typeface="Arial"/>
              <a:ea typeface="Linux Libertine G"/>
              <a:cs typeface="+mn-cs"/>
            </a:rPr>
            <a:t>http://www.w3.org/TR/WCAG/#text-alternatives</a:t>
          </a:r>
        </a:p>
      </xdr:txBody>
    </xdr:sp>
    <xdr:clientData/>
  </xdr:twoCellAnchor>
  <xdr:twoCellAnchor editAs="absolute">
    <xdr:from>
      <xdr:col>11</xdr:col>
      <xdr:colOff>20488</xdr:colOff>
      <xdr:row>152</xdr:row>
      <xdr:rowOff>239854</xdr:rowOff>
    </xdr:from>
    <xdr:to>
      <xdr:col>17</xdr:col>
      <xdr:colOff>237513</xdr:colOff>
      <xdr:row>162</xdr:row>
      <xdr:rowOff>41668</xdr:rowOff>
    </xdr:to>
    <xdr:sp macro="" textlink="">
      <xdr:nvSpPr>
        <xdr:cNvPr id="195" name="TextShape 1" descr="10.1.3.4 Orientación (Condicional)&#10;&#10;Condición: Cuando los documentos se puedan descargar de una página web.&#10;&#10;El contenido no restringe su visualización y funcionamiento a una única orientación de pantalla, como vertical u horizontal, a menos que sea esencial una orientación de pantalla específica.&#10;&#10;https://www.w3.org/TR/WCAG/#orientation">
          <a:extLst>
            <a:ext uri="{FF2B5EF4-FFF2-40B4-BE49-F238E27FC236}">
              <a16:creationId xmlns:a16="http://schemas.microsoft.com/office/drawing/2014/main" id="{F88E3705-F02A-4322-B16C-07FA5D31B73F}"/>
            </a:ext>
          </a:extLst>
        </xdr:cNvPr>
        <xdr:cNvSpPr txBox="1"/>
      </xdr:nvSpPr>
      <xdr:spPr>
        <a:xfrm>
          <a:off x="13387238" y="28253937"/>
          <a:ext cx="6080192" cy="1812648"/>
        </a:xfrm>
        <a:prstGeom prst="rect">
          <a:avLst/>
        </a:prstGeom>
        <a:solidFill>
          <a:srgbClr val="DDDDDD"/>
        </a:solidFill>
        <a:ln>
          <a:noFill/>
        </a:ln>
      </xdr:spPr>
      <xdr:txBody>
        <a:bodyPr lIns="108000" tIns="108000" rIns="108000" bIns="108000">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10.1.3.4 Orientación</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contenido no restringe su visualización y funcionamiento a una única orientación de pantalla, como vertical u horizontal, a menos que sea esencial una orientación de pantalla específica.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
            </a:rPr>
            <a:t>https://www.w3.org/TR/WCAG/#orientation</a:t>
          </a:r>
          <a:endParaRPr lang="es-ES" sz="1200" b="0" strike="noStrike" spc="-1">
            <a:latin typeface="Times New Roman"/>
          </a:endParaRPr>
        </a:p>
      </xdr:txBody>
    </xdr:sp>
    <xdr:clientData/>
  </xdr:twoCellAnchor>
  <xdr:twoCellAnchor editAs="absolute">
    <xdr:from>
      <xdr:col>11</xdr:col>
      <xdr:colOff>24570</xdr:colOff>
      <xdr:row>134</xdr:row>
      <xdr:rowOff>81629</xdr:rowOff>
    </xdr:from>
    <xdr:to>
      <xdr:col>17</xdr:col>
      <xdr:colOff>238420</xdr:colOff>
      <xdr:row>145</xdr:row>
      <xdr:rowOff>126998</xdr:rowOff>
    </xdr:to>
    <xdr:sp macro="" textlink="">
      <xdr:nvSpPr>
        <xdr:cNvPr id="196" name="TextShape 1" descr="10.1.3.3 Características sensoriales (Condicional)&#10;&#10;Condición: Cuando los documentos se puedan descargar de una página web.&#10;&#10;Las instrucciones proporcionadas para entender y operar el contenido no dependen exclusivamente en las características sensoriales de los componentes como su forma, tamaño, ubicación visual, orientación o sonido. (Nivel A)&#10;&#10;Nota: Para los requisitos relacionados con el color, véase la Pauta 1.4.&#10;&#10;https://www.w3.org/TR/WCAG/#sensory-characteristics">
          <a:extLst>
            <a:ext uri="{FF2B5EF4-FFF2-40B4-BE49-F238E27FC236}">
              <a16:creationId xmlns:a16="http://schemas.microsoft.com/office/drawing/2014/main" id="{53452C68-E652-4E7D-A4E1-C4BA34F2B96E}"/>
            </a:ext>
          </a:extLst>
        </xdr:cNvPr>
        <xdr:cNvSpPr txBox="1"/>
      </xdr:nvSpPr>
      <xdr:spPr>
        <a:xfrm>
          <a:off x="13391320" y="24899546"/>
          <a:ext cx="6077017" cy="2204369"/>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10.1.3.3 Características sensoriales</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lang="es-ES" sz="1200" b="0" strike="noStrike" spc="-1">
            <a:latin typeface="Times New Roman"/>
          </a:endParaRPr>
        </a:p>
        <a:p>
          <a:endParaRPr lang="es-ES" sz="1200" b="0" strike="noStrike" spc="-1">
            <a:latin typeface="Times New Roman"/>
          </a:endParaRPr>
        </a:p>
        <a:p>
          <a:r>
            <a:rPr lang="en-US" sz="1050" b="0" strike="noStrike" spc="-1">
              <a:solidFill>
                <a:srgbClr val="000000"/>
              </a:solidFill>
              <a:latin typeface="Arial" panose="020B0604020202020204" pitchFamily="34" charset="0"/>
              <a:ea typeface="Linux Libertine G"/>
              <a:cs typeface="Arial" panose="020B0604020202020204" pitchFamily="34" charset="0"/>
            </a:rPr>
            <a:t>Nota: Para los requisitos relacionados con el color, véase la Pauta 1.4.</a:t>
          </a:r>
          <a:endParaRPr lang="es-ES" sz="1050" b="0" strike="noStrike" spc="-1">
            <a:latin typeface="Arial" panose="020B0604020202020204" pitchFamily="34" charset="0"/>
            <a:cs typeface="Arial" panose="020B0604020202020204" pitchFamily="34" charset="0"/>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5"/>
            </a:rPr>
            <a:t>https://www.w3.org/TR/WCAG/#sensory-characteristics</a:t>
          </a:r>
          <a:endParaRPr lang="es-ES" sz="1200" b="0" strike="noStrike" spc="-1">
            <a:latin typeface="Times New Roman"/>
          </a:endParaRPr>
        </a:p>
      </xdr:txBody>
    </xdr:sp>
    <xdr:clientData/>
  </xdr:twoCellAnchor>
  <xdr:twoCellAnchor editAs="absolute">
    <xdr:from>
      <xdr:col>10</xdr:col>
      <xdr:colOff>998419</xdr:colOff>
      <xdr:row>118</xdr:row>
      <xdr:rowOff>215880</xdr:rowOff>
    </xdr:from>
    <xdr:to>
      <xdr:col>17</xdr:col>
      <xdr:colOff>224209</xdr:colOff>
      <xdr:row>128</xdr:row>
      <xdr:rowOff>52916</xdr:rowOff>
    </xdr:to>
    <xdr:sp macro="" textlink="">
      <xdr:nvSpPr>
        <xdr:cNvPr id="197" name="TextShape 1" descr="10.1.3.2 Secuencia significativa (Condicional)&#10;&#10;Condición: Cuando los documentos se puedan descargar de una página web.&#10;&#10;Cuando la secuencia en que se presenta el contenido afecta a su significado, se puede determinar por software la secuencia correcta de lectura. &#10;&#10;&#10;https://www.w3.org/TR/WCAG/#meaningful-sequence">
          <a:extLst>
            <a:ext uri="{FF2B5EF4-FFF2-40B4-BE49-F238E27FC236}">
              <a16:creationId xmlns:a16="http://schemas.microsoft.com/office/drawing/2014/main" id="{F906FB32-AB43-46BC-80F3-D094C3C5099A}"/>
            </a:ext>
          </a:extLst>
        </xdr:cNvPr>
        <xdr:cNvSpPr txBox="1"/>
      </xdr:nvSpPr>
      <xdr:spPr>
        <a:xfrm>
          <a:off x="13364409" y="22133963"/>
          <a:ext cx="6089717" cy="1847870"/>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10.1.3.2 Secuencia significativa</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Cuando la secuencia en que se presenta el contenido afecta a su significado, se puede determinar por software la secuencia correcta de lectura. </a:t>
          </a:r>
          <a:endParaRPr lang="es-ES" sz="1200" b="0" strike="noStrike" spc="-1">
            <a:latin typeface="Times New Roman"/>
          </a:endParaRPr>
        </a:p>
        <a:p>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6"/>
            </a:rPr>
            <a:t>https://www.w3.org/TR/WCAG/#meaningful-sequence</a:t>
          </a:r>
          <a:endParaRPr lang="es-ES" sz="1200" b="0" strike="noStrike" spc="-1">
            <a:latin typeface="Times New Roman"/>
          </a:endParaRPr>
        </a:p>
      </xdr:txBody>
    </xdr:sp>
    <xdr:clientData/>
  </xdr:twoCellAnchor>
  <xdr:twoCellAnchor editAs="absolute">
    <xdr:from>
      <xdr:col>11</xdr:col>
      <xdr:colOff>19884</xdr:colOff>
      <xdr:row>101</xdr:row>
      <xdr:rowOff>126481</xdr:rowOff>
    </xdr:from>
    <xdr:to>
      <xdr:col>17</xdr:col>
      <xdr:colOff>246434</xdr:colOff>
      <xdr:row>110</xdr:row>
      <xdr:rowOff>76399</xdr:rowOff>
    </xdr:to>
    <xdr:sp macro="" textlink="">
      <xdr:nvSpPr>
        <xdr:cNvPr id="198" name="TextShape 1" descr="10.1.3.1 Información y relaciones (Condicional)&#10;&#10;Condición: Cuando los documentos se puedan descargar de una página web.&#10;&#10;La información, estructura y relaciones comunicadas a través de la presentación pueden ser determinadas por software o están disponibles como texto. &#10;&#10;&#10;https://www.w3.org/TR/WCAG/#info-and-relationships">
          <a:extLst>
            <a:ext uri="{FF2B5EF4-FFF2-40B4-BE49-F238E27FC236}">
              <a16:creationId xmlns:a16="http://schemas.microsoft.com/office/drawing/2014/main" id="{923B5DF6-804C-4CDD-81F3-76796360A45F}"/>
            </a:ext>
          </a:extLst>
        </xdr:cNvPr>
        <xdr:cNvSpPr txBox="1"/>
      </xdr:nvSpPr>
      <xdr:spPr>
        <a:xfrm>
          <a:off x="13386634" y="18996564"/>
          <a:ext cx="6089717" cy="1812585"/>
        </a:xfrm>
        <a:prstGeom prst="rect">
          <a:avLst/>
        </a:prstGeom>
        <a:solidFill>
          <a:srgbClr val="DDDDDD"/>
        </a:solidFill>
        <a:ln>
          <a:noFill/>
        </a:ln>
      </xdr:spPr>
      <xdr:txBody>
        <a:bodyPr lIns="108000" tIns="108000" rIns="108000" bIns="108000">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10.1.3.1 Información y relaciones</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 información, estructura y relaciones comunicadas a través de la presentación pueden ser determinadas por software o están disponibles como texto. </a:t>
          </a:r>
          <a:endParaRPr lang="es-ES" sz="1200" b="0" strike="noStrike" spc="-1">
            <a:latin typeface="Times New Roman"/>
          </a:endParaRPr>
        </a:p>
        <a:p>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7"/>
            </a:rPr>
            <a:t>https://www.w3.org/TR/WCAG/#info-and-relationships</a:t>
          </a:r>
          <a:endParaRPr lang="es-ES" sz="1200" b="0" strike="noStrike" spc="-1">
            <a:latin typeface="Times New Roman"/>
          </a:endParaRPr>
        </a:p>
      </xdr:txBody>
    </xdr:sp>
    <xdr:clientData/>
  </xdr:twoCellAnchor>
  <xdr:twoCellAnchor editAs="absolute">
    <xdr:from>
      <xdr:col>11</xdr:col>
      <xdr:colOff>15952</xdr:colOff>
      <xdr:row>84</xdr:row>
      <xdr:rowOff>59636</xdr:rowOff>
    </xdr:from>
    <xdr:to>
      <xdr:col>18</xdr:col>
      <xdr:colOff>30691</xdr:colOff>
      <xdr:row>91</xdr:row>
      <xdr:rowOff>116416</xdr:rowOff>
    </xdr:to>
    <xdr:sp macro="" textlink="">
      <xdr:nvSpPr>
        <xdr:cNvPr id="199" name="TextShape 1" descr="10.1.2.5 Audiodescripción (grabada) (Condicional)&#10;&#10;Condición: Cuando los documentos se puedan descargar de una página web.&#10;&#10;Se proporciona una audiodescripción para todo el contenido de vídeo grabado dentro de contenido multimedia sincronizado. &#10;&#10;https://www.w3.org/TR/WCAG/#audio-description-prerecorded">
          <a:extLst>
            <a:ext uri="{FF2B5EF4-FFF2-40B4-BE49-F238E27FC236}">
              <a16:creationId xmlns:a16="http://schemas.microsoft.com/office/drawing/2014/main" id="{E63B4FB3-EA24-404A-8537-3D780DAF3414}"/>
            </a:ext>
          </a:extLst>
        </xdr:cNvPr>
        <xdr:cNvSpPr txBox="1"/>
      </xdr:nvSpPr>
      <xdr:spPr>
        <a:xfrm>
          <a:off x="13382702" y="15881719"/>
          <a:ext cx="6205989" cy="1623114"/>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10.1.2.5 Audiodescripción (grabada)</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Se proporciona una audiodescripción para todo el contenido de vídeo grabado dentro de contenido multimedia sincronizado. </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8"/>
            </a:rPr>
            <a:t>https://www.w3.org/TR/WCAG/#audio-description-prerecorded</a:t>
          </a:r>
          <a:endParaRPr lang="es-ES" sz="1200" b="0" strike="noStrike" spc="-1">
            <a:latin typeface="Times New Roman"/>
          </a:endParaRPr>
        </a:p>
      </xdr:txBody>
    </xdr:sp>
    <xdr:clientData/>
  </xdr:twoCellAnchor>
  <xdr:twoCellAnchor editAs="absolute">
    <xdr:from>
      <xdr:col>11</xdr:col>
      <xdr:colOff>0</xdr:colOff>
      <xdr:row>168</xdr:row>
      <xdr:rowOff>63500</xdr:rowOff>
    </xdr:from>
    <xdr:to>
      <xdr:col>17</xdr:col>
      <xdr:colOff>249128</xdr:colOff>
      <xdr:row>182</xdr:row>
      <xdr:rowOff>0</xdr:rowOff>
    </xdr:to>
    <xdr:sp macro="" textlink="">
      <xdr:nvSpPr>
        <xdr:cNvPr id="3" name="TextShape 1" descr="10.1.3.5 Identificación del propósito de la entrada (Condicional)&#10;&#10;Condición: Cuando los documentos se puedan descargar de una página web.&#10;&#10;El propósito de cada campo de entrada que recoge información sobre el usuario puede ser determinado programáticamente cuando:&#10;&#10;- El campo de entrada sirve a un propósito identificado en los propósitos de entrada de los componentes de la interfaz de usuario; y&#10;- El contenido se implementa usando tecnologías con soporte para identificar el significado esperado de los datos de entrada en formularios.&#10;&#10;https://www.w3.org/TR/WCAG/#identify-input-purpose">
          <a:extLst>
            <a:ext uri="{FF2B5EF4-FFF2-40B4-BE49-F238E27FC236}">
              <a16:creationId xmlns:a16="http://schemas.microsoft.com/office/drawing/2014/main" id="{E017D819-9947-4F1B-AEA2-BC2188652E43}"/>
            </a:ext>
          </a:extLst>
        </xdr:cNvPr>
        <xdr:cNvSpPr txBox="1"/>
      </xdr:nvSpPr>
      <xdr:spPr>
        <a:xfrm>
          <a:off x="13366750" y="30977417"/>
          <a:ext cx="6112295" cy="2540000"/>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10.1.3.5 Identificación del propósito de la entrada</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propósito de cada campo de entrada que recoge información sobre el usuario puede ser determinado programáticamente cuando:</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El campo de entrada sirve a un propósito identificado en los propósitos de entrada de los componentes de la interfaz de usuario; y</a:t>
          </a:r>
          <a:endParaRPr lang="es-ES" sz="1200" b="0" strike="noStrike" spc="-1">
            <a:latin typeface="Times New Roman"/>
          </a:endParaRPr>
        </a:p>
        <a:p>
          <a:r>
            <a:rPr lang="en-US" sz="1200" b="0" strike="noStrike" spc="-1">
              <a:solidFill>
                <a:srgbClr val="000000"/>
              </a:solidFill>
              <a:latin typeface="Arial"/>
              <a:ea typeface="Linux Libertine G"/>
            </a:rPr>
            <a:t>- El contenido se implementa usando tecnologías con soporte para identificar el significado esperado de los datos de entrada en formularios.</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9"/>
            </a:rPr>
            <a:t>https://www.w3.org/TR/WCAG/#identify-input-purpose</a:t>
          </a:r>
          <a:endParaRPr lang="es-ES" sz="1200" b="0" strike="noStrike" spc="-1">
            <a:latin typeface="Times New Roman"/>
          </a:endParaRPr>
        </a:p>
      </xdr:txBody>
    </xdr:sp>
    <xdr:clientData/>
  </xdr:twoCellAnchor>
  <xdr:twoCellAnchor editAs="absolute">
    <xdr:from>
      <xdr:col>11</xdr:col>
      <xdr:colOff>0</xdr:colOff>
      <xdr:row>185</xdr:row>
      <xdr:rowOff>63500</xdr:rowOff>
    </xdr:from>
    <xdr:to>
      <xdr:col>17</xdr:col>
      <xdr:colOff>241335</xdr:colOff>
      <xdr:row>196</xdr:row>
      <xdr:rowOff>84666</xdr:rowOff>
    </xdr:to>
    <xdr:sp macro="" textlink="">
      <xdr:nvSpPr>
        <xdr:cNvPr id="4" name="TextShape 1" descr="10.1.4.1 Uso del Color (Condicional)&#10;&#10;Condición: Cuando los documentos se puedan descargar de una página web.&#10;&#10;El color no se usa como único medio visual para transmitir la información, indicar una acción, solicitar una respuesta o distinguir un elemento visual. (Nivel A)&#10;&#10;Nota: Este criterio de conformidad trata específicamente acerca de la percepción del color. En la Pauta 1.3 se recogen otras formas de percepción, incluyendo el acceso por software al color y a otros códigos de presentación visual.&#10;&#10;https://www.w3.org/TR/WCAG/#use-of-color">
          <a:extLst>
            <a:ext uri="{FF2B5EF4-FFF2-40B4-BE49-F238E27FC236}">
              <a16:creationId xmlns:a16="http://schemas.microsoft.com/office/drawing/2014/main" id="{8C583C71-E3AD-4FA6-86C8-EE2C0DC86DE9}"/>
            </a:ext>
          </a:extLst>
        </xdr:cNvPr>
        <xdr:cNvSpPr txBox="1"/>
      </xdr:nvSpPr>
      <xdr:spPr>
        <a:xfrm>
          <a:off x="13366750" y="34025417"/>
          <a:ext cx="6104502" cy="2180166"/>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10.1.4.1 Uso del Color</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color no se usa como único medio visual para transmitir la información, indicar una acción, solicitar una respuesta o distinguir un elemento visual. (Nivel A)</a:t>
          </a:r>
          <a:endParaRPr lang="es-ES" sz="1200" b="0" strike="noStrike" spc="-1">
            <a:latin typeface="Times New Roman"/>
          </a:endParaRPr>
        </a:p>
        <a:p>
          <a:endParaRPr lang="es-ES" sz="1200" b="0" strike="noStrike" spc="-1">
            <a:latin typeface="Times New Roman"/>
          </a:endParaRPr>
        </a:p>
        <a:p>
          <a:r>
            <a:rPr lang="en-US" sz="1050" b="0" strike="noStrike" spc="-1">
              <a:solidFill>
                <a:srgbClr val="000000"/>
              </a:solidFill>
              <a:latin typeface="Arial" panose="020B0604020202020204" pitchFamily="34" charset="0"/>
              <a:ea typeface="Linux Libertine G"/>
              <a:cs typeface="Arial" panose="020B0604020202020204" pitchFamily="34" charset="0"/>
            </a:rPr>
            <a:t>Nota: Este criterio de conformidad trata específicamente acerca de la percepción del color. En la Pauta 1.3 se recogen otras formas de percepción, incluyendo el acceso por software al color y a otros códigos de presentación visual.</a:t>
          </a:r>
          <a:endParaRPr lang="es-ES" sz="1050" b="0" strike="noStrike" spc="-1">
            <a:latin typeface="Arial" panose="020B0604020202020204" pitchFamily="34" charset="0"/>
            <a:cs typeface="Arial" panose="020B0604020202020204" pitchFamily="34" charset="0"/>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0"/>
            </a:rPr>
            <a:t>https://www.w3.org/TR/WCAG/#use-of-color</a:t>
          </a:r>
          <a:endParaRPr lang="es-ES" sz="1200" b="0" strike="noStrike" spc="-1">
            <a:latin typeface="Times New Roman"/>
          </a:endParaRPr>
        </a:p>
      </xdr:txBody>
    </xdr:sp>
    <xdr:clientData/>
  </xdr:twoCellAnchor>
  <xdr:twoCellAnchor editAs="absolute">
    <xdr:from>
      <xdr:col>11</xdr:col>
      <xdr:colOff>0</xdr:colOff>
      <xdr:row>202</xdr:row>
      <xdr:rowOff>63501</xdr:rowOff>
    </xdr:from>
    <xdr:to>
      <xdr:col>17</xdr:col>
      <xdr:colOff>241335</xdr:colOff>
      <xdr:row>217</xdr:row>
      <xdr:rowOff>31751</xdr:rowOff>
    </xdr:to>
    <xdr:sp macro="" textlink="">
      <xdr:nvSpPr>
        <xdr:cNvPr id="5" name="TextShape 1" descr="10.1.4.2 Control del audio (Condicional)&#10;&#10;Condición: Cuando los documentos se puedan descargar de una página web.&#10;&#10;Si el audio de un documento suena automáticamente durante más de 3 segundos, se proporciona ya sea un mecanismo para pausar o detener el audio, o un mecanismo para controlar el volumen del sonido que es independiente del nivel de volumen global del sistema. (Nivel A)&#10;&#10;Nota: En la medida en que cualquier parte del documento que no satisfaga este criterio puede interferir con la capacidad del usuario de emplear el documento en su conjunto, todo contenido del documento (tanto si satisface o no otros criterios de conformidad) debe satisfacer este criterio. Véase Requisito de Conformidad 5: Sin interferencia.&#10;&#10;https://www.w3.org/TR/WCAG/#audio-control">
          <a:extLst>
            <a:ext uri="{FF2B5EF4-FFF2-40B4-BE49-F238E27FC236}">
              <a16:creationId xmlns:a16="http://schemas.microsoft.com/office/drawing/2014/main" id="{194499B5-3596-4213-ADFE-A23C2074194B}"/>
            </a:ext>
          </a:extLst>
        </xdr:cNvPr>
        <xdr:cNvSpPr txBox="1"/>
      </xdr:nvSpPr>
      <xdr:spPr>
        <a:xfrm>
          <a:off x="13366750" y="37073418"/>
          <a:ext cx="6104502" cy="2719916"/>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10.1.4.2 Control del audio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el audio de un documento suena automáticamente durante más de 3 segundos, se proporciona ya sea un mecanismo para pausar o detener el audio, o un mecanismo para controlar el volumen del sonido que es independiente del nivel de volumen global del sistema. (Nivel A)</a:t>
          </a:r>
          <a:endParaRPr lang="es-ES" sz="1200" b="0" strike="noStrike" spc="-1">
            <a:latin typeface="Times New Roman"/>
          </a:endParaRPr>
        </a:p>
        <a:p>
          <a:endParaRPr lang="es-ES" sz="1200" b="0" strike="noStrike" spc="-1">
            <a:latin typeface="Times New Roman"/>
          </a:endParaRPr>
        </a:p>
        <a:p>
          <a:r>
            <a:rPr lang="en-US" sz="1050" b="0" strike="noStrike" spc="-1">
              <a:solidFill>
                <a:srgbClr val="000000"/>
              </a:solidFill>
              <a:latin typeface="Arial" panose="020B0604020202020204" pitchFamily="34" charset="0"/>
              <a:ea typeface="Linux Libertine G"/>
              <a:cs typeface="Arial" panose="020B0604020202020204" pitchFamily="34" charset="0"/>
            </a:rPr>
            <a:t>Nota: En la medida en que cualquier parte del documento que no satisfaga este criterio puede interferir con la capacidad del usuario de emplear el</a:t>
          </a:r>
          <a:r>
            <a:rPr lang="en-US" sz="1050" b="0" strike="noStrike" spc="-1" baseline="0">
              <a:solidFill>
                <a:srgbClr val="000000"/>
              </a:solidFill>
              <a:latin typeface="Arial" panose="020B0604020202020204" pitchFamily="34" charset="0"/>
              <a:ea typeface="Linux Libertine G"/>
              <a:cs typeface="Arial" panose="020B0604020202020204" pitchFamily="34" charset="0"/>
            </a:rPr>
            <a:t> documento</a:t>
          </a:r>
          <a:r>
            <a:rPr lang="en-US" sz="1050" b="0" strike="noStrike" spc="-1">
              <a:solidFill>
                <a:srgbClr val="000000"/>
              </a:solidFill>
              <a:latin typeface="Arial" panose="020B0604020202020204" pitchFamily="34" charset="0"/>
              <a:ea typeface="Linux Libertine G"/>
              <a:cs typeface="Arial" panose="020B0604020202020204" pitchFamily="34" charset="0"/>
            </a:rPr>
            <a:t> en su conjunto, todo contenido del documento (tanto si satisface o no otros criterios de conformidad) debe satisfacer este criterio. Véase Requisito de Conformidad 5: Sin interferencia.</a:t>
          </a:r>
          <a:endParaRPr lang="es-ES" sz="1050" b="0" strike="noStrike" spc="-1">
            <a:latin typeface="Arial" panose="020B0604020202020204" pitchFamily="34" charset="0"/>
            <a:cs typeface="Arial" panose="020B0604020202020204" pitchFamily="34" charset="0"/>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1"/>
            </a:rPr>
            <a:t>https://www.w3.org/TR/WCAG/#audio-control</a:t>
          </a:r>
          <a:endParaRPr lang="es-ES" sz="1200" b="0" strike="noStrike" spc="-1">
            <a:latin typeface="Times New Roman"/>
          </a:endParaRPr>
        </a:p>
      </xdr:txBody>
    </xdr:sp>
    <xdr:clientData/>
  </xdr:twoCellAnchor>
  <xdr:twoCellAnchor editAs="absolute">
    <xdr:from>
      <xdr:col>10</xdr:col>
      <xdr:colOff>1000759</xdr:colOff>
      <xdr:row>219</xdr:row>
      <xdr:rowOff>63500</xdr:rowOff>
    </xdr:from>
    <xdr:to>
      <xdr:col>25</xdr:col>
      <xdr:colOff>984249</xdr:colOff>
      <xdr:row>233</xdr:row>
      <xdr:rowOff>74083</xdr:rowOff>
    </xdr:to>
    <xdr:sp macro="" textlink="">
      <xdr:nvSpPr>
        <xdr:cNvPr id="6" name="TextShape 1" descr="10.1.4.3 Contraste (mínimo) (Condicional)&#10;&#10;Condición: Cuando los documentos se puedan descargar de una página web.&#10;&#10;La presentación visual de texto e imágenes de texto tiene una relación de contraste de al menos 4,5:1, excepto para lo siguiente: &#10;&#10;- Texto grande: El texto y las imágenes a gran escala de texto a gran escala tienen una relación de contraste de al menos 3:1;&#10;&#10;-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10;&#10;- Logotipos: El texto que forma parte de un logotipo o marca no tiene un requisito de contraste mínimo.&#10;&#10;https://www.w3.org/TR/WCAG/#contrast-minimum">
          <a:extLst>
            <a:ext uri="{FF2B5EF4-FFF2-40B4-BE49-F238E27FC236}">
              <a16:creationId xmlns:a16="http://schemas.microsoft.com/office/drawing/2014/main" id="{B3E79271-2E10-4AF7-84F5-146450663A06}"/>
            </a:ext>
          </a:extLst>
        </xdr:cNvPr>
        <xdr:cNvSpPr txBox="1"/>
      </xdr:nvSpPr>
      <xdr:spPr>
        <a:xfrm>
          <a:off x="13366749" y="40121417"/>
          <a:ext cx="11948583" cy="2614083"/>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10.1.4.3 Contraste (mínimo)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 presentación visual de texto e imágenes de texto tiene una relación de contraste de al menos 4,5:1, excepto para lo siguiente: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Texto grande</a:t>
          </a:r>
          <a:r>
            <a:rPr lang="en-US" sz="1200" b="0" strike="noStrike" spc="-1">
              <a:solidFill>
                <a:srgbClr val="000000"/>
              </a:solidFill>
              <a:latin typeface="Arial"/>
              <a:ea typeface="Linux Libertine G"/>
            </a:rPr>
            <a:t>: El texto y las imágenes a gran escala de texto a gran escala tienen una relación de contraste de al menos 3:1;</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Incidental</a:t>
          </a:r>
          <a:r>
            <a:rPr lang="en-US" sz="1200" b="0" strike="noStrike" spc="-1">
              <a:solidFill>
                <a:srgbClr val="000000"/>
              </a:solidFill>
              <a:latin typeface="Arial"/>
              <a:ea typeface="Linux Libertine G"/>
            </a:rPr>
            <a:t>: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Logotipos</a:t>
          </a:r>
          <a:r>
            <a:rPr lang="en-US" sz="1200" b="0" strike="noStrike" spc="-1">
              <a:solidFill>
                <a:srgbClr val="000000"/>
              </a:solidFill>
              <a:latin typeface="Arial"/>
              <a:ea typeface="Linux Libertine G"/>
            </a:rPr>
            <a:t>: El texto que forma parte de un logotipo o marca no tiene un requisito de contraste mínimo.</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2"/>
            </a:rPr>
            <a:t>https://www.w3.org/TR/WCAG/#contrast-minimum</a:t>
          </a:r>
          <a:endParaRPr lang="es-ES" sz="1200" b="0" strike="noStrike" spc="-1">
            <a:latin typeface="Times New Roman"/>
          </a:endParaRPr>
        </a:p>
      </xdr:txBody>
    </xdr:sp>
    <xdr:clientData/>
  </xdr:twoCellAnchor>
  <xdr:twoCellAnchor editAs="absolute">
    <xdr:from>
      <xdr:col>11</xdr:col>
      <xdr:colOff>0</xdr:colOff>
      <xdr:row>236</xdr:row>
      <xdr:rowOff>63500</xdr:rowOff>
    </xdr:from>
    <xdr:to>
      <xdr:col>17</xdr:col>
      <xdr:colOff>249128</xdr:colOff>
      <xdr:row>243</xdr:row>
      <xdr:rowOff>31750</xdr:rowOff>
    </xdr:to>
    <xdr:sp macro="" textlink="">
      <xdr:nvSpPr>
        <xdr:cNvPr id="7" name="TextShape 1" descr="10.1.4.4 Cambio de tamaño del texto (Condicional)&#10;&#10;Condición: Cuando los documentos se puedan descargar de una página web.&#10;&#10;A excepción de los subtítulos y las imágenes de texto, el texto puede redimensionarse sin tecnología de asistencia hasta un 200% sin pérdida de contenido o funcionalidad.&#10;&#10;https://www.w3.org/TR/WCAG/#resize-text">
          <a:extLst>
            <a:ext uri="{FF2B5EF4-FFF2-40B4-BE49-F238E27FC236}">
              <a16:creationId xmlns:a16="http://schemas.microsoft.com/office/drawing/2014/main" id="{60561A2F-50CC-43BC-9E38-BF647588BDBC}"/>
            </a:ext>
          </a:extLst>
        </xdr:cNvPr>
        <xdr:cNvSpPr txBox="1"/>
      </xdr:nvSpPr>
      <xdr:spPr>
        <a:xfrm>
          <a:off x="13366750" y="43169417"/>
          <a:ext cx="6112295" cy="1566333"/>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10.1.4.4 Cambio de tamaño del texto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A excepción de los subtítulos y las imágenes de texto, el texto puede redimensionarse sin tecnología de asistencia hasta un 200% sin pérdida de contenido o funcionalidad.</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3"/>
            </a:rPr>
            <a:t>https://www.w3.org/TR/WCAG/#resize-text</a:t>
          </a:r>
          <a:endParaRPr lang="es-ES" sz="1200" b="0" strike="noStrike" spc="-1">
            <a:latin typeface="Times New Roman"/>
          </a:endParaRPr>
        </a:p>
      </xdr:txBody>
    </xdr:sp>
    <xdr:clientData/>
  </xdr:twoCellAnchor>
  <xdr:twoCellAnchor editAs="absolute">
    <xdr:from>
      <xdr:col>10</xdr:col>
      <xdr:colOff>1000759</xdr:colOff>
      <xdr:row>253</xdr:row>
      <xdr:rowOff>63500</xdr:rowOff>
    </xdr:from>
    <xdr:to>
      <xdr:col>21</xdr:col>
      <xdr:colOff>74083</xdr:colOff>
      <xdr:row>267</xdr:row>
      <xdr:rowOff>74083</xdr:rowOff>
    </xdr:to>
    <xdr:sp macro="" textlink="">
      <xdr:nvSpPr>
        <xdr:cNvPr id="8" name="TextShape 1" descr="10.1.4.5 Imágenes de texto (Condicional)&#10;&#10;Condición: Cuando los documentos se puedan descargar de una página web.&#10;&#10;Si las tecnologías que se utilizan pueden lograr la presentación visual, el texto se utiliza para transmitir información en lugar de imágenes de texto, con la excepción de lo siguiente: &#10;&#10;- Personalizable: La imagen del texto se puede personalizar visualmente según las necesidades del usuario;&#10;&#10;- Esencial: Una presentación particular del texto es esencial para la información que se transmite.&#10;&#10;Nota: Los logotipos (texto que forma parte de un logotipo o marca) se consideran esenciales.&#10;&#10;https://www.w3.org/TR/WCAG/#images-of-text">
          <a:extLst>
            <a:ext uri="{FF2B5EF4-FFF2-40B4-BE49-F238E27FC236}">
              <a16:creationId xmlns:a16="http://schemas.microsoft.com/office/drawing/2014/main" id="{E44010A9-66BE-4E1D-9218-CF99004D74A4}"/>
            </a:ext>
          </a:extLst>
        </xdr:cNvPr>
        <xdr:cNvSpPr txBox="1"/>
      </xdr:nvSpPr>
      <xdr:spPr>
        <a:xfrm>
          <a:off x="13366749" y="46249167"/>
          <a:ext cx="8477251" cy="2614083"/>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10.1.4.5 Imágenes de texto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las tecnologías que se utilizan pueden lograr la presentación visual, el texto se utiliza para transmitir información en lugar de imágenes de texto, con la excepción de lo siguiente: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Personalizable</a:t>
          </a:r>
          <a:r>
            <a:rPr lang="en-US" sz="1200" b="0" strike="noStrike" spc="-1">
              <a:solidFill>
                <a:srgbClr val="000000"/>
              </a:solidFill>
              <a:latin typeface="Arial"/>
              <a:ea typeface="Linux Libertine G"/>
            </a:rPr>
            <a:t>: La imagen del texto se puede personalizar visualmente según las necesidades del usuario;</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Esencial</a:t>
          </a:r>
          <a:r>
            <a:rPr lang="en-US" sz="1200" b="0" strike="noStrike" spc="-1">
              <a:solidFill>
                <a:srgbClr val="000000"/>
              </a:solidFill>
              <a:latin typeface="Arial"/>
              <a:ea typeface="Linux Libertine G"/>
            </a:rPr>
            <a:t>: Una presentación particular del texto es esencial para la información que se transmite.</a:t>
          </a:r>
          <a:endParaRPr lang="es-ES" sz="1200" b="0" strike="noStrike" spc="-1">
            <a:latin typeface="Times New Roman"/>
          </a:endParaRPr>
        </a:p>
        <a:p>
          <a:endParaRPr lang="es-ES" sz="1200" b="0" strike="noStrike" spc="-1">
            <a:latin typeface="Times New Roman"/>
          </a:endParaRPr>
        </a:p>
        <a:p>
          <a:r>
            <a:rPr lang="en-US" sz="1050" b="0" strike="noStrike" spc="-1">
              <a:solidFill>
                <a:srgbClr val="000000"/>
              </a:solidFill>
              <a:latin typeface="Arial" panose="020B0604020202020204" pitchFamily="34" charset="0"/>
              <a:ea typeface="Linux Libertine G"/>
              <a:cs typeface="Arial" panose="020B0604020202020204" pitchFamily="34" charset="0"/>
            </a:rPr>
            <a:t>Nota: Los logotipos (texto que forma parte de un logotipo o marca) se consideran esenciales.</a:t>
          </a:r>
          <a:endParaRPr lang="es-ES" sz="1050" b="0" strike="noStrike" spc="-1">
            <a:latin typeface="Arial" panose="020B0604020202020204" pitchFamily="34" charset="0"/>
            <a:cs typeface="Arial" panose="020B0604020202020204" pitchFamily="34" charset="0"/>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4"/>
            </a:rPr>
            <a:t>https://www.w3.org/TR/WCAG/#images-of-text</a:t>
          </a:r>
          <a:endParaRPr lang="es-ES" sz="1200" b="0" strike="noStrike" spc="-1">
            <a:latin typeface="Times New Roman"/>
          </a:endParaRPr>
        </a:p>
      </xdr:txBody>
    </xdr:sp>
    <xdr:clientData/>
  </xdr:twoCellAnchor>
  <xdr:twoCellAnchor editAs="absolute">
    <xdr:from>
      <xdr:col>11</xdr:col>
      <xdr:colOff>0</xdr:colOff>
      <xdr:row>270</xdr:row>
      <xdr:rowOff>63500</xdr:rowOff>
    </xdr:from>
    <xdr:to>
      <xdr:col>21</xdr:col>
      <xdr:colOff>127000</xdr:colOff>
      <xdr:row>284</xdr:row>
      <xdr:rowOff>105833</xdr:rowOff>
    </xdr:to>
    <xdr:sp macro="" textlink="">
      <xdr:nvSpPr>
        <xdr:cNvPr id="9" name="TextShape 1" descr="10.1.4.10 Reajuste del texto (Condicional)&#10;&#10;Condición: Cuando los documentos se puedan descargar de una página web.&#10;&#10;El contenido puede ser presentado sin pérdida de información o funcionalidad, y sin necesidad de desplazarse en dos dimensiones: &#10;&#10;- Contenido de desplazamiento vertical con un ancho equivalente a 320 píxeles CSS;&#10;&#10;- Contenido de desplazamiento horizontal a una altura equivalente a 256 píxeles CSS;&#10;&#10;- Excepto para partes del contenido que requieren un diseño bidimensional para su uso o significado.&#10;&#10;https://www.w3.org/TR/WCAG/#reflow">
          <a:extLst>
            <a:ext uri="{FF2B5EF4-FFF2-40B4-BE49-F238E27FC236}">
              <a16:creationId xmlns:a16="http://schemas.microsoft.com/office/drawing/2014/main" id="{9B395A3D-6198-4EBE-8B2C-7B7581D4B4C5}"/>
            </a:ext>
          </a:extLst>
        </xdr:cNvPr>
        <xdr:cNvSpPr txBox="1"/>
      </xdr:nvSpPr>
      <xdr:spPr>
        <a:xfrm>
          <a:off x="13366750" y="49297167"/>
          <a:ext cx="8530167" cy="2645833"/>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10.1.4.10 Reajuste del texto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contenido puede ser presentado sin pérdida de información o funcionalidad, y sin necesidad de desplazarse en dos dimensiones: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Contenido de desplazamiento vertical con un ancho equivalente a 320 píxeles CSS;</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Contenido de desplazamiento horizontal a una altura equivalente a 256 píxeles CSS;</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Excepto para partes del contenido que requieren un diseño bidimensional para su uso o significado.</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5"/>
            </a:rPr>
            <a:t>https://www.w3.org/TR/WCAG/#reflow</a:t>
          </a:r>
          <a:endParaRPr lang="es-ES" sz="1200" b="0" strike="noStrike" spc="-1">
            <a:latin typeface="Times New Roman"/>
          </a:endParaRPr>
        </a:p>
      </xdr:txBody>
    </xdr:sp>
    <xdr:clientData/>
  </xdr:twoCellAnchor>
  <xdr:twoCellAnchor editAs="absolute">
    <xdr:from>
      <xdr:col>10</xdr:col>
      <xdr:colOff>1000759</xdr:colOff>
      <xdr:row>287</xdr:row>
      <xdr:rowOff>63501</xdr:rowOff>
    </xdr:from>
    <xdr:to>
      <xdr:col>21</xdr:col>
      <xdr:colOff>116415</xdr:colOff>
      <xdr:row>301</xdr:row>
      <xdr:rowOff>105834</xdr:rowOff>
    </xdr:to>
    <xdr:sp macro="" textlink="">
      <xdr:nvSpPr>
        <xdr:cNvPr id="10" name="TextShape 1" descr="10.1.4.11 Contraste no textual (Condicional)&#10;&#10;Condición: Cuando los documentos se puedan descargar de una página web.&#10;&#10;La presentación visual de los siguientes elementos  tiene una relación de contraste de al menos 3:1 con respecto a los colores adyacentes: &#10;&#10;-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10;&#10;- Objetos gráficos: Partes de los gráficos necesarios para comprender el contenido, excepto cuando una presentación particular de los gráficos es esencial para la información que se transmite&#10; &#10;https://www.w3.org/TR/WCAG/#non-text-contrast">
          <a:extLst>
            <a:ext uri="{FF2B5EF4-FFF2-40B4-BE49-F238E27FC236}">
              <a16:creationId xmlns:a16="http://schemas.microsoft.com/office/drawing/2014/main" id="{0C840FC2-A985-4583-8739-35145EAD2DED}"/>
            </a:ext>
          </a:extLst>
        </xdr:cNvPr>
        <xdr:cNvSpPr txBox="1"/>
      </xdr:nvSpPr>
      <xdr:spPr>
        <a:xfrm>
          <a:off x="13366749" y="52345168"/>
          <a:ext cx="8519583" cy="2825749"/>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10.1.4.11 Contraste no textual</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 presentación visual de los siguientes elementos  tiene una relación de contraste de al menos 3:1 con respecto a los colores adyacentes: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Componentes de la interfaz de usuario</a:t>
          </a:r>
          <a:r>
            <a:rPr lang="en-US" sz="1200" b="0" strike="noStrike" spc="-1">
              <a:solidFill>
                <a:srgbClr val="000000"/>
              </a:solidFill>
              <a:latin typeface="Arial"/>
              <a:ea typeface="Linux Libertine G"/>
            </a:rPr>
            <a:t>: Información visual necesaria para identificar los componentes y estados de la interfaz de usuario, excepto en el caso de los componentes inactivos o cuando la apariencia del componente es determinada por el agente de usuario y no modificada por el autor;</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Objetos gráficos</a:t>
          </a:r>
          <a:r>
            <a:rPr lang="en-US" sz="1200" b="0" strike="noStrike" spc="-1">
              <a:solidFill>
                <a:srgbClr val="000000"/>
              </a:solidFill>
              <a:latin typeface="Arial"/>
              <a:ea typeface="Linux Libertine G"/>
            </a:rPr>
            <a:t>: Partes de los gráficos necesarios para comprender el contenido, excepto cuando una presentación particular de los gráficos es esencial para la información que se transmite</a:t>
          </a:r>
          <a:endParaRPr lang="es-ES" sz="1200" b="0" strike="noStrike" spc="-1">
            <a:latin typeface="Times New Roman"/>
          </a:endParaRPr>
        </a:p>
        <a:p>
          <a:r>
            <a:rPr lang="en-US" sz="1200" b="0" strike="noStrike" spc="-1">
              <a:solidFill>
                <a:srgbClr val="000000"/>
              </a:solidFill>
              <a:latin typeface="Arial"/>
              <a:ea typeface="Linux Libertine G"/>
            </a:rPr>
            <a:t>	</a:t>
          </a:r>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6"/>
            </a:rPr>
            <a:t>https://www.w3.org/TR/WCAG/#non-text-contrast</a:t>
          </a:r>
          <a:endParaRPr lang="es-ES" sz="1200" b="0" strike="noStrike" spc="-1">
            <a:latin typeface="Times New Roman"/>
          </a:endParaRPr>
        </a:p>
      </xdr:txBody>
    </xdr:sp>
    <xdr:clientData/>
  </xdr:twoCellAnchor>
  <xdr:twoCellAnchor editAs="absolute">
    <xdr:from>
      <xdr:col>11</xdr:col>
      <xdr:colOff>0</xdr:colOff>
      <xdr:row>304</xdr:row>
      <xdr:rowOff>63500</xdr:rowOff>
    </xdr:from>
    <xdr:to>
      <xdr:col>25</xdr:col>
      <xdr:colOff>444500</xdr:colOff>
      <xdr:row>318</xdr:row>
      <xdr:rowOff>158750</xdr:rowOff>
    </xdr:to>
    <xdr:sp macro="" textlink="">
      <xdr:nvSpPr>
        <xdr:cNvPr id="11" name="TextShape 1" descr="10.1.4.12 Espaciado del texto (Condicional)&#10;&#10;Condición: Cuando los documentos se puedan descargar de una página web.&#10;&#10;En el contenido implementado usando lenguajes de marcado que soportan las siguientes propiedades de estilo de texto, no se produce ninguna pérdida de contenido o funcionalidad al configurar todo lo siguiente y al no cambiar ninguna otra propiedad de estilo: &#10;&#10;- Altura de línea (espaciado de línea) de al menos 1,5 veces el tamaño de la fuente;&#10;&#10;- Espaciando los párrafos siguientes a por lo menos 2 veces el tamaño de la fuente;&#10;&#10;- Espaciado de letras (rastreo) a por lo menos 0.12 veces el tamaño de la fuente;&#10;&#10;- Espacio entre palabras de al menos 0.16 veces el tamaño de la fuente.&#10;&#10;https://www.w3.org/TR/WCAG/#text-spacing">
          <a:extLst>
            <a:ext uri="{FF2B5EF4-FFF2-40B4-BE49-F238E27FC236}">
              <a16:creationId xmlns:a16="http://schemas.microsoft.com/office/drawing/2014/main" id="{415D86A1-BC87-4D42-870D-619955AFEF8B}"/>
            </a:ext>
          </a:extLst>
        </xdr:cNvPr>
        <xdr:cNvSpPr txBox="1"/>
      </xdr:nvSpPr>
      <xdr:spPr>
        <a:xfrm>
          <a:off x="13366750" y="55594250"/>
          <a:ext cx="11408833" cy="2963333"/>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10.1.4.12 Espaciado del texto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Altura de línea (espaciado de línea) de al menos 1,5 veces el tamaño de la fuente;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Espaciando los párrafos siguientes a por lo menos 2 veces el tamaño de la fuente;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Espaciado de letras (rastreo) a por lo menos 0.12 veces el tamaño de la fuente;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Espacio entre palabras de al menos 0.16 veces el tamaño de la fuente.</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7"/>
            </a:rPr>
            <a:t>https://www.w3.org/TR/WCAG/#text-spacing</a:t>
          </a:r>
          <a:endParaRPr lang="es-ES" sz="1200" b="0" strike="noStrike" spc="-1">
            <a:latin typeface="Times New Roman"/>
          </a:endParaRPr>
        </a:p>
      </xdr:txBody>
    </xdr:sp>
    <xdr:clientData/>
  </xdr:twoCellAnchor>
  <xdr:twoCellAnchor editAs="absolute">
    <xdr:from>
      <xdr:col>10</xdr:col>
      <xdr:colOff>1000759</xdr:colOff>
      <xdr:row>321</xdr:row>
      <xdr:rowOff>63500</xdr:rowOff>
    </xdr:from>
    <xdr:to>
      <xdr:col>25</xdr:col>
      <xdr:colOff>455083</xdr:colOff>
      <xdr:row>335</xdr:row>
      <xdr:rowOff>127000</xdr:rowOff>
    </xdr:to>
    <xdr:sp macro="" textlink="">
      <xdr:nvSpPr>
        <xdr:cNvPr id="12" name="TextShape 1" descr="10.1.4.13 Contenido señalado con el puntero o que tiene el foco (Condicional)&#10;&#10;Condición: Cuando los documentos se puedan descargar de una página web.&#10;&#10;Si al recibir y luego eliminar el puntero o el foco del teclado se activa el contenido adicional para que se haga visible y luego se oculte, lo siguiente es cierto: &#10;&#10;- Puede retirarse: Un mecanismo está disponible para descartar el contenido adicional sin mover el puntero o el foco del teclado, a menos que el contenido adicional comunique un error de entrada o no oscurezca o reemplace otro contenido;&#10;&#10;- Hoverable: Si el puntero puede activar el contenido adicional, entonces el puntero puede moverse sobre el contenido adicional sin que el contenido adicional desaparezca;&#10;&#10;- Persistente: El contenido adicional permanece visible hasta que se elimina el cursor o el disparador de enfoque, el usuario lo despide o su información deja de ser válida.&#10;&#10;https://www.w3.org/TR/WCAG/#content-on-hover-or-focus">
          <a:extLst>
            <a:ext uri="{FF2B5EF4-FFF2-40B4-BE49-F238E27FC236}">
              <a16:creationId xmlns:a16="http://schemas.microsoft.com/office/drawing/2014/main" id="{7900DAB4-E9B5-4FEA-9AE3-40CC9FFE7BB5}"/>
            </a:ext>
          </a:extLst>
        </xdr:cNvPr>
        <xdr:cNvSpPr txBox="1"/>
      </xdr:nvSpPr>
      <xdr:spPr>
        <a:xfrm>
          <a:off x="13366749" y="58970333"/>
          <a:ext cx="11419417" cy="2963334"/>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10.1.4.13 Contenido señalado con el puntero o que tiene el foco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al recibir y luego eliminar el puntero o el foco del teclado se activa el contenido adicional para que se haga visible y luego se oculte, lo siguiente es cierto: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Puede retirarse</a:t>
          </a:r>
          <a:r>
            <a:rPr lang="en-US" sz="1200" b="0" strike="noStrike" spc="-1">
              <a:solidFill>
                <a:srgbClr val="000000"/>
              </a:solidFill>
              <a:latin typeface="Arial"/>
              <a:ea typeface="Linux Libertine G"/>
            </a:rPr>
            <a:t>: Un mecanismo está disponible para descartar el contenido adicional sin mover el puntero o el foco del teclado, a menos que el contenido adicional comunique un error de entrada o no oscurezca o reemplace otro contenido;</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Hoverable</a:t>
          </a:r>
          <a:r>
            <a:rPr lang="en-US" sz="1200" b="0" strike="noStrike" spc="-1">
              <a:solidFill>
                <a:srgbClr val="000000"/>
              </a:solidFill>
              <a:latin typeface="Arial"/>
              <a:ea typeface="Linux Libertine G"/>
            </a:rPr>
            <a:t>: Si el puntero puede activar el contenido adicional, entonces el puntero puede moverse sobre el contenido adicional sin que el contenido adicional desaparezca;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Persistente</a:t>
          </a:r>
          <a:r>
            <a:rPr lang="en-US" sz="1200" b="0" strike="noStrike" spc="-1">
              <a:solidFill>
                <a:srgbClr val="000000"/>
              </a:solidFill>
              <a:latin typeface="Arial"/>
              <a:ea typeface="Linux Libertine G"/>
            </a:rPr>
            <a:t>: El contenido adicional permanece visible hasta que se elimina el cursor o el disparador de enfoque, el usuario lo despide o su información deja de ser válida.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18"/>
            </a:rPr>
            <a:t>https://www.w3.org/TR/WCAG/#content-on-hover-or-focus</a:t>
          </a:r>
          <a:endParaRPr lang="es-ES" sz="1200" b="0" strike="noStrike" spc="-1">
            <a:latin typeface="Times New Roman"/>
          </a:endParaRPr>
        </a:p>
      </xdr:txBody>
    </xdr:sp>
    <xdr:clientData/>
  </xdr:twoCellAnchor>
  <xdr:twoCellAnchor editAs="absolute">
    <xdr:from>
      <xdr:col>11</xdr:col>
      <xdr:colOff>0</xdr:colOff>
      <xdr:row>338</xdr:row>
      <xdr:rowOff>63501</xdr:rowOff>
    </xdr:from>
    <xdr:to>
      <xdr:col>25</xdr:col>
      <xdr:colOff>476250</xdr:colOff>
      <xdr:row>350</xdr:row>
      <xdr:rowOff>169334</xdr:rowOff>
    </xdr:to>
    <xdr:sp macro="" textlink="">
      <xdr:nvSpPr>
        <xdr:cNvPr id="13" name="TextShape 1" descr="10.2.1.1 Teclado (Condicional)&#10;&#10;Condición: Cuando los documentos se puedan descargar de una página web.&#10;&#10;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10;&#10;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10;&#10;Nota 2: Esto no prohíbe ni debería desanimar a los autores a proporcionar entrada de ratón u otros métodos de entrada de datos adicionales a la operabilidad a través del teclado.&#10;https://www.w3.org/TR/WCAG/#keyboard">
          <a:extLst>
            <a:ext uri="{FF2B5EF4-FFF2-40B4-BE49-F238E27FC236}">
              <a16:creationId xmlns:a16="http://schemas.microsoft.com/office/drawing/2014/main" id="{C122C942-BB1F-4865-AE18-60F358FC3A91}"/>
            </a:ext>
          </a:extLst>
        </xdr:cNvPr>
        <xdr:cNvSpPr txBox="1"/>
      </xdr:nvSpPr>
      <xdr:spPr>
        <a:xfrm>
          <a:off x="13366750" y="62378168"/>
          <a:ext cx="11440583" cy="2571749"/>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10.2.1.1 Teclado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lang="es-ES" sz="1200" b="0" strike="noStrike" spc="-1">
            <a:latin typeface="Times New Roman"/>
          </a:endParaRPr>
        </a:p>
        <a:p>
          <a:endParaRPr lang="es-ES" sz="1100" b="0" strike="noStrike" spc="-1">
            <a:latin typeface="Times New Roman"/>
          </a:endParaRPr>
        </a:p>
        <a:p>
          <a:r>
            <a:rPr lang="en-US" sz="1000" b="0" strike="noStrike" spc="-1">
              <a:solidFill>
                <a:srgbClr val="000000"/>
              </a:solidFill>
              <a:latin typeface="Arial" panose="020B0604020202020204" pitchFamily="34" charset="0"/>
              <a:ea typeface="Linux Libertine G"/>
              <a:cs typeface="Arial" panose="020B0604020202020204" pitchFamily="34" charset="0"/>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lang="es-ES" sz="1000" b="0" strike="noStrike" spc="-1">
            <a:latin typeface="Arial" panose="020B0604020202020204" pitchFamily="34" charset="0"/>
            <a:cs typeface="Arial" panose="020B0604020202020204" pitchFamily="34" charset="0"/>
          </a:endParaRPr>
        </a:p>
        <a:p>
          <a:endParaRPr lang="es-ES" sz="1000" b="0" strike="noStrike" spc="-1">
            <a:latin typeface="Arial" panose="020B0604020202020204" pitchFamily="34" charset="0"/>
            <a:cs typeface="Arial" panose="020B0604020202020204" pitchFamily="34" charset="0"/>
          </a:endParaRPr>
        </a:p>
        <a:p>
          <a:r>
            <a:rPr lang="en-US" sz="1000" b="0" strike="noStrike" spc="-1">
              <a:solidFill>
                <a:srgbClr val="000000"/>
              </a:solidFill>
              <a:latin typeface="Arial" panose="020B0604020202020204" pitchFamily="34" charset="0"/>
              <a:ea typeface="Linux Libertine G"/>
              <a:cs typeface="Arial" panose="020B0604020202020204" pitchFamily="34" charset="0"/>
            </a:rPr>
            <a:t>Nota 2: Esto no prohíbe ni debería desanimar a los autores a proporcionar entrada de ratón u otros métodos de entrada de datos adicionales a la operabilidad a través del teclado.</a:t>
          </a:r>
        </a:p>
        <a:p>
          <a:endParaRPr lang="es-ES" sz="1050" b="0" strike="noStrike" spc="-1">
            <a:latin typeface="Arial" panose="020B0604020202020204" pitchFamily="34" charset="0"/>
            <a:cs typeface="Arial" panose="020B0604020202020204" pitchFamily="34" charset="0"/>
          </a:endParaRPr>
        </a:p>
        <a:p>
          <a:r>
            <a:rPr lang="en-US" sz="1200" b="1" strike="noStrike" spc="-1">
              <a:solidFill>
                <a:srgbClr val="3465A4"/>
              </a:solidFill>
              <a:latin typeface="Arial"/>
              <a:ea typeface="Linux Libertine G"/>
              <a:hlinkClick xmlns:r="http://schemas.openxmlformats.org/officeDocument/2006/relationships" r:id="rId19"/>
            </a:rPr>
            <a:t>https://www.w3.org/TR/WCAG/#keyboard</a:t>
          </a:r>
          <a:endParaRPr lang="es-ES" sz="1200" b="0" strike="noStrike" spc="-1">
            <a:latin typeface="Times New Roman"/>
          </a:endParaRPr>
        </a:p>
      </xdr:txBody>
    </xdr:sp>
    <xdr:clientData/>
  </xdr:twoCellAnchor>
  <xdr:twoCellAnchor editAs="absolute">
    <xdr:from>
      <xdr:col>11</xdr:col>
      <xdr:colOff>0</xdr:colOff>
      <xdr:row>353</xdr:row>
      <xdr:rowOff>116417</xdr:rowOff>
    </xdr:from>
    <xdr:to>
      <xdr:col>19</xdr:col>
      <xdr:colOff>751417</xdr:colOff>
      <xdr:row>366</xdr:row>
      <xdr:rowOff>63500</xdr:rowOff>
    </xdr:to>
    <xdr:sp macro="" textlink="">
      <xdr:nvSpPr>
        <xdr:cNvPr id="14" name="TextShape 1" descr="10.2.1.2 Sin trampas para el foco del teclado (Condicional)&#10;&#10;Condición: Cuando los documentos se puedan descargar de una página web.&#10;&#10;Si es posible mover el foco a un componente del documento usando una interfaz de teclado, entonces el foco se puede quitar de ese componente usando sólo la interfaz de teclado y, si se requiere algo más que las teclas de dirección o de tabulación, se informa al usuario el método apropiado para mover el foco. (Nivel A)&#10;&#10;Nota: En la medida en que cualquier parte del documento que no cumpla este criterio puede interferir con la capacidad del usuario de emplear lel documento en su conjunto, es necesario que todo el contenido del documento (tanto si se utiliza como si no para cumplir otros criterios de conformidad) cumpla este criterio. Véase Requisito de Conformidad 5: Sin interferencia.&#10;&#10;https://www.w3.org/TR/WCAG/#no-keyboard-trap">
          <a:extLst>
            <a:ext uri="{FF2B5EF4-FFF2-40B4-BE49-F238E27FC236}">
              <a16:creationId xmlns:a16="http://schemas.microsoft.com/office/drawing/2014/main" id="{455CF914-4CEF-466C-8040-7CE7DC6B7985}"/>
            </a:ext>
          </a:extLst>
        </xdr:cNvPr>
        <xdr:cNvSpPr txBox="1"/>
      </xdr:nvSpPr>
      <xdr:spPr>
        <a:xfrm>
          <a:off x="13366750" y="65405000"/>
          <a:ext cx="7842250" cy="2518833"/>
        </a:xfrm>
        <a:prstGeom prst="rect">
          <a:avLst/>
        </a:prstGeom>
        <a:solidFill>
          <a:srgbClr val="DDDDDD"/>
        </a:solidFill>
        <a:ln>
          <a:noFill/>
        </a:ln>
      </xdr:spPr>
      <xdr:txBody>
        <a:bodyPr vertOverflow="clip" horzOverflow="clip"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10.2.1.2 Sin trampas para el foco del teclado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es posible mover el foco a un componente del documento usando una interfaz de teclado, entonces el foco se puede quitar de ese componente usando sólo la interfaz de teclado y, si se requiere algo más que las teclas de dirección o de tabulación, se informa al usuario el método apropiado para mover el foco. (Nivel A)</a:t>
          </a:r>
          <a:endParaRPr lang="es-ES" sz="1200" b="0" strike="noStrike" spc="-1">
            <a:latin typeface="Times New Roman"/>
          </a:endParaRPr>
        </a:p>
        <a:p>
          <a:endParaRPr lang="es-ES" sz="1200" b="0" strike="noStrike" spc="-1">
            <a:latin typeface="Times New Roman"/>
          </a:endParaRPr>
        </a:p>
        <a:p>
          <a:r>
            <a:rPr lang="en-US" sz="1050" b="0" strike="noStrike" spc="-1">
              <a:solidFill>
                <a:srgbClr val="000000"/>
              </a:solidFill>
              <a:latin typeface="Arial"/>
              <a:ea typeface="Linux Libertine G"/>
            </a:rPr>
            <a:t>Nota: En la medida en que cualquier parte del documento que no cumpla este criterio puede interferir con la capacidad del usuario de emplear lel documento en su conjunto, es necesario que todo el contenido del documento (tanto si se utiliza como si no para cumplir otros criterios de conformidad) cumpla este criterio. Véase Requisito de Conformidad 5: Sin interferencia.</a:t>
          </a:r>
          <a:endParaRPr lang="es-ES" sz="105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0"/>
            </a:rPr>
            <a:t>https://www.w3.org/TR/WCAG/#no-keyboard-trap</a:t>
          </a:r>
          <a:endParaRPr lang="es-ES" sz="1200" b="0" strike="noStrike" spc="-1">
            <a:latin typeface="Times New Roman"/>
          </a:endParaRPr>
        </a:p>
      </xdr:txBody>
    </xdr:sp>
    <xdr:clientData/>
  </xdr:twoCellAnchor>
  <xdr:twoCellAnchor editAs="absolute">
    <xdr:from>
      <xdr:col>11</xdr:col>
      <xdr:colOff>0</xdr:colOff>
      <xdr:row>370</xdr:row>
      <xdr:rowOff>105833</xdr:rowOff>
    </xdr:from>
    <xdr:to>
      <xdr:col>19</xdr:col>
      <xdr:colOff>719667</xdr:colOff>
      <xdr:row>385</xdr:row>
      <xdr:rowOff>137584</xdr:rowOff>
    </xdr:to>
    <xdr:sp macro="" textlink="">
      <xdr:nvSpPr>
        <xdr:cNvPr id="15" name="TextShape 1" descr="10.2.1.4  Atajos del teclado (Condicional)&#10;&#10;Condición: Cuando los documentos se puedan descargar de una página web.&#10;&#10;En el caso de que para activar los elementos de interacción (enlaces, botones, etc.) se empleen atajos de teclado usando una única letra, signo de puntuación, número o símbolo entonces se debe cumplir al menos una de las siguientes condiciones:&#10;&#10;- Existe un mecanismo que permite desactivar el atajo de teclado&#10;&#10;- Existe un mecanismo que permite reasignar el atajo de teclado para emplear en su lugar otra tecla no imprimible (ej, Ctrl, Alt, etc.)&#10;&#10;- El atajo de teclado sólo se puede activar cuando el componente tiene el foco del teclado.&#10;&#10;https://www.w3.org/TR/WCAG/#character-key-shortcuts">
          <a:extLst>
            <a:ext uri="{FF2B5EF4-FFF2-40B4-BE49-F238E27FC236}">
              <a16:creationId xmlns:a16="http://schemas.microsoft.com/office/drawing/2014/main" id="{B62D5810-B068-4E04-8D24-DE1CFAEE0CA7}"/>
            </a:ext>
          </a:extLst>
        </xdr:cNvPr>
        <xdr:cNvSpPr txBox="1"/>
      </xdr:nvSpPr>
      <xdr:spPr>
        <a:xfrm>
          <a:off x="13366750" y="68643500"/>
          <a:ext cx="7810500" cy="2973917"/>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200" b="1" strike="noStrike" spc="-1">
              <a:solidFill>
                <a:srgbClr val="000000"/>
              </a:solidFill>
              <a:latin typeface="Arial"/>
              <a:ea typeface="Linux Libertine G"/>
            </a:rPr>
            <a:t>10.2.1.4  Atajos del teclado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s-ES" sz="1200" b="1" strike="noStrike" spc="-1">
            <a:solidFill>
              <a:srgbClr val="000000"/>
            </a:solidFill>
            <a:latin typeface="Arial"/>
            <a:ea typeface="Linux Libertine G"/>
          </a:endParaRPr>
        </a:p>
        <a:p>
          <a:endParaRPr lang="es-ES" sz="1200" b="0" strike="noStrike" spc="-1">
            <a:solidFill>
              <a:srgbClr val="000000"/>
            </a:solidFill>
            <a:latin typeface="Arial"/>
            <a:ea typeface="Linux Libertine G"/>
          </a:endParaRPr>
        </a:p>
        <a:p>
          <a:r>
            <a:rPr lang="es-ES" sz="1200" b="0" strike="noStrike" spc="-1">
              <a:solidFill>
                <a:srgbClr val="000000"/>
              </a:solidFill>
              <a:latin typeface="Arial"/>
              <a:ea typeface="Linux Libertine G"/>
            </a:rPr>
            <a:t>En el caso de que para activar los elementos de interacción (enlaces, botones, etc.) se empleen </a:t>
          </a:r>
          <a:r>
            <a:rPr lang="es-ES" sz="1200" b="1" strike="noStrike" spc="-1">
              <a:solidFill>
                <a:srgbClr val="000000"/>
              </a:solidFill>
              <a:latin typeface="Arial"/>
              <a:ea typeface="Linux Libertine G"/>
            </a:rPr>
            <a:t>atajos de teclado usando una única letra</a:t>
          </a:r>
          <a:r>
            <a:rPr lang="es-ES" sz="1200" b="0" strike="noStrike" spc="-1">
              <a:solidFill>
                <a:srgbClr val="000000"/>
              </a:solidFill>
              <a:latin typeface="Arial"/>
              <a:ea typeface="Linux Libertine G"/>
            </a:rPr>
            <a:t>, signo de puntuación, número o símbolo entonces se debe cumplir al menos una de las siguientes condiciones:</a:t>
          </a:r>
          <a:endParaRPr lang="es-ES" sz="1200" b="0" strike="noStrike" spc="-1">
            <a:latin typeface="Times New Roman"/>
          </a:endParaRPr>
        </a:p>
        <a:p>
          <a:endParaRPr lang="es-ES" sz="1200" b="0" strike="noStrike" spc="-1">
            <a:latin typeface="Times New Roman"/>
          </a:endParaRPr>
        </a:p>
        <a:p>
          <a:r>
            <a:rPr lang="es-ES" sz="1200" b="0" strike="noStrike" spc="-1">
              <a:solidFill>
                <a:srgbClr val="000000"/>
              </a:solidFill>
              <a:latin typeface="Arial"/>
              <a:ea typeface="Linux Libertine G"/>
            </a:rPr>
            <a:t>- Existe un mecanismo que permite </a:t>
          </a:r>
          <a:r>
            <a:rPr lang="es-ES" sz="1200" b="1" strike="noStrike" spc="-1">
              <a:solidFill>
                <a:srgbClr val="000000"/>
              </a:solidFill>
              <a:latin typeface="Arial"/>
              <a:ea typeface="Linux Libertine G"/>
            </a:rPr>
            <a:t>desactivar </a:t>
          </a:r>
          <a:r>
            <a:rPr lang="es-ES" sz="1200" b="0" strike="noStrike" spc="-1">
              <a:solidFill>
                <a:srgbClr val="000000"/>
              </a:solidFill>
              <a:latin typeface="Arial"/>
              <a:ea typeface="Linux Libertine G"/>
            </a:rPr>
            <a:t>el atajo de teclado</a:t>
          </a:r>
          <a:endParaRPr lang="es-ES" sz="1200" b="0" strike="noStrike" spc="-1">
            <a:latin typeface="Times New Roman"/>
          </a:endParaRPr>
        </a:p>
        <a:p>
          <a:endParaRPr lang="es-ES" sz="1200" b="0" strike="noStrike" spc="-1">
            <a:latin typeface="Times New Roman"/>
          </a:endParaRPr>
        </a:p>
        <a:p>
          <a:r>
            <a:rPr lang="es-ES" sz="1200" b="0" strike="noStrike" spc="-1">
              <a:solidFill>
                <a:srgbClr val="000000"/>
              </a:solidFill>
              <a:latin typeface="Arial"/>
              <a:ea typeface="Linux Libertine G"/>
            </a:rPr>
            <a:t>- Existe un mecanismo que permite </a:t>
          </a:r>
          <a:r>
            <a:rPr lang="es-ES" sz="1200" b="1" strike="noStrike" spc="-1">
              <a:solidFill>
                <a:srgbClr val="000000"/>
              </a:solidFill>
              <a:latin typeface="Arial"/>
              <a:ea typeface="Linux Libertine G"/>
            </a:rPr>
            <a:t>reasignar </a:t>
          </a:r>
          <a:r>
            <a:rPr lang="es-ES" sz="1200" b="0" strike="noStrike" spc="-1">
              <a:solidFill>
                <a:srgbClr val="000000"/>
              </a:solidFill>
              <a:latin typeface="Arial"/>
              <a:ea typeface="Linux Libertine G"/>
            </a:rPr>
            <a:t>el atajo de teclado para emplear en su lugar otra tecla no imprimible (ej, </a:t>
          </a:r>
          <a:r>
            <a:rPr lang="es-ES" sz="1200" b="0" i="1" strike="noStrike" spc="-1">
              <a:solidFill>
                <a:srgbClr val="000000"/>
              </a:solidFill>
              <a:latin typeface="Arial"/>
              <a:ea typeface="Linux Libertine G"/>
            </a:rPr>
            <a:t>Ctrl</a:t>
          </a:r>
          <a:r>
            <a:rPr lang="es-ES" sz="1200" b="0" strike="noStrike" spc="-1">
              <a:solidFill>
                <a:srgbClr val="000000"/>
              </a:solidFill>
              <a:latin typeface="Arial"/>
              <a:ea typeface="Linux Libertine G"/>
            </a:rPr>
            <a:t>, </a:t>
          </a:r>
          <a:r>
            <a:rPr lang="es-ES" sz="1200" b="0" i="1" strike="noStrike" spc="-1">
              <a:solidFill>
                <a:srgbClr val="000000"/>
              </a:solidFill>
              <a:latin typeface="Arial"/>
              <a:ea typeface="Linux Libertine G"/>
            </a:rPr>
            <a:t>Alt</a:t>
          </a:r>
          <a:r>
            <a:rPr lang="es-ES" sz="1200" b="0" strike="noStrike" spc="-1">
              <a:solidFill>
                <a:srgbClr val="000000"/>
              </a:solidFill>
              <a:latin typeface="Arial"/>
              <a:ea typeface="Linux Libertine G"/>
            </a:rPr>
            <a:t>, etc.)</a:t>
          </a:r>
          <a:endParaRPr lang="es-ES" sz="1200" b="0" strike="noStrike" spc="-1">
            <a:latin typeface="Times New Roman"/>
          </a:endParaRPr>
        </a:p>
        <a:p>
          <a:endParaRPr lang="es-ES" sz="1200" b="0" strike="noStrike" spc="-1">
            <a:latin typeface="Times New Roman"/>
          </a:endParaRPr>
        </a:p>
        <a:p>
          <a:r>
            <a:rPr lang="es-ES" sz="1200" b="0" strike="noStrike" spc="-1">
              <a:solidFill>
                <a:srgbClr val="000000"/>
              </a:solidFill>
              <a:latin typeface="Arial"/>
              <a:ea typeface="Linux Libertine G"/>
            </a:rPr>
            <a:t>- El atajo de teclado </a:t>
          </a:r>
          <a:r>
            <a:rPr lang="es-ES" sz="1200" b="1" strike="noStrike" spc="-1">
              <a:solidFill>
                <a:srgbClr val="000000"/>
              </a:solidFill>
              <a:latin typeface="Arial"/>
              <a:ea typeface="Linux Libertine G"/>
            </a:rPr>
            <a:t>sólo se puede activar cuando el componente</a:t>
          </a:r>
          <a:r>
            <a:rPr lang="es-ES" sz="1200" b="0" strike="noStrike" spc="-1">
              <a:solidFill>
                <a:srgbClr val="000000"/>
              </a:solidFill>
              <a:latin typeface="Arial"/>
              <a:ea typeface="Linux Libertine G"/>
            </a:rPr>
            <a:t> </a:t>
          </a:r>
          <a:r>
            <a:rPr lang="es-ES" sz="1200" b="1" strike="noStrike" spc="-1">
              <a:solidFill>
                <a:srgbClr val="000000"/>
              </a:solidFill>
              <a:latin typeface="Arial"/>
              <a:ea typeface="Linux Libertine G"/>
            </a:rPr>
            <a:t>tiene el foco</a:t>
          </a:r>
          <a:r>
            <a:rPr lang="es-ES" sz="1200" b="0" strike="noStrike" spc="-1">
              <a:solidFill>
                <a:srgbClr val="000000"/>
              </a:solidFill>
              <a:latin typeface="Arial"/>
              <a:ea typeface="Linux Libertine G"/>
            </a:rPr>
            <a:t> del teclado.</a:t>
          </a:r>
          <a:endParaRPr lang="es-ES" sz="1200" b="0" strike="noStrike" spc="-1">
            <a:latin typeface="Times New Roman"/>
          </a:endParaRPr>
        </a:p>
        <a:p>
          <a:endParaRPr lang="es-ES" sz="1200" b="0" strike="noStrike" spc="-1">
            <a:latin typeface="Times New Roman"/>
          </a:endParaRPr>
        </a:p>
        <a:p>
          <a:r>
            <a:rPr lang="es-ES" sz="1200" b="1" strike="noStrike" spc="-1">
              <a:solidFill>
                <a:srgbClr val="3465A4"/>
              </a:solidFill>
              <a:latin typeface="Arial"/>
              <a:ea typeface="Linux Libertine G"/>
              <a:hlinkClick xmlns:r="http://schemas.openxmlformats.org/officeDocument/2006/relationships" r:id="rId21"/>
            </a:rPr>
            <a:t>https://www.w3.org/TR/WCAG/#character-key-shortcuts</a:t>
          </a:r>
          <a:endParaRPr lang="es-ES" sz="1200" b="0" strike="noStrike" spc="-1">
            <a:latin typeface="Times New Roman"/>
          </a:endParaRPr>
        </a:p>
      </xdr:txBody>
    </xdr:sp>
    <xdr:clientData/>
  </xdr:twoCellAnchor>
  <xdr:twoCellAnchor editAs="absolute">
    <xdr:from>
      <xdr:col>10</xdr:col>
      <xdr:colOff>1000759</xdr:colOff>
      <xdr:row>387</xdr:row>
      <xdr:rowOff>105834</xdr:rowOff>
    </xdr:from>
    <xdr:to>
      <xdr:col>31</xdr:col>
      <xdr:colOff>984250</xdr:colOff>
      <xdr:row>402</xdr:row>
      <xdr:rowOff>84666</xdr:rowOff>
    </xdr:to>
    <xdr:sp macro="" textlink="">
      <xdr:nvSpPr>
        <xdr:cNvPr id="16" name="TextShape 1" descr="10.2.2.1 Tiempo ajustable (Condicional)&#10;&#10;Condición: Cuando los documentos se puedan descargar de una página web.&#10;&#10;Para cada límite de tiempo impuesto por el documento, se cumple al menos uno de los siguientes casos: (Nivel A)&#10;&#10;- Apagar: El usuario puede detener el límite de tiempo antes de alcanzar el límite de tiempo; o&#10;- Ajustar: El usuario puede ajustar el límite de tiempo antes de alcanzar dicho límite en un rango amplio que es, al menos, diez veces mayor al tiempo fijado originalmente; o&#10;- Extender: Se advierte al usuario antes de que el tiempo expire y se le conceden al menos 20 segundos para extender el límite temporal con una acción simple (por ejemplo, &quot;presione la barra de espacio&quot;) y el usuario puede extender ese límite de tiempo al menos diez veces; o&#10; - Excepción por ser esencial: El límite de tiempo es esencial y, si se extendiera, invalidaría la actividad; o&#10; - Excepción de 20 horas: El límite de tiempo es de más de 20 horas. &#10;&#10;Nota: Este criterio de conformidad ayuda a asegurarse de que los usuarios puedan completar una tarea sin cambios inesperados en el contenido o contexto que sean el resultado de un límite de tiempo. Este criterio de conformidad debería considerarse en combinación con el criterio de conformidad 3.2.1 de las Pautas WCAG 2.1, que impone límites a los cambios de contenido o contexto como resultado de una acción del usuario.  &#10;&#10;https://www.w3.org/TR/WCAG/#timing-adjustable">
          <a:extLst>
            <a:ext uri="{FF2B5EF4-FFF2-40B4-BE49-F238E27FC236}">
              <a16:creationId xmlns:a16="http://schemas.microsoft.com/office/drawing/2014/main" id="{1CA69FDE-C636-48F6-84F6-0CDBCA620007}"/>
            </a:ext>
          </a:extLst>
        </xdr:cNvPr>
        <xdr:cNvSpPr txBox="1"/>
      </xdr:nvSpPr>
      <xdr:spPr>
        <a:xfrm>
          <a:off x="13366749" y="71924334"/>
          <a:ext cx="17981084" cy="2920999"/>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10.2.2.1 Tiempo ajustable</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Para cada límite de </a:t>
          </a:r>
          <a:r>
            <a:rPr lang="en-US" sz="1200" b="0" strike="noStrike" spc="-1">
              <a:solidFill>
                <a:srgbClr val="000000"/>
              </a:solidFill>
              <a:latin typeface="Arial"/>
              <a:ea typeface="Linux Libertine G"/>
              <a:cs typeface="+mn-cs"/>
            </a:rPr>
            <a:t>tiempo</a:t>
          </a:r>
          <a:r>
            <a:rPr lang="en-US" sz="1200" b="0" strike="noStrike" spc="-1">
              <a:solidFill>
                <a:srgbClr val="000000"/>
              </a:solidFill>
              <a:latin typeface="Arial"/>
              <a:ea typeface="Linux Libertine G"/>
            </a:rPr>
            <a:t> impuesto por el documento, se cumple al menos uno de los siguientes casos: (Nivel 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Apagar</a:t>
          </a:r>
          <a:r>
            <a:rPr lang="en-US" sz="1200" b="0" strike="noStrike" spc="-1">
              <a:solidFill>
                <a:srgbClr val="000000"/>
              </a:solidFill>
              <a:latin typeface="Arial"/>
              <a:ea typeface="Linux Libertine G"/>
            </a:rPr>
            <a:t>: El usuario puede detener el límite de tiempo antes de alcanzar el límite de tiempo; o</a:t>
          </a:r>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Ajustar</a:t>
          </a:r>
          <a:r>
            <a:rPr lang="en-US" sz="1200" b="0" strike="noStrike" spc="-1">
              <a:solidFill>
                <a:srgbClr val="000000"/>
              </a:solidFill>
              <a:latin typeface="Arial"/>
              <a:ea typeface="Linux Libertine G"/>
            </a:rPr>
            <a:t>: El usuario puede ajustar el límite de tiempo antes de alcanzar dicho límite en un rango amplio que es, al menos, diez veces mayor al tiempo fijado originalmente; o</a:t>
          </a:r>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Extender</a:t>
          </a:r>
          <a:r>
            <a:rPr lang="en-US" sz="1200" b="0" strike="noStrike" spc="-1">
              <a:solidFill>
                <a:srgbClr val="000000"/>
              </a:solidFill>
              <a:latin typeface="Arial"/>
              <a:ea typeface="Linux Libertine G"/>
            </a:rPr>
            <a:t>: Se advierte al usuario antes de que el tiempo expire y se le conceden al menos 20 segundos para extender el límite temporal con una acción simple (por ejemplo, "presione la barra de espacio") y el usuario puede extender ese límite de tiempo al menos diez veces; o</a:t>
          </a:r>
          <a:endParaRPr lang="es-ES" sz="1200" b="0" strike="noStrike" spc="-1">
            <a:latin typeface="Times New Roman"/>
          </a:endParaRPr>
        </a:p>
        <a:p>
          <a:r>
            <a:rPr lang="en-US" sz="1200" b="0" strike="noStrike" spc="-1">
              <a:solidFill>
                <a:srgbClr val="000000"/>
              </a:solidFill>
              <a:latin typeface="Arial"/>
              <a:ea typeface="Linux Libertine G"/>
            </a:rPr>
            <a:t> - </a:t>
          </a:r>
          <a:r>
            <a:rPr lang="en-US" sz="1200" b="1" strike="noStrike" spc="-1">
              <a:solidFill>
                <a:srgbClr val="000000"/>
              </a:solidFill>
              <a:latin typeface="Arial"/>
              <a:ea typeface="Linux Libertine G"/>
            </a:rPr>
            <a:t>Excepción por ser esencial</a:t>
          </a:r>
          <a:r>
            <a:rPr lang="en-US" sz="1200" b="0" strike="noStrike" spc="-1">
              <a:solidFill>
                <a:srgbClr val="000000"/>
              </a:solidFill>
              <a:latin typeface="Arial"/>
              <a:ea typeface="Linux Libertine G"/>
            </a:rPr>
            <a:t>: El límite de tiempo es esencial y, si se extendiera, invalidaría la actividad; o</a:t>
          </a:r>
          <a:endParaRPr lang="es-ES" sz="1200" b="0" strike="noStrike" spc="-1">
            <a:latin typeface="Times New Roman"/>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strike="noStrike" spc="-1">
              <a:solidFill>
                <a:srgbClr val="000000"/>
              </a:solidFill>
              <a:latin typeface="Arial"/>
              <a:ea typeface="Linux Libertine G"/>
            </a:rPr>
            <a:t> - </a:t>
          </a:r>
          <a:r>
            <a:rPr lang="en-US" sz="1200" b="1" strike="noStrike" spc="-1">
              <a:solidFill>
                <a:srgbClr val="000000"/>
              </a:solidFill>
              <a:latin typeface="Arial"/>
              <a:ea typeface="Linux Libertine G"/>
            </a:rPr>
            <a:t>Excepción de 20 horas</a:t>
          </a:r>
          <a:r>
            <a:rPr lang="es-ES" sz="1200" b="0" strike="noStrike" spc="-1">
              <a:solidFill>
                <a:srgbClr val="000000"/>
              </a:solidFill>
              <a:latin typeface="Arial"/>
              <a:ea typeface="Linux Libertine G"/>
              <a:cs typeface="+mn-cs"/>
            </a:rPr>
            <a:t>: El límite de tiempo es de más de 20 horas. </a:t>
          </a:r>
        </a:p>
        <a:p>
          <a:endParaRPr lang="es-ES" sz="1200" b="0" strike="noStrike" spc="-1">
            <a:solidFill>
              <a:srgbClr val="000000"/>
            </a:solidFill>
            <a:latin typeface="Arial"/>
            <a:ea typeface="Linux Libertine G"/>
            <a:cs typeface="+mn-cs"/>
          </a:endParaRPr>
        </a:p>
        <a:p>
          <a:r>
            <a:rPr lang="es-ES" sz="1000" b="0" strike="noStrike" spc="-1">
              <a:solidFill>
                <a:srgbClr val="000000"/>
              </a:solidFill>
              <a:latin typeface="Arial"/>
              <a:ea typeface="Linux Libertine G"/>
              <a:cs typeface="+mn-cs"/>
            </a:rPr>
            <a:t>Nota: Este criterio de conformidad ayuda a asegurarse de que los usuarios puedan completar una tarea sin cambios inesperados en el contenido o contexto que sean el resultado de un límite de tiempo. Este criterio de conformidad debería considerarse en combinación con el criterio de conformidad 3.2.1 de las Pautas WCAG 2.1, que impone límites a los cambios de contenido o contexto como resultado de una acción del usuario. </a:t>
          </a:r>
          <a:r>
            <a:rPr lang="es-ES" sz="1200" b="0" strike="noStrike" spc="-1">
              <a:solidFill>
                <a:srgbClr val="000000"/>
              </a:solidFill>
              <a:latin typeface="Arial"/>
              <a:ea typeface="Linux Libertine G"/>
              <a:cs typeface="+mn-cs"/>
            </a:rPr>
            <a:t>	</a:t>
          </a:r>
        </a:p>
        <a:p>
          <a:r>
            <a:rPr lang="en-US" sz="1200" b="1" strike="noStrike" spc="-1">
              <a:solidFill>
                <a:srgbClr val="3465A4"/>
              </a:solidFill>
              <a:latin typeface="Arial"/>
              <a:ea typeface="Linux Libertine G"/>
              <a:hlinkClick xmlns:r="http://schemas.openxmlformats.org/officeDocument/2006/relationships" r:id="rId22"/>
            </a:rPr>
            <a:t>https://www.w3.org/TR/WCAG/#timing-adjustable</a:t>
          </a:r>
          <a:endParaRPr lang="es-ES" sz="1200" b="0" strike="noStrike" spc="-1">
            <a:latin typeface="Times New Roman"/>
          </a:endParaRPr>
        </a:p>
      </xdr:txBody>
    </xdr:sp>
    <xdr:clientData/>
  </xdr:twoCellAnchor>
  <xdr:twoCellAnchor editAs="absolute">
    <xdr:from>
      <xdr:col>10</xdr:col>
      <xdr:colOff>1000759</xdr:colOff>
      <xdr:row>404</xdr:row>
      <xdr:rowOff>105835</xdr:rowOff>
    </xdr:from>
    <xdr:to>
      <xdr:col>31</xdr:col>
      <xdr:colOff>984249</xdr:colOff>
      <xdr:row>420</xdr:row>
      <xdr:rowOff>127001</xdr:rowOff>
    </xdr:to>
    <xdr:sp macro="" textlink="">
      <xdr:nvSpPr>
        <xdr:cNvPr id="17" name="TextShape 1" descr="10.2.2.2 Poner en pausa, detener, ocultar (Condicional)&#10;&#10;Condición: Cuando los documentos se puedan descargar de una página web.&#10;&#10;Para la información que tiene movimiento, parpadeo, se desplaza o se actualiza automáticamente, se cumplen todos los casos siguientes: (Nivel A)&#10;&#10;-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10;&#10;- Actualización automática: Para toda información que se actualiza automáticamente, que (1) se inicia automáticamente y (2) se presenta …&#10;&#10;Nota 1: Para los requisitos relacionados con el parpadeo o el destello de contenido, véase la Pauta 2.3&#10;&#10;Nota 2: En la medida en que cualquier contenido que no satisfaga este criterio puede interferir con la capacidad del usuario para emplear lel documento como un todo, todo contenido del documento (tanto si satisface o no otros criterios de conformidad) debe satisfacer este criterio. Véase Requisito de Conformidad 5: Sin interferencia.&#10;&#10;Nota 3: Para el contenido que es actualizado periódicamente por medio de un software, o que se sirve a la aplicación de usuario por medio de streaming, no hay obligación de preservar o presentar la información que ha sido generada o recibida entre el inicio de la pausa y el reinicio de la presentación; no solo podría no ser técnicamente posible, sino que además en muchas ocasiones podría ser erróneo o engañoso hacerlo.&#10;&#10;Nota 4: Una animación que ocurre como parte de una fase de precarga de un contenido o una situación similar puede ser considerada esencial si no se permite interacción a ningún usuario durante esa fase, y si el hecho de no indicar el progreso pudiera confundir a los usuarios y hacerles creer que ha habido un fallo en el contenido. &#10;&#10;https://www.w3.org/TR/WCAG/#pause-stop-hide">
          <a:extLst>
            <a:ext uri="{FF2B5EF4-FFF2-40B4-BE49-F238E27FC236}">
              <a16:creationId xmlns:a16="http://schemas.microsoft.com/office/drawing/2014/main" id="{3012A457-2B47-4275-8D7D-D1CDDB513DD9}"/>
            </a:ext>
          </a:extLst>
        </xdr:cNvPr>
        <xdr:cNvSpPr txBox="1"/>
      </xdr:nvSpPr>
      <xdr:spPr>
        <a:xfrm>
          <a:off x="13366749" y="75205168"/>
          <a:ext cx="17981083" cy="3132666"/>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strike="noStrike" spc="-1">
              <a:solidFill>
                <a:srgbClr val="000000"/>
              </a:solidFill>
              <a:latin typeface="Arial"/>
              <a:ea typeface="Linux Libertine G"/>
            </a:rPr>
            <a:t>10.2.2.2 Poner en pausa, detener, ocultar</a:t>
          </a:r>
          <a:r>
            <a:rPr kumimoji="0" lang="en-US" sz="1100" b="1" i="0" u="none" strike="noStrike" kern="0" cap="none" spc="-1" normalizeH="0" baseline="0" noProof="0">
              <a:ln>
                <a:noFill/>
              </a:ln>
              <a:solidFill>
                <a:srgbClr val="000000"/>
              </a:solidFill>
              <a:effectLst/>
              <a:uLnTx/>
              <a:uFillTx/>
              <a:latin typeface="Arial"/>
              <a:ea typeface="Linux Libertine G"/>
              <a:cs typeface="+mn-cs"/>
            </a:rPr>
            <a:t> (</a:t>
          </a:r>
          <a:r>
            <a:rPr kumimoji="0" lang="es-ES"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100" b="1" strike="noStrike" spc="-1">
            <a:solidFill>
              <a:srgbClr val="000000"/>
            </a:solidFill>
            <a:latin typeface="Arial"/>
            <a:ea typeface="Linux Libertine G"/>
          </a:endParaRPr>
        </a:p>
        <a:p>
          <a:endParaRPr lang="en-US" sz="1100" b="0" strike="noStrike" spc="-1">
            <a:solidFill>
              <a:srgbClr val="000000"/>
            </a:solidFill>
            <a:latin typeface="Arial"/>
            <a:ea typeface="Linux Libertine G"/>
          </a:endParaRPr>
        </a:p>
        <a:p>
          <a:r>
            <a:rPr lang="en-US" sz="1100" b="0" strike="noStrike" spc="-1">
              <a:solidFill>
                <a:srgbClr val="000000"/>
              </a:solidFill>
              <a:latin typeface="Arial"/>
              <a:ea typeface="Linux Libertine G"/>
            </a:rPr>
            <a:t>Para la información que tiene movimiento, parpadeo, se desplaza o se actualiza automáticamente, se cumplen todos los casos siguientes: (Nivel A)</a:t>
          </a:r>
          <a:endParaRPr lang="es-ES" sz="1100" b="0" strike="noStrike" spc="-1">
            <a:latin typeface="Times New Roman"/>
          </a:endParaRPr>
        </a:p>
        <a:p>
          <a:endParaRPr lang="es-ES" sz="1100" b="0" strike="noStrike" spc="-1">
            <a:latin typeface="Times New Roman"/>
          </a:endParaRPr>
        </a:p>
        <a:p>
          <a:r>
            <a:rPr lang="en-US" sz="1100" b="0" strike="noStrike" spc="-1">
              <a:solidFill>
                <a:srgbClr val="000000"/>
              </a:solidFill>
              <a:latin typeface="Arial"/>
              <a:ea typeface="Linux Libertine G"/>
            </a:rPr>
            <a:t>- </a:t>
          </a:r>
          <a:r>
            <a:rPr lang="en-US" sz="1100" b="1" strike="noStrike" spc="-1">
              <a:solidFill>
                <a:srgbClr val="000000"/>
              </a:solidFill>
              <a:latin typeface="Arial"/>
              <a:ea typeface="Linux Libertine G"/>
            </a:rPr>
            <a:t>Movimiento, parpadeo, desplazamiento</a:t>
          </a:r>
          <a:r>
            <a:rPr lang="en-US" sz="1100" b="0" strike="noStrike" spc="-1">
              <a:solidFill>
                <a:srgbClr val="000000"/>
              </a:solidFill>
              <a:latin typeface="Arial"/>
              <a:ea typeface="Linux Libertine G"/>
            </a:rPr>
            <a:t>: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lang="es-ES" sz="1100" b="0" strike="noStrike" spc="-1">
            <a:latin typeface="Times New Roman"/>
          </a:endParaRPr>
        </a:p>
        <a:p>
          <a:endParaRPr lang="es-ES" sz="1100" b="0" strike="noStrike" spc="-1">
            <a:latin typeface="Times New Roman"/>
          </a:endParaRPr>
        </a:p>
        <a:p>
          <a:r>
            <a:rPr lang="en-US" sz="1100" b="0" strike="noStrike" spc="-1">
              <a:solidFill>
                <a:srgbClr val="000000"/>
              </a:solidFill>
              <a:latin typeface="Arial"/>
              <a:ea typeface="Linux Libertine G"/>
            </a:rPr>
            <a:t>- </a:t>
          </a:r>
          <a:r>
            <a:rPr lang="en-US" sz="1100" b="1" strike="noStrike" spc="-1">
              <a:solidFill>
                <a:srgbClr val="000000"/>
              </a:solidFill>
              <a:latin typeface="Arial"/>
              <a:ea typeface="Linux Libertine G"/>
            </a:rPr>
            <a:t>Actualización automática</a:t>
          </a:r>
          <a:r>
            <a:rPr lang="en-US" sz="1100" b="0" strike="noStrike" spc="-1">
              <a:solidFill>
                <a:srgbClr val="000000"/>
              </a:solidFill>
              <a:latin typeface="Arial"/>
              <a:ea typeface="Linux Libertine G"/>
            </a:rPr>
            <a:t>: Para toda información que se actualiza automáticamente, que (1) se inicia automáticamente y (2) se presenta …</a:t>
          </a:r>
        </a:p>
        <a:p>
          <a:endParaRPr lang="en-US" sz="1100" b="0" strike="noStrike" spc="-1">
            <a:solidFill>
              <a:srgbClr val="000000"/>
            </a:solidFill>
            <a:latin typeface="Arial"/>
            <a:ea typeface="Linux Libertine G"/>
          </a:endParaRPr>
        </a:p>
        <a:p>
          <a:r>
            <a:rPr lang="es-ES" sz="1000" b="0" strike="noStrike" spc="-1">
              <a:latin typeface="Arial" pitchFamily="34" charset="0"/>
              <a:cs typeface="Arial" pitchFamily="34" charset="0"/>
            </a:rPr>
            <a:t>Nota 1:</a:t>
          </a:r>
          <a:r>
            <a:rPr lang="es-ES" sz="1000" b="0" strike="noStrike" spc="-1" baseline="0">
              <a:latin typeface="Arial" pitchFamily="34" charset="0"/>
              <a:cs typeface="Arial" pitchFamily="34" charset="0"/>
            </a:rPr>
            <a:t> </a:t>
          </a:r>
          <a:r>
            <a:rPr lang="es-ES" sz="1000" b="0" strike="noStrike" spc="-1">
              <a:latin typeface="Arial" pitchFamily="34" charset="0"/>
              <a:cs typeface="Arial" pitchFamily="34" charset="0"/>
            </a:rPr>
            <a:t>Para los requisitos relacionados con el parpadeo o el destello de contenido, véase la Pauta 2.3</a:t>
          </a:r>
        </a:p>
        <a:p>
          <a:r>
            <a:rPr lang="es-ES" sz="1000" b="0" strike="noStrike" spc="-1">
              <a:latin typeface="Arial" pitchFamily="34" charset="0"/>
              <a:cs typeface="Arial" pitchFamily="34" charset="0"/>
            </a:rPr>
            <a:t>Nota 2: En la medida en que cualquier contenido que no satisfaga este criterio puede interferir con la capacidad del usuario para emplear lel documento como un todo, todo contenido del documento (tanto si satisface o no otros criterios de conformidad) debe satisfacer este criterio. Véase Requisito de Conformidad 5: Sin interferencia.</a:t>
          </a:r>
        </a:p>
        <a:p>
          <a:r>
            <a:rPr lang="es-ES" sz="1000" b="0" strike="noStrike" spc="-1">
              <a:latin typeface="Arial" pitchFamily="34" charset="0"/>
              <a:cs typeface="Arial" pitchFamily="34" charset="0"/>
            </a:rPr>
            <a:t>Nota 3:</a:t>
          </a:r>
          <a:r>
            <a:rPr lang="es-ES" sz="1000" b="0" strike="noStrike" spc="-1" baseline="0">
              <a:latin typeface="Arial" pitchFamily="34" charset="0"/>
              <a:cs typeface="Arial" pitchFamily="34" charset="0"/>
            </a:rPr>
            <a:t> </a:t>
          </a:r>
          <a:r>
            <a:rPr lang="es-ES" sz="1000" b="0" strike="noStrike" spc="-1">
              <a:latin typeface="Arial" pitchFamily="34" charset="0"/>
              <a:cs typeface="Arial" pitchFamily="34" charset="0"/>
            </a:rPr>
            <a:t>Para el contenido que es actualizado periódicamente por medio de un software, o que se sirve a la aplicación de usuario por medio de streaming, no hay obligación de preservar o presentar la información que ha sido generada o recibida entre el inicio de la pausa y el reinicio de la presentación; no solo podría no ser técnicamente posible, sino que además en muchas ocasiones podría ser erróneo o engañoso hacerlo.</a:t>
          </a:r>
        </a:p>
        <a:p>
          <a:r>
            <a:rPr lang="es-ES" sz="1000" b="0" strike="noStrike" spc="-1">
              <a:latin typeface="Arial" pitchFamily="34" charset="0"/>
              <a:cs typeface="Arial" pitchFamily="34" charset="0"/>
            </a:rPr>
            <a:t>Nota 4: Una animación que ocurre como parte de una fase de precarga de un contenido o una situación similar puede ser considerada esencial si no se permite interacción a ningún usuario durante esa fase, y si el hecho de no indicar el progreso pudiera confundir a los usuarios y hacerles creer que ha habido un fallo en el contenido.	</a:t>
          </a:r>
        </a:p>
        <a:p>
          <a:r>
            <a:rPr lang="en-US" sz="1100" b="1" strike="noStrike" spc="-1">
              <a:solidFill>
                <a:srgbClr val="3465A4"/>
              </a:solidFill>
              <a:latin typeface="Arial"/>
              <a:ea typeface="Linux Libertine G"/>
              <a:hlinkClick xmlns:r="http://schemas.openxmlformats.org/officeDocument/2006/relationships" r:id="rId23"/>
            </a:rPr>
            <a:t>https://www.w3.org/TR/WCAG/#pause-stop-hide</a:t>
          </a:r>
          <a:endParaRPr lang="es-ES" sz="1100" b="0" strike="noStrike" spc="-1">
            <a:latin typeface="Times New Roman"/>
          </a:endParaRPr>
        </a:p>
      </xdr:txBody>
    </xdr:sp>
    <xdr:clientData/>
  </xdr:twoCellAnchor>
  <xdr:twoCellAnchor editAs="absolute">
    <xdr:from>
      <xdr:col>11</xdr:col>
      <xdr:colOff>0</xdr:colOff>
      <xdr:row>424</xdr:row>
      <xdr:rowOff>31750</xdr:rowOff>
    </xdr:from>
    <xdr:to>
      <xdr:col>18</xdr:col>
      <xdr:colOff>234319</xdr:colOff>
      <xdr:row>435</xdr:row>
      <xdr:rowOff>74083</xdr:rowOff>
    </xdr:to>
    <xdr:sp macro="" textlink="">
      <xdr:nvSpPr>
        <xdr:cNvPr id="21" name="TextShape 1" descr="10.2.3.1 Umbral de tres destellos o menos (Condicional)&#10;&#10;Condición: Cuando los documentos se puedan descargar de una página web.&#10;&#10;Los documentos no contienen nada que destelle más de tres veces en un segundo, o el destello está por debajo del umbral de destello general y de destello rojo. (Nivel A)&#10;&#10;Nota: En la medida en que cualquier parte del documento que no cumpla este criterio puede interferir con la capacidad del usuario de emplear el documento en su conjunto, es necesario que todo el contenido del documento (tanto si se utiliza como si no para cumplir otros criterios de conformidad) cumpla este criterio de conformidad.&#10;&#10;https://www.w3.org/TR/WCAG/#three-flashes-or-below-threshold">
          <a:extLst>
            <a:ext uri="{FF2B5EF4-FFF2-40B4-BE49-F238E27FC236}">
              <a16:creationId xmlns:a16="http://schemas.microsoft.com/office/drawing/2014/main" id="{820654A1-FBA9-4766-9CD4-A876051A0151}"/>
            </a:ext>
          </a:extLst>
        </xdr:cNvPr>
        <xdr:cNvSpPr txBox="1"/>
      </xdr:nvSpPr>
      <xdr:spPr>
        <a:xfrm>
          <a:off x="13366750" y="78877583"/>
          <a:ext cx="6425569" cy="2349500"/>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10.2.3.1 Umbral de tres destellos o menos</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Los documentos no contienen nada que destelle más de tres veces en un segundo, o el destello está por debajo del umbral de destello general y de destello rojo. (Nivel A)</a:t>
          </a:r>
          <a:endParaRPr lang="es-ES" sz="1200" b="0" strike="noStrike" spc="-1">
            <a:latin typeface="Times New Roman"/>
          </a:endParaRPr>
        </a:p>
        <a:p>
          <a:endParaRPr lang="es-ES" sz="1100" b="0" strike="noStrike" spc="-1">
            <a:latin typeface="Times New Roman"/>
          </a:endParaRPr>
        </a:p>
        <a:p>
          <a:r>
            <a:rPr lang="en-US" sz="1000" b="0" strike="noStrike" spc="-1">
              <a:solidFill>
                <a:srgbClr val="000000"/>
              </a:solidFill>
              <a:latin typeface="Arial" panose="020B0604020202020204" pitchFamily="34" charset="0"/>
              <a:ea typeface="Linux Libertine G"/>
              <a:cs typeface="Arial" panose="020B0604020202020204" pitchFamily="34" charset="0"/>
            </a:rPr>
            <a:t>Nota: En la medida en que cualquier parte del documento que no cumpla este criterio puede interferir con la capacidad del usuario de emplear el documento en su conjunto, es necesario que todo el contenido del documento (tanto si se utiliza como si no para cumplir otros criterios de conformidad) cumpla este criterio de conformidad.</a:t>
          </a:r>
          <a:endParaRPr lang="es-ES" sz="1000" b="0" strike="noStrike" spc="-1">
            <a:latin typeface="Arial" panose="020B0604020202020204" pitchFamily="34" charset="0"/>
            <a:cs typeface="Arial" panose="020B0604020202020204" pitchFamily="34" charset="0"/>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4"/>
            </a:rPr>
            <a:t>https://www.w3.org/TR/WCAG/#three-flashes-or-below-threshold</a:t>
          </a:r>
          <a:endParaRPr lang="es-ES" sz="1200" b="0" strike="noStrike" spc="-1">
            <a:latin typeface="Times New Roman"/>
          </a:endParaRPr>
        </a:p>
      </xdr:txBody>
    </xdr:sp>
    <xdr:clientData/>
  </xdr:twoCellAnchor>
  <xdr:twoCellAnchor editAs="absolute">
    <xdr:from>
      <xdr:col>11</xdr:col>
      <xdr:colOff>0</xdr:colOff>
      <xdr:row>441</xdr:row>
      <xdr:rowOff>381000</xdr:rowOff>
    </xdr:from>
    <xdr:to>
      <xdr:col>17</xdr:col>
      <xdr:colOff>325922</xdr:colOff>
      <xdr:row>451</xdr:row>
      <xdr:rowOff>158751</xdr:rowOff>
    </xdr:to>
    <xdr:sp macro="" textlink="">
      <xdr:nvSpPr>
        <xdr:cNvPr id="24" name="TextShape 1" descr="10.2.4.2 Titulado de documento (Condicional)&#10;&#10;Condición: Cuando los documentos se puedan descargar de una página web.&#10;&#10;Los documentos tienen títulos que describen el tema o propósito. &#10;&#10;Nota: El nombre del documento (por ejemplo, documento, archivo multimedia) basta como título si describe el tema o propósito.  &#10;&#10;&#10;https://www.w3.org/TR/WCAG/#page-titled">
          <a:extLst>
            <a:ext uri="{FF2B5EF4-FFF2-40B4-BE49-F238E27FC236}">
              <a16:creationId xmlns:a16="http://schemas.microsoft.com/office/drawing/2014/main" id="{C6B0ED34-F6D3-45CC-B06F-57476DB42D93}"/>
            </a:ext>
          </a:extLst>
        </xdr:cNvPr>
        <xdr:cNvSpPr txBox="1"/>
      </xdr:nvSpPr>
      <xdr:spPr>
        <a:xfrm>
          <a:off x="13366750" y="82507667"/>
          <a:ext cx="6189089" cy="1915584"/>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cs typeface="+mn-cs"/>
            </a:rPr>
            <a:t>10.2.4.2 Titulado de documento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cs typeface="+mn-cs"/>
          </a:endParaRPr>
        </a:p>
        <a:p>
          <a:endParaRPr lang="en-US" sz="1200" b="0" strike="noStrike" spc="-1">
            <a:solidFill>
              <a:srgbClr val="000000"/>
            </a:solidFill>
            <a:latin typeface="Arial"/>
            <a:ea typeface="Linux Libertine G"/>
            <a:cs typeface="+mn-cs"/>
          </a:endParaRPr>
        </a:p>
        <a:p>
          <a:r>
            <a:rPr lang="en-US" sz="1200" b="0" strike="noStrike" spc="-1">
              <a:solidFill>
                <a:srgbClr val="000000"/>
              </a:solidFill>
              <a:latin typeface="Arial"/>
              <a:ea typeface="Linux Libertine G"/>
              <a:cs typeface="+mn-cs"/>
            </a:rPr>
            <a:t>Los documentos tienen títulos que describen el tema o propósito. </a:t>
          </a:r>
        </a:p>
        <a:p>
          <a:endParaRPr lang="es-ES" sz="1200" b="0" strike="noStrike" spc="-1">
            <a:solidFill>
              <a:srgbClr val="000000"/>
            </a:solidFill>
            <a:latin typeface="Arial"/>
            <a:ea typeface="Linux Libertine G"/>
            <a:cs typeface="+mn-cs"/>
          </a:endParaRPr>
        </a:p>
        <a:p>
          <a:pPr eaLnBrk="1" fontAlgn="auto" latinLnBrk="0" hangingPunct="1"/>
          <a:r>
            <a:rPr lang="en-US" sz="1050" b="0" strike="noStrike" spc="-1">
              <a:solidFill>
                <a:srgbClr val="000000"/>
              </a:solidFill>
              <a:latin typeface="Arial"/>
              <a:ea typeface="Linux Libertine G"/>
              <a:cs typeface="+mn-cs"/>
            </a:rPr>
            <a:t>Nota: </a:t>
          </a:r>
          <a:r>
            <a:rPr lang="es-ES" sz="1050" b="0" strike="noStrike" spc="-1">
              <a:solidFill>
                <a:srgbClr val="000000"/>
              </a:solidFill>
              <a:latin typeface="Arial"/>
              <a:ea typeface="Linux Libertine G"/>
              <a:cs typeface="+mn-cs"/>
            </a:rPr>
            <a:t>El nombre del documento (por ejemplo, documento, archivo multimedia) basta como título si describe el tema o propósito. </a:t>
          </a:r>
          <a:r>
            <a:rPr lang="es-ES" sz="1200" b="0" strike="noStrike" spc="-1">
              <a:solidFill>
                <a:srgbClr val="000000"/>
              </a:solidFill>
              <a:latin typeface="Arial"/>
              <a:ea typeface="Linux Libertine G"/>
              <a:cs typeface="+mn-cs"/>
            </a:rPr>
            <a:t>	</a:t>
          </a: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5"/>
            </a:rPr>
            <a:t>https://www.w3.org/TR/WCAG/#page-titled</a:t>
          </a:r>
          <a:endParaRPr lang="es-ES" sz="1200" b="0" strike="noStrike" spc="-1">
            <a:latin typeface="Times New Roman"/>
          </a:endParaRPr>
        </a:p>
      </xdr:txBody>
    </xdr:sp>
    <xdr:clientData/>
  </xdr:twoCellAnchor>
  <xdr:twoCellAnchor editAs="absolute">
    <xdr:from>
      <xdr:col>11</xdr:col>
      <xdr:colOff>0</xdr:colOff>
      <xdr:row>458</xdr:row>
      <xdr:rowOff>31750</xdr:rowOff>
    </xdr:from>
    <xdr:to>
      <xdr:col>17</xdr:col>
      <xdr:colOff>282849</xdr:colOff>
      <xdr:row>466</xdr:row>
      <xdr:rowOff>52916</xdr:rowOff>
    </xdr:to>
    <xdr:sp macro="" textlink="">
      <xdr:nvSpPr>
        <xdr:cNvPr id="25" name="TextShape 1" descr="10.2.4.3 Orden del foco (Condicional)&#10;&#10;Condición: Cuando los documentos se puedan descargar de una página web.&#10;&#10;Si se puede navegar secuencialmente por un documento y la secuencia de navegación afecta su significado o su operación, los componentes que pueden recibir el foco lo hacen en un orden que preserva su significado y operabilidad. (Nivel A)&#10;&#10;https://www.w3.org/TR/WCAG/#focus-order">
          <a:extLst>
            <a:ext uri="{FF2B5EF4-FFF2-40B4-BE49-F238E27FC236}">
              <a16:creationId xmlns:a16="http://schemas.microsoft.com/office/drawing/2014/main" id="{F47E2DA7-9C0B-4A03-981C-7881ED2DEA19}"/>
            </a:ext>
          </a:extLst>
        </xdr:cNvPr>
        <xdr:cNvSpPr txBox="1"/>
      </xdr:nvSpPr>
      <xdr:spPr>
        <a:xfrm>
          <a:off x="13366750" y="85439250"/>
          <a:ext cx="6146016" cy="1820333"/>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10.2.4.3 Orden del foco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se puede navegar secuencialmente por un documento y la secuencia de navegación afecta su significado o su operación, los componentes que pueden recibir el foco lo hacen en un orden que preserva su significado y operabilidad.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6"/>
            </a:rPr>
            <a:t>https://www.w3.org/TR/WCAG/#focus-order</a:t>
          </a:r>
          <a:endParaRPr lang="es-ES" sz="1200" b="0" strike="noStrike" spc="-1">
            <a:latin typeface="Times New Roman"/>
          </a:endParaRPr>
        </a:p>
      </xdr:txBody>
    </xdr:sp>
    <xdr:clientData/>
  </xdr:twoCellAnchor>
  <xdr:twoCellAnchor editAs="absolute">
    <xdr:from>
      <xdr:col>11</xdr:col>
      <xdr:colOff>0</xdr:colOff>
      <xdr:row>475</xdr:row>
      <xdr:rowOff>31750</xdr:rowOff>
    </xdr:from>
    <xdr:to>
      <xdr:col>17</xdr:col>
      <xdr:colOff>277048</xdr:colOff>
      <xdr:row>483</xdr:row>
      <xdr:rowOff>158750</xdr:rowOff>
    </xdr:to>
    <xdr:sp macro="" textlink="">
      <xdr:nvSpPr>
        <xdr:cNvPr id="26" name="TextShape 1" descr="10.2.4.4 Propósito de los enlaces (en contexto) (Condicional)&#10;&#10;Condición: Cuando los documentos se puedan descargar de una página web.&#10;&#10;El propósito de cada enlace puede ser determinado con sólo el texto del enlace o a través del texto del enlace sumado al contexto del enlace determinado por software, excepto cuando el propósito del enlace resultara ambiguo para los usuarios en general. (Nivel A)&#10;&#10;https://www.w3.org/TR/WCAG/#link-purpose-in-context">
          <a:extLst>
            <a:ext uri="{FF2B5EF4-FFF2-40B4-BE49-F238E27FC236}">
              <a16:creationId xmlns:a16="http://schemas.microsoft.com/office/drawing/2014/main" id="{571A6455-6D27-46C5-86C0-B185717A1163}"/>
            </a:ext>
          </a:extLst>
        </xdr:cNvPr>
        <xdr:cNvSpPr txBox="1"/>
      </xdr:nvSpPr>
      <xdr:spPr>
        <a:xfrm>
          <a:off x="13366750" y="88720083"/>
          <a:ext cx="6140215" cy="1926167"/>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10.2.4.4 Propósito de los enlaces (en contexto)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7"/>
            </a:rPr>
            <a:t>https://www.w3.org/TR/WCAG/#link-purpose-in-context</a:t>
          </a:r>
          <a:endParaRPr lang="es-ES" sz="1200" b="0" strike="noStrike" spc="-1">
            <a:latin typeface="Times New Roman"/>
          </a:endParaRPr>
        </a:p>
      </xdr:txBody>
    </xdr:sp>
    <xdr:clientData/>
  </xdr:twoCellAnchor>
  <xdr:twoCellAnchor editAs="absolute">
    <xdr:from>
      <xdr:col>11</xdr:col>
      <xdr:colOff>0</xdr:colOff>
      <xdr:row>492</xdr:row>
      <xdr:rowOff>31751</xdr:rowOff>
    </xdr:from>
    <xdr:to>
      <xdr:col>17</xdr:col>
      <xdr:colOff>258275</xdr:colOff>
      <xdr:row>501</xdr:row>
      <xdr:rowOff>21167</xdr:rowOff>
    </xdr:to>
    <xdr:sp macro="" textlink="">
      <xdr:nvSpPr>
        <xdr:cNvPr id="27" name="TextShape 1" descr="10.2.4.6 Encabezados y etiquetas (Condicional)&#10;&#10;Condición: Cuando los documentos se puedan descargar de una página web.&#10;&#10;Los encabezados y etiquetas describen el tema o propósito. (Nivel AA)&#10;&#10;Nota: Los encabezados y etiquetas deben determinarse mediante programación, según el criterio de conformidad 1.3.1.&#10;&#10;https://www.w3.org/TR/WCAG/#headings-and-labels">
          <a:extLst>
            <a:ext uri="{FF2B5EF4-FFF2-40B4-BE49-F238E27FC236}">
              <a16:creationId xmlns:a16="http://schemas.microsoft.com/office/drawing/2014/main" id="{ED2D32D4-DE5B-4B99-A173-B37A1A0A3ECA}"/>
            </a:ext>
          </a:extLst>
        </xdr:cNvPr>
        <xdr:cNvSpPr txBox="1"/>
      </xdr:nvSpPr>
      <xdr:spPr>
        <a:xfrm>
          <a:off x="13366750" y="92000918"/>
          <a:ext cx="6121442" cy="1957916"/>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10.2.4.6 Encabezados y etiquetas</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Los encabezados y etiquetas describen el tema o propósito. (Nivel AA)</a:t>
          </a:r>
          <a:endParaRPr lang="es-ES" sz="1200" b="0" strike="noStrike" spc="-1">
            <a:latin typeface="Times New Roman"/>
          </a:endParaRPr>
        </a:p>
        <a:p>
          <a:endParaRPr lang="es-ES" sz="1200" b="0" strike="noStrike" spc="-1">
            <a:latin typeface="Times New Roman"/>
          </a:endParaRPr>
        </a:p>
        <a:p>
          <a:r>
            <a:rPr lang="es-ES" sz="1050" b="0" strike="noStrike" spc="-1">
              <a:latin typeface="Arial" pitchFamily="34" charset="0"/>
              <a:cs typeface="Arial" pitchFamily="34" charset="0"/>
            </a:rPr>
            <a:t>Nota: Los encabezados y etiquetas deben determinarse mediante programación, según el criterio de conformidad 1.3.1.</a:t>
          </a: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8"/>
            </a:rPr>
            <a:t>https://www.w3.org/TR/WCAG/#headings-and-labels</a:t>
          </a:r>
          <a:endParaRPr lang="es-ES" sz="1200" b="0" strike="noStrike" spc="-1">
            <a:latin typeface="Times New Roman"/>
          </a:endParaRPr>
        </a:p>
      </xdr:txBody>
    </xdr:sp>
    <xdr:clientData/>
  </xdr:twoCellAnchor>
  <xdr:twoCellAnchor editAs="absolute">
    <xdr:from>
      <xdr:col>11</xdr:col>
      <xdr:colOff>0</xdr:colOff>
      <xdr:row>509</xdr:row>
      <xdr:rowOff>31750</xdr:rowOff>
    </xdr:from>
    <xdr:to>
      <xdr:col>17</xdr:col>
      <xdr:colOff>271833</xdr:colOff>
      <xdr:row>516</xdr:row>
      <xdr:rowOff>63500</xdr:rowOff>
    </xdr:to>
    <xdr:sp macro="" textlink="">
      <xdr:nvSpPr>
        <xdr:cNvPr id="28" name="TextShape 1" descr="10.2.4.7 Foco visible (Condicional)&#10;&#10;Condición: Cuando los documentos se puedan descargar de una página web.&#10;&#10;Cualquier interfaz de usuario operable por teclado tiene una forma de operar en la cuál el indicador del foco del teclado resulta visible. (Nivel AA)&#10;&#10;&#10;https://www.w3.org/TR/WCAG/#focus-visible">
          <a:extLst>
            <a:ext uri="{FF2B5EF4-FFF2-40B4-BE49-F238E27FC236}">
              <a16:creationId xmlns:a16="http://schemas.microsoft.com/office/drawing/2014/main" id="{66810A8C-455A-4FC0-8FCB-9AA695316D73}"/>
            </a:ext>
          </a:extLst>
        </xdr:cNvPr>
        <xdr:cNvSpPr txBox="1"/>
      </xdr:nvSpPr>
      <xdr:spPr>
        <a:xfrm>
          <a:off x="13366750" y="95281750"/>
          <a:ext cx="6135000" cy="1661583"/>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10.2.4.7 Foco visible</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Cualquier interfaz de usuario operable por teclado tiene una forma de operar en la cuál el indicador del foco del teclado resulta visible. (Nivel AA)</a:t>
          </a:r>
          <a:endParaRPr lang="es-ES" sz="1200" b="0" strike="noStrike" spc="-1">
            <a:latin typeface="Times New Roman"/>
          </a:endParaRPr>
        </a:p>
        <a:p>
          <a:endParaRPr lang="es-ES" sz="15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29"/>
            </a:rPr>
            <a:t>https://www.w3.org/TR/WCAG/#focus-visible</a:t>
          </a:r>
          <a:endParaRPr lang="es-ES" sz="1200" b="0" strike="noStrike" spc="-1">
            <a:latin typeface="Times New Roman"/>
          </a:endParaRPr>
        </a:p>
      </xdr:txBody>
    </xdr:sp>
    <xdr:clientData/>
  </xdr:twoCellAnchor>
  <xdr:twoCellAnchor editAs="absolute">
    <xdr:from>
      <xdr:col>11</xdr:col>
      <xdr:colOff>0</xdr:colOff>
      <xdr:row>526</xdr:row>
      <xdr:rowOff>31750</xdr:rowOff>
    </xdr:from>
    <xdr:to>
      <xdr:col>17</xdr:col>
      <xdr:colOff>300960</xdr:colOff>
      <xdr:row>534</xdr:row>
      <xdr:rowOff>63500</xdr:rowOff>
    </xdr:to>
    <xdr:sp macro="" textlink="">
      <xdr:nvSpPr>
        <xdr:cNvPr id="29" name="TextShape 1" descr="10.2.5.1 Gestos con el puntero (Condicional)&#10;&#10;Condición: Cuando los documentos se puedan descargar de una página web.&#10;&#10;Todas las funciones que utilizan gestos multipunto o basados ​​en ruta para la operación pueden operarse con un solo puntero sin un gesto basado en ruta, a menos que sea esencial un gesto multipunto o basado en ruta.&#10;&#10;https://www.w3.org/TR/WCAG/#pointer-gestures">
          <a:extLst>
            <a:ext uri="{FF2B5EF4-FFF2-40B4-BE49-F238E27FC236}">
              <a16:creationId xmlns:a16="http://schemas.microsoft.com/office/drawing/2014/main" id="{62A6DFD4-DDAD-47E2-A769-3D428A378196}"/>
            </a:ext>
          </a:extLst>
        </xdr:cNvPr>
        <xdr:cNvSpPr txBox="1"/>
      </xdr:nvSpPr>
      <xdr:spPr>
        <a:xfrm>
          <a:off x="13366750" y="98562583"/>
          <a:ext cx="6164127" cy="1830917"/>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10.2.5.1 Gestos con el puntero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0"/>
            </a:rPr>
            <a:t>https://www.w3.org/TR/WCAG/#pointer-gestures</a:t>
          </a:r>
          <a:endParaRPr lang="es-ES" sz="1200" b="0" strike="noStrike" spc="-1">
            <a:latin typeface="Times New Roman"/>
          </a:endParaRPr>
        </a:p>
      </xdr:txBody>
    </xdr:sp>
    <xdr:clientData/>
  </xdr:twoCellAnchor>
  <xdr:twoCellAnchor editAs="absolute">
    <xdr:from>
      <xdr:col>10</xdr:col>
      <xdr:colOff>1000759</xdr:colOff>
      <xdr:row>540</xdr:row>
      <xdr:rowOff>105835</xdr:rowOff>
    </xdr:from>
    <xdr:to>
      <xdr:col>23</xdr:col>
      <xdr:colOff>201084</xdr:colOff>
      <xdr:row>556</xdr:row>
      <xdr:rowOff>1</xdr:rowOff>
    </xdr:to>
    <xdr:sp macro="" textlink="">
      <xdr:nvSpPr>
        <xdr:cNvPr id="30" name="TextShape 1" descr="10.2.5.2 Cancelación del puntero (Condicional)&#10;&#10;Condición: Cuando los documentos se puedan descargar de una página web.&#10;&#10;Para la funcionalidad que puede operarse con un solo puntero, al menos uno de los siguientes es verdadero: &#10;&#10;- Sin evento descendente: el evento descendente del puntero no se utiliza para ejecutar ninguna parte de la función;&#10;&#10;- Abortar o Deshacer: la finalización de la función está en el evento up, y hay un mecanismo disponible para abortar la función antes de que se complete o para deshacer la función después de que se complete;&#10;&#10;- Inversión ascendente: el evento ascendente invierte cualquier resultado del evento descendente anterior;&#10;&#10;- Esencial: completar la función en el evento descendente es esencial.&#10;&#10;https://www.w3.org/TR/WCAG/#pointer-cancellation">
          <a:extLst>
            <a:ext uri="{FF2B5EF4-FFF2-40B4-BE49-F238E27FC236}">
              <a16:creationId xmlns:a16="http://schemas.microsoft.com/office/drawing/2014/main" id="{E0554DD0-51CC-481F-8470-AF89770C8FD7}"/>
            </a:ext>
          </a:extLst>
        </xdr:cNvPr>
        <xdr:cNvSpPr txBox="1"/>
      </xdr:nvSpPr>
      <xdr:spPr>
        <a:xfrm>
          <a:off x="13366749" y="101451835"/>
          <a:ext cx="9831918" cy="3005666"/>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10.2.5.2 Cancelación del puntero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Para la funcionalidad que puede operarse con un solo puntero, al menos uno de los siguientes es verdadero: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Sin evento descendente</a:t>
          </a:r>
          <a:r>
            <a:rPr lang="en-US" sz="1200" b="0" strike="noStrike" spc="-1">
              <a:solidFill>
                <a:srgbClr val="000000"/>
              </a:solidFill>
              <a:latin typeface="Arial"/>
              <a:ea typeface="Linux Libertine G"/>
            </a:rPr>
            <a:t>: el evento descendente del puntero no se utiliza para ejecutar ninguna parte de la función;</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Abortar o Deshacer</a:t>
          </a:r>
          <a:r>
            <a:rPr lang="en-US" sz="1200" b="0" strike="noStrike" spc="-1">
              <a:solidFill>
                <a:srgbClr val="000000"/>
              </a:solidFill>
              <a:latin typeface="Arial"/>
              <a:ea typeface="Linux Libertine G"/>
            </a:rPr>
            <a:t>: la finalización de la función está en el evento up, y hay un mecanismo disponible para abortar la función antes de que se complete o para deshacer la función después de que se complete;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Inversión ascendente</a:t>
          </a:r>
          <a:r>
            <a:rPr lang="en-US" sz="1200" b="0" strike="noStrike" spc="-1">
              <a:solidFill>
                <a:srgbClr val="000000"/>
              </a:solidFill>
              <a:latin typeface="Arial"/>
              <a:ea typeface="Linux Libertine G"/>
            </a:rPr>
            <a:t>: el evento ascendente invierte cualquier resultado del evento descendente anterior;</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Esencial</a:t>
          </a:r>
          <a:r>
            <a:rPr lang="en-US" sz="1200" b="0" strike="noStrike" spc="-1">
              <a:solidFill>
                <a:srgbClr val="000000"/>
              </a:solidFill>
              <a:latin typeface="Arial"/>
              <a:ea typeface="Linux Libertine G"/>
            </a:rPr>
            <a:t>: completar la función en el evento descendente es esencial.</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1"/>
            </a:rPr>
            <a:t>https://www.w3.org/TR/WCAG/#pointer-cancellation</a:t>
          </a:r>
          <a:endParaRPr lang="es-ES" sz="1200" b="0" strike="noStrike" spc="-1">
            <a:latin typeface="Times New Roman"/>
          </a:endParaRPr>
        </a:p>
      </xdr:txBody>
    </xdr:sp>
    <xdr:clientData/>
  </xdr:twoCellAnchor>
  <xdr:twoCellAnchor editAs="absolute">
    <xdr:from>
      <xdr:col>11</xdr:col>
      <xdr:colOff>0</xdr:colOff>
      <xdr:row>560</xdr:row>
      <xdr:rowOff>31750</xdr:rowOff>
    </xdr:from>
    <xdr:to>
      <xdr:col>17</xdr:col>
      <xdr:colOff>300668</xdr:colOff>
      <xdr:row>567</xdr:row>
      <xdr:rowOff>42334</xdr:rowOff>
    </xdr:to>
    <xdr:sp macro="" textlink="">
      <xdr:nvSpPr>
        <xdr:cNvPr id="32" name="TextShape 1" descr="10.2.5.3 Inclusión de la etiqueta en el nombre (Condicional)&#10;&#10;Condición: Cuando los documentos se puedan descargar de una página web.&#10;&#10;Para los componentes de la interfaz de usuario con etiquetas que incluyen texto o imágenes de texto, el nombre contiene el texto que se presenta visualmente.&#10;&#10;https://www.w3.org/TR/WCAG/#label-in-name">
          <a:extLst>
            <a:ext uri="{FF2B5EF4-FFF2-40B4-BE49-F238E27FC236}">
              <a16:creationId xmlns:a16="http://schemas.microsoft.com/office/drawing/2014/main" id="{F2B0DEF0-E08D-4ECE-876D-E60647AA1726}"/>
            </a:ext>
          </a:extLst>
        </xdr:cNvPr>
        <xdr:cNvSpPr txBox="1"/>
      </xdr:nvSpPr>
      <xdr:spPr>
        <a:xfrm>
          <a:off x="13366750" y="105124250"/>
          <a:ext cx="6163835" cy="1640417"/>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10.2.5.3 Inclusión de la etiqueta en el nombre</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Para los componentes de la interfaz de usuario con etiquetas que incluyen texto o imágenes de texto, el nombre contiene el texto que se presenta visualmente.</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2"/>
            </a:rPr>
            <a:t>https://www.w3.org/TR/WCAG/#label-in-name</a:t>
          </a:r>
          <a:endParaRPr lang="es-ES" sz="1200" b="0" strike="noStrike" spc="-1">
            <a:latin typeface="Times New Roman"/>
          </a:endParaRPr>
        </a:p>
      </xdr:txBody>
    </xdr:sp>
    <xdr:clientData/>
  </xdr:twoCellAnchor>
  <xdr:twoCellAnchor editAs="absolute">
    <xdr:from>
      <xdr:col>10</xdr:col>
      <xdr:colOff>1000759</xdr:colOff>
      <xdr:row>574</xdr:row>
      <xdr:rowOff>105834</xdr:rowOff>
    </xdr:from>
    <xdr:to>
      <xdr:col>22</xdr:col>
      <xdr:colOff>719666</xdr:colOff>
      <xdr:row>587</xdr:row>
      <xdr:rowOff>42334</xdr:rowOff>
    </xdr:to>
    <xdr:sp macro="" textlink="">
      <xdr:nvSpPr>
        <xdr:cNvPr id="33" name="TextShape 1" descr="10.2.5.4. Activación mediante movimiento (Condicional)&#10;&#10;Condición: Cuando los documentos se puedan descargar de una página web.&#10;&#10;La funcionalidad que puede ser operada por el movimiento del dispositivo o el movimiento del usuario también puede ser operada por los componentes de la interfaz del usuario y la respuesta al movimiento se puede desactivar para evitar la activación accidental, excepto cuando: &#10;&#10; - Interfaz compatible: el movimiento se utiliza para operar la funcionalidad a través de una interfaz compatible de accesibilidad;&#10;&#10; - Esencial: el movimiento es esencial para la función y hacerlo invalidaría la actividad.&#10;&#10;&#10;https://www.w3.org/TR/WCAG/#motion-actuation">
          <a:extLst>
            <a:ext uri="{FF2B5EF4-FFF2-40B4-BE49-F238E27FC236}">
              <a16:creationId xmlns:a16="http://schemas.microsoft.com/office/drawing/2014/main" id="{554795DA-5CE3-4CD0-97C4-3FA94860BBEE}"/>
            </a:ext>
          </a:extLst>
        </xdr:cNvPr>
        <xdr:cNvSpPr txBox="1"/>
      </xdr:nvSpPr>
      <xdr:spPr>
        <a:xfrm>
          <a:off x="13366749" y="108013501"/>
          <a:ext cx="9514417" cy="2540000"/>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10.2.5.4. Activación mediante movimiento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 Interfaz compatible</a:t>
          </a:r>
          <a:r>
            <a:rPr lang="en-US" sz="1200" b="0" strike="noStrike" spc="-1">
              <a:solidFill>
                <a:srgbClr val="000000"/>
              </a:solidFill>
              <a:latin typeface="Arial"/>
              <a:ea typeface="Linux Libertine G"/>
            </a:rPr>
            <a:t>: el movimiento se utiliza para operar la funcionalidad a través de una interfaz compatible de accesibilidad;</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 </a:t>
          </a:r>
          <a:r>
            <a:rPr lang="en-US" sz="1200" b="1" strike="noStrike" spc="-1">
              <a:solidFill>
                <a:srgbClr val="000000"/>
              </a:solidFill>
              <a:latin typeface="Arial"/>
              <a:ea typeface="Linux Libertine G"/>
            </a:rPr>
            <a:t>Esencial</a:t>
          </a:r>
          <a:r>
            <a:rPr lang="en-US" sz="1200" b="0" strike="noStrike" spc="-1">
              <a:solidFill>
                <a:srgbClr val="000000"/>
              </a:solidFill>
              <a:latin typeface="Arial"/>
              <a:ea typeface="Linux Libertine G"/>
            </a:rPr>
            <a:t>: el movimiento es esencial para la función y hacerlo invalidaría la actividad.</a:t>
          </a:r>
          <a:endParaRPr lang="es-ES" sz="1200" b="0" strike="noStrike" spc="-1">
            <a:latin typeface="Times New Roman"/>
          </a:endParaRPr>
        </a:p>
        <a:p>
          <a:endParaRPr lang="es-ES" sz="15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3"/>
            </a:rPr>
            <a:t>https://www.w3.org/TR/WCAG/#motion-actuation</a:t>
          </a:r>
          <a:endParaRPr lang="es-ES" sz="1200" b="0" strike="noStrike" spc="-1">
            <a:latin typeface="Times New Roman"/>
          </a:endParaRPr>
        </a:p>
        <a:p>
          <a:r>
            <a:rPr lang="en-US" sz="1100" b="0" strike="noStrike" spc="-1">
              <a:solidFill>
                <a:srgbClr val="000000"/>
              </a:solidFill>
              <a:latin typeface="Arial"/>
              <a:ea typeface="Linux Libertine G"/>
            </a:rPr>
            <a:t>	</a:t>
          </a:r>
          <a:endParaRPr lang="es-ES" sz="1100" b="0" strike="noStrike" spc="-1">
            <a:latin typeface="Times New Roman"/>
          </a:endParaRPr>
        </a:p>
      </xdr:txBody>
    </xdr:sp>
    <xdr:clientData/>
  </xdr:twoCellAnchor>
  <xdr:twoCellAnchor editAs="absolute">
    <xdr:from>
      <xdr:col>11</xdr:col>
      <xdr:colOff>0</xdr:colOff>
      <xdr:row>594</xdr:row>
      <xdr:rowOff>31750</xdr:rowOff>
    </xdr:from>
    <xdr:to>
      <xdr:col>16</xdr:col>
      <xdr:colOff>301080</xdr:colOff>
      <xdr:row>600</xdr:row>
      <xdr:rowOff>63500</xdr:rowOff>
    </xdr:to>
    <xdr:sp macro="" textlink="">
      <xdr:nvSpPr>
        <xdr:cNvPr id="34" name="TextShape 1" descr="10.3.1.1 Idioma de la página (Condicional)&#10;&#10;Condición: Cuando los documentos se puedan descargar de una página web.&#10;&#10;El idioma predeterminado de cada documento puede ser determinado por software. (Nivel A)&#10;&#10;https://www.w3.org/TR/WCAG/#language-of-page">
          <a:extLst>
            <a:ext uri="{FF2B5EF4-FFF2-40B4-BE49-F238E27FC236}">
              <a16:creationId xmlns:a16="http://schemas.microsoft.com/office/drawing/2014/main" id="{DD7E5E57-E0E9-4237-984E-550B1C4E508F}"/>
            </a:ext>
          </a:extLst>
        </xdr:cNvPr>
        <xdr:cNvSpPr txBox="1"/>
      </xdr:nvSpPr>
      <xdr:spPr>
        <a:xfrm>
          <a:off x="13366750" y="111685917"/>
          <a:ext cx="5687997" cy="1492250"/>
        </a:xfrm>
        <a:prstGeom prst="rect">
          <a:avLst/>
        </a:prstGeom>
        <a:solidFill>
          <a:srgbClr val="DDDDDD"/>
        </a:solidFill>
        <a:ln>
          <a:noFill/>
        </a:ln>
      </xdr:spPr>
      <xdr:txBody>
        <a:bodyPr lIns="0" tIns="0" rIns="0" bIns="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10.3.1.1 Idioma de la página</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idioma predeterminado de cada documento puede ser determinado por software.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4"/>
            </a:rPr>
            <a:t>https://www.w3.org/TR/WCAG/#language-of-page</a:t>
          </a:r>
          <a:endParaRPr lang="es-ES" sz="1200" b="0" strike="noStrike" spc="-1">
            <a:latin typeface="Times New Roman"/>
          </a:endParaRPr>
        </a:p>
      </xdr:txBody>
    </xdr:sp>
    <xdr:clientData/>
  </xdr:twoCellAnchor>
  <xdr:twoCellAnchor editAs="absolute">
    <xdr:from>
      <xdr:col>11</xdr:col>
      <xdr:colOff>0</xdr:colOff>
      <xdr:row>611</xdr:row>
      <xdr:rowOff>31751</xdr:rowOff>
    </xdr:from>
    <xdr:to>
      <xdr:col>17</xdr:col>
      <xdr:colOff>154164</xdr:colOff>
      <xdr:row>620</xdr:row>
      <xdr:rowOff>63501</xdr:rowOff>
    </xdr:to>
    <xdr:sp macro="" textlink="">
      <xdr:nvSpPr>
        <xdr:cNvPr id="35" name="TextShape 1" descr="10.3.1.2 Idioma de las partes (Condicional)&#10;&#10;Condición: Cuando los documentos se puedan descargar de una página web.&#10;&#10;El idioma de cada pasaje o frase en el documento puede ser determinado por software, excepto los nombres propios, los términos técnicos, las palabras que estén en un idioma indeterminado y las palabras o frases que se hayan convertido en parte natural del texto que las rodea.  &#10;(Nivel AA)&#10;&#10;https://www.w3.org/TR/WCAG/#language-of-parts">
          <a:extLst>
            <a:ext uri="{FF2B5EF4-FFF2-40B4-BE49-F238E27FC236}">
              <a16:creationId xmlns:a16="http://schemas.microsoft.com/office/drawing/2014/main" id="{801DE163-9DE0-47FB-BE46-7B01F7E1A9D9}"/>
            </a:ext>
          </a:extLst>
        </xdr:cNvPr>
        <xdr:cNvSpPr txBox="1"/>
      </xdr:nvSpPr>
      <xdr:spPr>
        <a:xfrm>
          <a:off x="13366750" y="114966751"/>
          <a:ext cx="6017331" cy="2000250"/>
        </a:xfrm>
        <a:prstGeom prst="rect">
          <a:avLst/>
        </a:prstGeom>
        <a:solidFill>
          <a:srgbClr val="DDDDDD"/>
        </a:solidFill>
        <a:ln>
          <a:noFill/>
        </a:ln>
      </xdr:spPr>
      <xdr:txBody>
        <a:bodyPr lIns="0" tIns="0" rIns="0" bIns="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10.3.1.2 Idioma de las partes</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idioma de cada pasaje o frase en el documento puede ser determinado por software, excepto los nombres propios, los términos técnicos, las palabras que estén en un idioma indeterminado y las palabras o frases que se hayan convertido en parte natural del texto que las rodea. 	</a:t>
          </a:r>
        </a:p>
        <a:p>
          <a:r>
            <a:rPr lang="en-US" sz="1200" b="0" strike="noStrike" spc="-1">
              <a:solidFill>
                <a:srgbClr val="000000"/>
              </a:solidFill>
              <a:latin typeface="Arial"/>
              <a:ea typeface="Linux Libertine G"/>
            </a:rPr>
            <a:t>(Nivel AA)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5"/>
            </a:rPr>
            <a:t>https://www.w3.org/TR/WCAG/#language-of-parts</a:t>
          </a:r>
          <a:endParaRPr lang="es-ES" sz="1200" b="0" strike="noStrike" spc="-1">
            <a:latin typeface="Times New Roman"/>
          </a:endParaRPr>
        </a:p>
      </xdr:txBody>
    </xdr:sp>
    <xdr:clientData/>
  </xdr:twoCellAnchor>
  <xdr:twoCellAnchor editAs="absolute">
    <xdr:from>
      <xdr:col>11</xdr:col>
      <xdr:colOff>0</xdr:colOff>
      <xdr:row>628</xdr:row>
      <xdr:rowOff>31750</xdr:rowOff>
    </xdr:from>
    <xdr:to>
      <xdr:col>17</xdr:col>
      <xdr:colOff>214488</xdr:colOff>
      <xdr:row>634</xdr:row>
      <xdr:rowOff>95250</xdr:rowOff>
    </xdr:to>
    <xdr:sp macro="" textlink="">
      <xdr:nvSpPr>
        <xdr:cNvPr id="36" name="TextShape 1" descr="10.3.2.1 Al recibir el foco (Condicional)&#10;&#10;Condición: Cuando los documentos se puedan descargar de una página web.&#10;&#10;Cuando cualquier componente recibe el foco, no inicia ningún cambio en el contexto. (Nivel A)&#10;&#10;https://www.w3.org/TR/WCAG/#on-focus">
          <a:extLst>
            <a:ext uri="{FF2B5EF4-FFF2-40B4-BE49-F238E27FC236}">
              <a16:creationId xmlns:a16="http://schemas.microsoft.com/office/drawing/2014/main" id="{945C74B0-C7EB-447C-94B5-28954C0086BE}"/>
            </a:ext>
          </a:extLst>
        </xdr:cNvPr>
        <xdr:cNvSpPr txBox="1"/>
      </xdr:nvSpPr>
      <xdr:spPr>
        <a:xfrm>
          <a:off x="13366750" y="118247583"/>
          <a:ext cx="6077655" cy="1524000"/>
        </a:xfrm>
        <a:prstGeom prst="rect">
          <a:avLst/>
        </a:prstGeom>
        <a:solidFill>
          <a:srgbClr val="DDDDDD"/>
        </a:solidFill>
        <a:ln>
          <a:noFill/>
        </a:ln>
      </xdr:spPr>
      <xdr:txBody>
        <a:bodyPr lIns="0" tIns="0" rIns="0" bIns="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200" b="1" strike="noStrike" spc="-1">
              <a:solidFill>
                <a:srgbClr val="000000"/>
              </a:solidFill>
              <a:latin typeface="Arial"/>
              <a:ea typeface="Linux Libertine G"/>
            </a:rPr>
            <a:t>10.3.2.1 Al recibir el foco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s-ES" sz="1200" b="1" strike="noStrike" spc="-1">
            <a:solidFill>
              <a:srgbClr val="000000"/>
            </a:solidFill>
            <a:latin typeface="Arial"/>
            <a:ea typeface="Linux Libertine G"/>
          </a:endParaRPr>
        </a:p>
        <a:p>
          <a:endParaRPr lang="es-ES" sz="1200" b="0" strike="noStrike" spc="-1">
            <a:solidFill>
              <a:srgbClr val="000000"/>
            </a:solidFill>
            <a:latin typeface="Arial"/>
            <a:ea typeface="Linux Libertine G"/>
          </a:endParaRPr>
        </a:p>
        <a:p>
          <a:r>
            <a:rPr lang="es-ES" sz="1200" b="0" strike="noStrike" spc="-1">
              <a:solidFill>
                <a:srgbClr val="000000"/>
              </a:solidFill>
              <a:latin typeface="Arial"/>
              <a:ea typeface="Linux Libertine G"/>
            </a:rPr>
            <a:t>Cuando cualquier componente recibe el foco, no inicia ningún cambio en el contexto. (Nivel A)</a:t>
          </a:r>
          <a:endParaRPr lang="es-ES" sz="1200" b="0" strike="noStrike" spc="-1">
            <a:latin typeface="Times New Roman"/>
          </a:endParaRPr>
        </a:p>
        <a:p>
          <a:endParaRPr lang="es-ES" sz="1200" b="0" strike="noStrike" spc="-1">
            <a:latin typeface="Times New Roman"/>
          </a:endParaRPr>
        </a:p>
        <a:p>
          <a:r>
            <a:rPr lang="es-ES" sz="1200" b="1" strike="noStrike" spc="-1">
              <a:solidFill>
                <a:srgbClr val="3465A4"/>
              </a:solidFill>
              <a:latin typeface="Arial"/>
              <a:ea typeface="Linux Libertine G"/>
              <a:hlinkClick xmlns:r="http://schemas.openxmlformats.org/officeDocument/2006/relationships" r:id="rId36"/>
            </a:rPr>
            <a:t>https://www.w3.org/TR/WCAG/#on-focus</a:t>
          </a:r>
          <a:endParaRPr lang="es-ES" sz="1200" b="0" strike="noStrike" spc="-1">
            <a:latin typeface="Times New Roman"/>
          </a:endParaRPr>
        </a:p>
      </xdr:txBody>
    </xdr:sp>
    <xdr:clientData/>
  </xdr:twoCellAnchor>
  <xdr:twoCellAnchor editAs="absolute">
    <xdr:from>
      <xdr:col>11</xdr:col>
      <xdr:colOff>0</xdr:colOff>
      <xdr:row>645</xdr:row>
      <xdr:rowOff>31750</xdr:rowOff>
    </xdr:from>
    <xdr:to>
      <xdr:col>17</xdr:col>
      <xdr:colOff>174121</xdr:colOff>
      <xdr:row>652</xdr:row>
      <xdr:rowOff>148167</xdr:rowOff>
    </xdr:to>
    <xdr:sp macro="" textlink="">
      <xdr:nvSpPr>
        <xdr:cNvPr id="37" name="TextShape 1" descr="10.3.2.2 Al recibir entradas (Condicional)&#10;&#10;Condición: Cuando los documentos se puedan descargar de una página web.&#10;&#10;El cambio de estado en cualquier componente de la interfaz de usuario no provoca automáticamente un cambio en el contexto a menos que el usuario haya sido advertido de ese comportamiento antes de usar el componente. (Nivel A)&#10;&#10;https://www.w3.org/TR/WCAG/#on-input">
          <a:extLst>
            <a:ext uri="{FF2B5EF4-FFF2-40B4-BE49-F238E27FC236}">
              <a16:creationId xmlns:a16="http://schemas.microsoft.com/office/drawing/2014/main" id="{982CAF0C-27D0-4C97-890E-BDB62E9FD8B2}"/>
            </a:ext>
          </a:extLst>
        </xdr:cNvPr>
        <xdr:cNvSpPr txBox="1"/>
      </xdr:nvSpPr>
      <xdr:spPr>
        <a:xfrm>
          <a:off x="13366750" y="121528417"/>
          <a:ext cx="6037288" cy="1746250"/>
        </a:xfrm>
        <a:prstGeom prst="rect">
          <a:avLst/>
        </a:prstGeom>
        <a:solidFill>
          <a:srgbClr val="DDDDDD"/>
        </a:solidFill>
        <a:ln>
          <a:noFill/>
        </a:ln>
      </xdr:spPr>
      <xdr:txBody>
        <a:bodyPr wrap="square"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10.3.2.2 Al recibir entradas</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7"/>
            </a:rPr>
            <a:t>https://www.w3.org/TR/WCAG/#on-input</a:t>
          </a:r>
          <a:endParaRPr lang="es-ES" sz="1200" b="0" strike="noStrike" spc="-1">
            <a:latin typeface="Times New Roman"/>
          </a:endParaRPr>
        </a:p>
      </xdr:txBody>
    </xdr:sp>
    <xdr:clientData/>
  </xdr:twoCellAnchor>
  <xdr:twoCellAnchor editAs="absolute">
    <xdr:from>
      <xdr:col>11</xdr:col>
      <xdr:colOff>0</xdr:colOff>
      <xdr:row>662</xdr:row>
      <xdr:rowOff>31750</xdr:rowOff>
    </xdr:from>
    <xdr:to>
      <xdr:col>17</xdr:col>
      <xdr:colOff>112889</xdr:colOff>
      <xdr:row>668</xdr:row>
      <xdr:rowOff>148167</xdr:rowOff>
    </xdr:to>
    <xdr:sp macro="" textlink="">
      <xdr:nvSpPr>
        <xdr:cNvPr id="38" name="TextShape 1" descr="10.3.3.1 Identificación de errores (Condicional)&#10;&#10;Condición: Cuando los documentos se puedan descargar de una página web.&#10;&#10;Si se detecta automáticamente un error en la entrada de datos, el elemento erróneo es identificado y el error se describe al usuario mediante un texto. (Nivel A)&#10;&#10;https://www.w3.org/TR/WCAG/#error-identification">
          <a:extLst>
            <a:ext uri="{FF2B5EF4-FFF2-40B4-BE49-F238E27FC236}">
              <a16:creationId xmlns:a16="http://schemas.microsoft.com/office/drawing/2014/main" id="{C831B9F5-59BC-4FE7-AB63-FFFCF0279E67}"/>
            </a:ext>
          </a:extLst>
        </xdr:cNvPr>
        <xdr:cNvSpPr txBox="1"/>
      </xdr:nvSpPr>
      <xdr:spPr>
        <a:xfrm>
          <a:off x="13366750" y="124809250"/>
          <a:ext cx="5976056" cy="1576917"/>
        </a:xfrm>
        <a:prstGeom prst="rect">
          <a:avLst/>
        </a:prstGeom>
        <a:solidFill>
          <a:srgbClr val="DDDDDD"/>
        </a:solidFill>
        <a:ln>
          <a:noFill/>
        </a:ln>
      </xdr:spPr>
      <xdr:txBody>
        <a:bodyPr wrap="square"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10.3.3.1 Identificación de errores</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se detecta automáticamente un error en la entrada de datos, el elemento erróneo es identificado y el error se describe al usuario mediante un texto. (Nivel A)</a:t>
          </a:r>
          <a:endParaRPr lang="es-ES" sz="1200" b="0" strike="noStrike" spc="-1">
            <a:latin typeface="Times New Roman"/>
          </a:endParaRPr>
        </a:p>
        <a:p>
          <a:endParaRPr lang="es-ES" sz="1200" b="0" strike="noStrike" spc="-1">
            <a:latin typeface="Times New Roman"/>
          </a:endParaRPr>
        </a:p>
        <a:p>
          <a:r>
            <a:rPr lang="en-US" sz="1200" b="1" u="sng" strike="noStrike" spc="-1">
              <a:solidFill>
                <a:srgbClr val="3366FF"/>
              </a:solidFill>
              <a:latin typeface="Arial"/>
              <a:ea typeface="Linux Libertine G"/>
            </a:rPr>
            <a:t>https://www.w3.org/TR/WCAG/#error-identification</a:t>
          </a:r>
          <a:endParaRPr lang="es-ES" sz="1200" b="0" u="sng" strike="noStrike" spc="-1">
            <a:solidFill>
              <a:srgbClr val="3366FF"/>
            </a:solidFill>
            <a:latin typeface="Times New Roman"/>
          </a:endParaRPr>
        </a:p>
      </xdr:txBody>
    </xdr:sp>
    <xdr:clientData/>
  </xdr:twoCellAnchor>
  <xdr:twoCellAnchor editAs="absolute">
    <xdr:from>
      <xdr:col>11</xdr:col>
      <xdr:colOff>0</xdr:colOff>
      <xdr:row>679</xdr:row>
      <xdr:rowOff>31750</xdr:rowOff>
    </xdr:from>
    <xdr:to>
      <xdr:col>17</xdr:col>
      <xdr:colOff>160514</xdr:colOff>
      <xdr:row>686</xdr:row>
      <xdr:rowOff>105833</xdr:rowOff>
    </xdr:to>
    <xdr:sp macro="" textlink="">
      <xdr:nvSpPr>
        <xdr:cNvPr id="39" name="TextShape 1" descr="10.3.3.2 Etiquetas o instrucciones (Condicional)&#10;&#10;Condición: Cuando los documentos se puedan descargar de una página web.&#10;&#10;Se proporcionan etiquetas o instrucciones cuando el contenido requiere la introducción de datos por parte del usuario. (Nivel A)&#10;&#10;https://www.w3.org/TR/WCAG/#labels-or-instructions">
          <a:extLst>
            <a:ext uri="{FF2B5EF4-FFF2-40B4-BE49-F238E27FC236}">
              <a16:creationId xmlns:a16="http://schemas.microsoft.com/office/drawing/2014/main" id="{A249E353-7E61-4535-8FAC-52D6C99AB2BD}"/>
            </a:ext>
          </a:extLst>
        </xdr:cNvPr>
        <xdr:cNvSpPr txBox="1"/>
      </xdr:nvSpPr>
      <xdr:spPr>
        <a:xfrm>
          <a:off x="13366750" y="128090083"/>
          <a:ext cx="6023681" cy="1703917"/>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10.3.3.2 Etiquetas o instrucciones</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Se proporcionan etiquetas o instrucciones cuando el contenido requiere la introducción de datos por parte del usuario. (Nivel A)</a:t>
          </a: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8"/>
            </a:rPr>
            <a:t>https://www.w3.org/TR/WCAG/#labels-or-instructions</a:t>
          </a:r>
          <a:endParaRPr lang="es-ES" sz="1200" b="0" strike="noStrike" spc="-1">
            <a:latin typeface="Times New Roman"/>
          </a:endParaRPr>
        </a:p>
      </xdr:txBody>
    </xdr:sp>
    <xdr:clientData/>
  </xdr:twoCellAnchor>
  <xdr:twoCellAnchor editAs="absolute">
    <xdr:from>
      <xdr:col>11</xdr:col>
      <xdr:colOff>0</xdr:colOff>
      <xdr:row>696</xdr:row>
      <xdr:rowOff>31750</xdr:rowOff>
    </xdr:from>
    <xdr:to>
      <xdr:col>17</xdr:col>
      <xdr:colOff>99660</xdr:colOff>
      <xdr:row>705</xdr:row>
      <xdr:rowOff>84666</xdr:rowOff>
    </xdr:to>
    <xdr:sp macro="" textlink="">
      <xdr:nvSpPr>
        <xdr:cNvPr id="40" name="TextShape 1" descr="10.3.3.3 Sugerencias ante errores (Condicional)&#10;&#10;Condición: Cuando los documentos se puedan descargar de una página web.&#10;&#10;Si se detecta automáticamente un error en la entrada de datos y se dispone de sugerencias para hacer la corrección, entonces se presentan las sugerencias al usuario, a menos que esto ponga en riesgo la seguridad o el propósito del contenido. (Nivel AA)&#10;&#10;https://www.w3.org/TR/WCAG/#error-suggestion">
          <a:extLst>
            <a:ext uri="{FF2B5EF4-FFF2-40B4-BE49-F238E27FC236}">
              <a16:creationId xmlns:a16="http://schemas.microsoft.com/office/drawing/2014/main" id="{51C60373-6557-417C-9501-9A12D4E871E4}"/>
            </a:ext>
          </a:extLst>
        </xdr:cNvPr>
        <xdr:cNvSpPr txBox="1"/>
      </xdr:nvSpPr>
      <xdr:spPr>
        <a:xfrm>
          <a:off x="13366750" y="131370917"/>
          <a:ext cx="5962827" cy="2021416"/>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10.3.3.3 Sugerencias ante errores</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39"/>
            </a:rPr>
            <a:t>https://www.w3.org/TR/WCAG/#error-suggestion</a:t>
          </a:r>
          <a:endParaRPr lang="es-ES" sz="1200" b="0" strike="noStrike" spc="-1">
            <a:latin typeface="Times New Roman"/>
          </a:endParaRPr>
        </a:p>
      </xdr:txBody>
    </xdr:sp>
    <xdr:clientData/>
  </xdr:twoCellAnchor>
  <xdr:twoCellAnchor editAs="absolute">
    <xdr:from>
      <xdr:col>11</xdr:col>
      <xdr:colOff>0</xdr:colOff>
      <xdr:row>710</xdr:row>
      <xdr:rowOff>105835</xdr:rowOff>
    </xdr:from>
    <xdr:to>
      <xdr:col>23</xdr:col>
      <xdr:colOff>148167</xdr:colOff>
      <xdr:row>727</xdr:row>
      <xdr:rowOff>52917</xdr:rowOff>
    </xdr:to>
    <xdr:sp macro="" textlink="">
      <xdr:nvSpPr>
        <xdr:cNvPr id="41" name="TextShape 1" descr="10.3.3.4 Prevención de errores (legales, financieros, datos) (Condicional)&#10;&#10;Condición: Cuando los documentos se puedan descargar de una página web.&#10;&#10;Para los documentos que representan para el usuario compromisos legales o transacciones financieras, que modifican o eliminan datos controlables por el usuario en sistemas de almacenamiento de datos o que envían las respuestas dadas por el usuario en una prueba, se cumple al menos uno de los siguientes casos:  &#10;(Nivel AA)&#10;&#10;- Reversible: El envío es reversible.&#10;&#10;- Revisado: Se verifica la información para detectar errores en la entrada de datos y se proporciona al usuario una oportunidad de corregirlos.&#10;&#10;- Confirmado: Se proporciona un mecanismo para revisar, confirmar y corregir la información antes de finalizar el envío de los datos.&#10;&#10;https://www.w3.org/TR/WCAG/#error-prevention-legal-financial-data">
          <a:extLst>
            <a:ext uri="{FF2B5EF4-FFF2-40B4-BE49-F238E27FC236}">
              <a16:creationId xmlns:a16="http://schemas.microsoft.com/office/drawing/2014/main" id="{725528D2-F329-4D64-A02F-75BD2191E61A}"/>
            </a:ext>
          </a:extLst>
        </xdr:cNvPr>
        <xdr:cNvSpPr txBox="1"/>
      </xdr:nvSpPr>
      <xdr:spPr>
        <a:xfrm>
          <a:off x="13366750" y="134260168"/>
          <a:ext cx="9779000" cy="3227916"/>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10.3.3.4 Prevención de errores (legales, financieros, datos)</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Para los documentos que representan para el usuario compromisos legales o transacciones financieras, que modifican o eliminan datos controlables por el usuario en sistemas de almacenamiento de datos o que envían las respuestas dadas por el usuario en una prueba, se cumple al menos uno de los siguientes casos: 	</a:t>
          </a:r>
        </a:p>
        <a:p>
          <a:r>
            <a:rPr lang="en-US" sz="1200" b="0" strike="noStrike" spc="-1">
              <a:solidFill>
                <a:srgbClr val="000000"/>
              </a:solidFill>
              <a:latin typeface="Arial"/>
              <a:ea typeface="Linux Libertine G"/>
            </a:rPr>
            <a:t>(Nivel AA)</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Reversible</a:t>
          </a:r>
          <a:r>
            <a:rPr lang="en-US" sz="1200" b="0" strike="noStrike" spc="-1">
              <a:solidFill>
                <a:srgbClr val="000000"/>
              </a:solidFill>
              <a:latin typeface="Arial"/>
              <a:ea typeface="Linux Libertine G"/>
            </a:rPr>
            <a:t>: El envío es reversible.</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Revisado</a:t>
          </a:r>
          <a:r>
            <a:rPr lang="en-US" sz="1200" b="0" strike="noStrike" spc="-1">
              <a:solidFill>
                <a:srgbClr val="000000"/>
              </a:solidFill>
              <a:latin typeface="Arial"/>
              <a:ea typeface="Linux Libertine G"/>
            </a:rPr>
            <a:t>: Se verifica la información para detectar errores en la entrada de datos y se proporciona al usuario una oportunidad de corregirlos.</a:t>
          </a:r>
          <a:endParaRPr lang="es-ES" sz="1200" b="0" strike="noStrike" spc="-1">
            <a:latin typeface="Times New Roman"/>
          </a:endParaRPr>
        </a:p>
        <a:p>
          <a:endParaRPr lang="es-ES" sz="1200" b="0" strike="noStrike" spc="-1">
            <a:latin typeface="Times New Roman"/>
          </a:endParaRPr>
        </a:p>
        <a:p>
          <a:r>
            <a:rPr lang="en-US" sz="1200" b="0" strike="noStrike" spc="-1">
              <a:solidFill>
                <a:srgbClr val="000000"/>
              </a:solidFill>
              <a:latin typeface="Arial"/>
              <a:ea typeface="Linux Libertine G"/>
            </a:rPr>
            <a:t>- </a:t>
          </a:r>
          <a:r>
            <a:rPr lang="en-US" sz="1200" b="1" strike="noStrike" spc="-1">
              <a:solidFill>
                <a:srgbClr val="000000"/>
              </a:solidFill>
              <a:latin typeface="Arial"/>
              <a:ea typeface="Linux Libertine G"/>
            </a:rPr>
            <a:t>Confirmado</a:t>
          </a:r>
          <a:r>
            <a:rPr lang="en-US" sz="1200" b="0" strike="noStrike" spc="-1">
              <a:solidFill>
                <a:srgbClr val="000000"/>
              </a:solidFill>
              <a:latin typeface="Arial"/>
              <a:ea typeface="Linux Libertine G"/>
            </a:rPr>
            <a:t>: Se proporciona un mecanismo para revisar, confirmar y corregir la información antes de finalizar el envío de los datos.</a:t>
          </a:r>
          <a:endParaRPr lang="es-ES" sz="1200" b="0" strike="noStrike" spc="-1">
            <a:latin typeface="Times New Roman"/>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0"/>
            </a:rPr>
            <a:t>https://www.w3.org/TR/WCAG/#error-prevention-legal-financial-data</a:t>
          </a:r>
          <a:endParaRPr lang="es-ES" sz="1200" b="0" strike="noStrike" spc="-1">
            <a:latin typeface="Times New Roman"/>
          </a:endParaRPr>
        </a:p>
      </xdr:txBody>
    </xdr:sp>
    <xdr:clientData/>
  </xdr:twoCellAnchor>
  <xdr:twoCellAnchor editAs="absolute">
    <xdr:from>
      <xdr:col>11</xdr:col>
      <xdr:colOff>0</xdr:colOff>
      <xdr:row>730</xdr:row>
      <xdr:rowOff>31750</xdr:rowOff>
    </xdr:from>
    <xdr:to>
      <xdr:col>23</xdr:col>
      <xdr:colOff>137585</xdr:colOff>
      <xdr:row>742</xdr:row>
      <xdr:rowOff>21166</xdr:rowOff>
    </xdr:to>
    <xdr:sp macro="" textlink="">
      <xdr:nvSpPr>
        <xdr:cNvPr id="44" name="TextShape 1" descr="10.4.1.1 Procesamiento (Condicional)&#10;&#10;Condición: Cuando los documentos se puedan descargar de una página web.&#10;&#10;En los documentos que usen lenguajes de marcas de forma que las marcas se muestren por separado y estén disponibles para los productos de apoyo y características de accesibilidad del software o para un agente de usuario seleccionable por este, los elementos tienen las etiquetas de apertura y cierre completas, los elementos están anidados de acuerdo con sus especificaciones, los elementos no contienen atributos duplicados, y los ID son únicos, excepto cuando las especificaciones permitan estas características.  &#10;. (Nivel A)&#10;&#10;Nota: Las etiquetas de apertura y cierre a las que les falte un carácter crítico para su formación, como un signo de &quot;mayor qué&quot;, o en las que falten las comillas de apertura o cierre en el valor de un atributo, no se consideran completas.&#10;&#10;https://www.w3.org/TR/WCAG/#parsing">
          <a:extLst>
            <a:ext uri="{FF2B5EF4-FFF2-40B4-BE49-F238E27FC236}">
              <a16:creationId xmlns:a16="http://schemas.microsoft.com/office/drawing/2014/main" id="{ADB5DC88-D103-42D5-819C-01E946907345}"/>
            </a:ext>
          </a:extLst>
        </xdr:cNvPr>
        <xdr:cNvSpPr txBox="1"/>
      </xdr:nvSpPr>
      <xdr:spPr>
        <a:xfrm>
          <a:off x="13366750" y="137932583"/>
          <a:ext cx="9768418" cy="2561166"/>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10.4.1.1 Procesamiento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En los documentos que usen lenguajes de marcas de forma que las marcas se muestren por separado y estén disponibles para los productos de apoyo y características de accesibilidad del software o para un agente de usuario seleccionable por este, los elementos tienen las etiquetas de apertura y cierre completas, los elementos están anidados de acuerdo con sus especificaciones, los elementos no contienen atributos duplicados, y los ID son únicos, excepto cuando las especificaciones permitan estas características. 	</a:t>
          </a:r>
        </a:p>
        <a:p>
          <a:r>
            <a:rPr lang="en-US" sz="1200" b="0" strike="noStrike" spc="-1">
              <a:solidFill>
                <a:srgbClr val="000000"/>
              </a:solidFill>
              <a:latin typeface="Arial"/>
              <a:ea typeface="Linux Libertine G"/>
            </a:rPr>
            <a:t>. (Nivel A)</a:t>
          </a:r>
          <a:endParaRPr lang="es-ES" sz="1200" b="0" strike="noStrike" spc="-1">
            <a:latin typeface="Times New Roman"/>
          </a:endParaRPr>
        </a:p>
        <a:p>
          <a:endParaRPr lang="es-ES" sz="1200" b="0" strike="noStrike" spc="-1">
            <a:latin typeface="Times New Roman"/>
          </a:endParaRPr>
        </a:p>
        <a:p>
          <a:r>
            <a:rPr lang="en-US" sz="1000" b="0" strike="noStrike" spc="-1">
              <a:solidFill>
                <a:srgbClr val="000000"/>
              </a:solidFill>
              <a:latin typeface="Arial" panose="020B0604020202020204" pitchFamily="34" charset="0"/>
              <a:ea typeface="Linux Libertine G"/>
              <a:cs typeface="Arial" panose="020B0604020202020204" pitchFamily="34" charset="0"/>
            </a:rPr>
            <a:t>Nota: Las etiquetas de apertura y cierre a las que les falte un carácter crítico para su formación, como un signo de "mayor qué", o en las que falten las comillas de apertura o cierre en el valor de un atributo, no se consideran completas.</a:t>
          </a:r>
          <a:endParaRPr lang="es-ES" sz="1000" b="0" strike="noStrike" spc="-1">
            <a:latin typeface="Arial" panose="020B0604020202020204" pitchFamily="34" charset="0"/>
            <a:cs typeface="Arial" panose="020B0604020202020204" pitchFamily="34" charset="0"/>
          </a:endParaRPr>
        </a:p>
        <a:p>
          <a:endParaRPr lang="es-ES" sz="1200" b="0" strike="noStrike" spc="-1">
            <a:latin typeface="Times New Roman"/>
          </a:endParaRPr>
        </a:p>
        <a:p>
          <a:r>
            <a:rPr lang="en-US" sz="1200" b="1" strike="noStrike" spc="-1">
              <a:solidFill>
                <a:srgbClr val="3465A4"/>
              </a:solidFill>
              <a:latin typeface="Arial"/>
              <a:ea typeface="Linux Libertine G"/>
              <a:hlinkClick xmlns:r="http://schemas.openxmlformats.org/officeDocument/2006/relationships" r:id="rId41"/>
            </a:rPr>
            <a:t>https://www.w3.org/TR/WCAG/#parsing</a:t>
          </a:r>
          <a:endParaRPr lang="es-ES" sz="1200" b="0" strike="noStrike" spc="-1">
            <a:latin typeface="Times New Roman"/>
          </a:endParaRPr>
        </a:p>
      </xdr:txBody>
    </xdr:sp>
    <xdr:clientData/>
  </xdr:twoCellAnchor>
  <xdr:twoCellAnchor editAs="absolute">
    <xdr:from>
      <xdr:col>11</xdr:col>
      <xdr:colOff>0</xdr:colOff>
      <xdr:row>744</xdr:row>
      <xdr:rowOff>116416</xdr:rowOff>
    </xdr:from>
    <xdr:to>
      <xdr:col>23</xdr:col>
      <xdr:colOff>116417</xdr:colOff>
      <xdr:row>755</xdr:row>
      <xdr:rowOff>169334</xdr:rowOff>
    </xdr:to>
    <xdr:sp macro="" textlink="">
      <xdr:nvSpPr>
        <xdr:cNvPr id="45" name="TextShape 1" descr="10.4.1.2 Nombre, función, valor  (Condicional)&#10;&#10;Condición: Cuando los documentos se puedan descargar de una página web.&#10;&#10;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10;&#10;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10;&#10;https://www.w3.org/TR/WCAG/#name-role-value">
          <a:extLst>
            <a:ext uri="{FF2B5EF4-FFF2-40B4-BE49-F238E27FC236}">
              <a16:creationId xmlns:a16="http://schemas.microsoft.com/office/drawing/2014/main" id="{14885B0B-00FD-4347-BB55-9D3AACB2C154}"/>
            </a:ext>
          </a:extLst>
        </xdr:cNvPr>
        <xdr:cNvSpPr txBox="1"/>
      </xdr:nvSpPr>
      <xdr:spPr>
        <a:xfrm>
          <a:off x="13366750" y="140948833"/>
          <a:ext cx="9747250" cy="2391834"/>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strike="noStrike" spc="-1">
              <a:solidFill>
                <a:srgbClr val="000000"/>
              </a:solidFill>
              <a:latin typeface="Arial"/>
              <a:ea typeface="Linux Libertine G"/>
            </a:rPr>
            <a:t>10.4.1.2 Nombre, función, valor </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n-US" sz="1200" b="1" strike="noStrike" spc="-1">
            <a:solidFill>
              <a:srgbClr val="000000"/>
            </a:solidFill>
            <a:latin typeface="Arial"/>
            <a:ea typeface="Linux Libertine G"/>
          </a:endParaRPr>
        </a:p>
        <a:p>
          <a:endParaRPr lang="en-US" sz="1200" b="1" strike="noStrike" spc="-1">
            <a:solidFill>
              <a:srgbClr val="000000"/>
            </a:solidFill>
            <a:latin typeface="Arial"/>
            <a:ea typeface="Linux Libertine G"/>
          </a:endParaRPr>
        </a:p>
        <a:p>
          <a:r>
            <a:rPr lang="en-US" sz="1200" b="0" strike="noStrike" spc="-1">
              <a:solidFill>
                <a:srgbClr val="000000"/>
              </a:solidFill>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lang="es-ES" sz="1200" b="0" strike="noStrike" spc="-1">
            <a:latin typeface="Times New Roman"/>
          </a:endParaRPr>
        </a:p>
        <a:p>
          <a:endParaRPr lang="es-ES" sz="1100" b="0" strike="noStrike" spc="-1">
            <a:latin typeface="Times New Roman"/>
          </a:endParaRPr>
        </a:p>
        <a:p>
          <a:r>
            <a:rPr lang="en-US" sz="1000" b="0" strike="noStrike" spc="-1">
              <a:solidFill>
                <a:srgbClr val="000000"/>
              </a:solidFill>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lang="es-ES" sz="1000" b="0" strike="noStrike" spc="-1">
            <a:latin typeface="Times New Roman"/>
          </a:endParaRPr>
        </a:p>
        <a:p>
          <a:endParaRPr lang="es-ES" sz="1100" b="0" strike="noStrike" spc="-1">
            <a:latin typeface="Times New Roman"/>
          </a:endParaRPr>
        </a:p>
        <a:p>
          <a:r>
            <a:rPr lang="en-US" sz="1100" b="1" strike="noStrike" spc="-1">
              <a:solidFill>
                <a:srgbClr val="3465A4"/>
              </a:solidFill>
              <a:latin typeface="Arial"/>
              <a:ea typeface="Linux Libertine G"/>
              <a:hlinkClick xmlns:r="http://schemas.openxmlformats.org/officeDocument/2006/relationships" r:id="rId42"/>
            </a:rPr>
            <a:t>https://www.w3.org/TR/WCAG/#name-role-value</a:t>
          </a:r>
          <a:endParaRPr lang="es-ES" sz="1100" b="0" strike="noStrike" spc="-1">
            <a:latin typeface="Times New Roman"/>
          </a:endParaRPr>
        </a:p>
      </xdr:txBody>
    </xdr:sp>
    <xdr:clientData/>
  </xdr:twoCellAnchor>
  <xdr:twoCellAnchor>
    <xdr:from>
      <xdr:col>11</xdr:col>
      <xdr:colOff>0</xdr:colOff>
      <xdr:row>764</xdr:row>
      <xdr:rowOff>0</xdr:rowOff>
    </xdr:from>
    <xdr:to>
      <xdr:col>17</xdr:col>
      <xdr:colOff>231069</xdr:colOff>
      <xdr:row>773</xdr:row>
      <xdr:rowOff>95250</xdr:rowOff>
    </xdr:to>
    <xdr:sp macro="" textlink="">
      <xdr:nvSpPr>
        <xdr:cNvPr id="46" name="TextShape 1" descr="10.4.1.3 Mensajes de estado (Condicional)&#10;&#10;Condición: Cuando los documentos se puedan descargar de una página web.&#10;&#10;En el contenido implementado utilizando lenguajes de marcado, los mensajes de estado se pueden determinar mediante roles o propiedades, de modo que se puedan presentar al usuario mediante tecnologías de asistencia sin recibir atención.&#10; &#10;Nota: Si el elemento de la muestra es un documento descargable, no debe comprobar este criterio.&#10;&#10;https://www.w3.org/TR/WCAG/#status-messages">
          <a:extLst>
            <a:ext uri="{FF2B5EF4-FFF2-40B4-BE49-F238E27FC236}">
              <a16:creationId xmlns:a16="http://schemas.microsoft.com/office/drawing/2014/main" id="{D203747C-9A95-4B19-8B96-0E640979C291}"/>
            </a:ext>
          </a:extLst>
        </xdr:cNvPr>
        <xdr:cNvSpPr txBox="1"/>
      </xdr:nvSpPr>
      <xdr:spPr>
        <a:xfrm>
          <a:off x="13366750" y="144367250"/>
          <a:ext cx="6094236" cy="2137833"/>
        </a:xfrm>
        <a:prstGeom prst="rect">
          <a:avLst/>
        </a:prstGeom>
        <a:solidFill>
          <a:srgbClr val="DDDDDD"/>
        </a:solidFill>
        <a:ln>
          <a:noFill/>
        </a:ln>
      </xdr:spPr>
      <xdr:txBody>
        <a:bodyPr lIns="108000" tIns="108000" rIns="108000" bIns="10800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200" b="1" strike="noStrike" spc="-1">
              <a:solidFill>
                <a:srgbClr val="000000"/>
              </a:solidFill>
              <a:latin typeface="Arial"/>
              <a:ea typeface="Linux Libertine G"/>
            </a:rPr>
            <a:t>10.4.1.3 Mensajes de estado</a:t>
          </a:r>
          <a:r>
            <a:rPr kumimoji="0" lang="en-US" sz="1200" b="1" i="0" u="none" strike="noStrike" kern="0" cap="none" spc="-1" normalizeH="0" baseline="0" noProof="0">
              <a:ln>
                <a:noFill/>
              </a:ln>
              <a:solidFill>
                <a:srgbClr val="000000"/>
              </a:solidFill>
              <a:effectLst/>
              <a:uLnTx/>
              <a:uFillTx/>
              <a:latin typeface="Arial"/>
              <a:ea typeface="Linux Libertine G"/>
              <a:cs typeface="+mn-cs"/>
            </a:rPr>
            <a:t> (</a:t>
          </a:r>
          <a:r>
            <a:rPr kumimoji="0" lang="es-ES" sz="12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Condicional)</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0" i="0" u="sng" strike="noStrike" kern="0" cap="none" spc="0" normalizeH="0" baseline="0" noProof="0">
              <a:ln>
                <a:noFill/>
              </a:ln>
              <a:solidFill>
                <a:sysClr val="windowText" lastClr="000000"/>
              </a:solidFill>
              <a:effectLst/>
              <a:uLnTx/>
              <a:uFillTx/>
              <a:latin typeface="Arial" pitchFamily="34" charset="0"/>
              <a:ea typeface="+mn-ea"/>
              <a:cs typeface="Arial" pitchFamily="34" charset="0"/>
            </a:rPr>
            <a:t>Condición</a:t>
          </a:r>
          <a:r>
            <a:rPr kumimoji="0" lang="es-ES" sz="12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Cuando los documentos se puedan descargar de una página web.</a:t>
          </a:r>
          <a:endParaRPr lang="es-ES" sz="1200" b="1" strike="noStrike" spc="-1">
            <a:solidFill>
              <a:srgbClr val="000000"/>
            </a:solidFill>
            <a:latin typeface="Arial"/>
            <a:ea typeface="Linux Libertine G"/>
          </a:endParaRPr>
        </a:p>
        <a:p>
          <a:endParaRPr lang="es-ES" sz="1200" b="0" strike="noStrike" spc="-1">
            <a:solidFill>
              <a:srgbClr val="000000"/>
            </a:solidFill>
            <a:latin typeface="Arial"/>
            <a:ea typeface="Linux Libertine G"/>
          </a:endParaRPr>
        </a:p>
        <a:p>
          <a:r>
            <a:rPr lang="es-ES" sz="1200" b="0" strike="noStrike" spc="-1">
              <a:solidFill>
                <a:srgbClr val="000000"/>
              </a:solidFill>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lang="es-ES" sz="1200" b="0" strike="noStrike" spc="-1">
            <a:latin typeface="Times New Roman"/>
          </a:endParaRPr>
        </a:p>
        <a:p>
          <a:r>
            <a:rPr lang="en-US" sz="1200" b="0" strike="noStrike" spc="-1">
              <a:solidFill>
                <a:srgbClr val="000000"/>
              </a:solidFill>
              <a:latin typeface="Arial"/>
              <a:ea typeface="Linux Libertine G"/>
              <a:cs typeface="+mn-cs"/>
            </a:rPr>
            <a:t> </a:t>
          </a:r>
        </a:p>
        <a:p>
          <a:r>
            <a:rPr lang="en-US" sz="1050" b="0" strike="noStrike" spc="-1">
              <a:solidFill>
                <a:srgbClr val="000000"/>
              </a:solidFill>
              <a:latin typeface="Arial"/>
              <a:ea typeface="Linux Libertine G"/>
              <a:cs typeface="+mn-cs"/>
            </a:rPr>
            <a:t>Nota: Si el elemento de la muestra es un documento descargable, no debe comprobar este criterio.</a:t>
          </a:r>
          <a:endParaRPr lang="es-ES" sz="1050" b="0" strike="noStrike" spc="-1">
            <a:solidFill>
              <a:srgbClr val="000000"/>
            </a:solidFill>
            <a:latin typeface="Arial"/>
            <a:ea typeface="Linux Libertine G"/>
            <a:cs typeface="+mn-cs"/>
          </a:endParaRPr>
        </a:p>
        <a:p>
          <a:endParaRPr lang="es-ES" sz="1200" b="0" strike="noStrike" spc="-1">
            <a:latin typeface="Times New Roman"/>
          </a:endParaRPr>
        </a:p>
        <a:p>
          <a:r>
            <a:rPr lang="es-ES" sz="1200" b="1" strike="noStrike" spc="-1">
              <a:solidFill>
                <a:srgbClr val="3465A4"/>
              </a:solidFill>
              <a:latin typeface="Arial"/>
              <a:ea typeface="Linux Libertine G"/>
              <a:hlinkClick xmlns:r="http://schemas.openxmlformats.org/officeDocument/2006/relationships" r:id="rId43"/>
            </a:rPr>
            <a:t>https://www.w3.org/TR/WCAG/#status-messages</a:t>
          </a:r>
          <a:endParaRPr lang="es-ES" sz="1200" b="0" strike="noStrike" spc="-1">
            <a:latin typeface="Times New Roman"/>
          </a:endParaRPr>
        </a:p>
      </xdr:txBody>
    </xdr:sp>
    <xdr:clientData/>
  </xdr:twoCellAnchor>
  <xdr:twoCellAnchor>
    <xdr:from>
      <xdr:col>4</xdr:col>
      <xdr:colOff>31750</xdr:colOff>
      <xdr:row>17</xdr:row>
      <xdr:rowOff>10583</xdr:rowOff>
    </xdr:from>
    <xdr:to>
      <xdr:col>4</xdr:col>
      <xdr:colOff>338667</xdr:colOff>
      <xdr:row>17</xdr:row>
      <xdr:rowOff>10583</xdr:rowOff>
    </xdr:to>
    <xdr:cxnSp macro="">
      <xdr:nvCxnSpPr>
        <xdr:cNvPr id="22" name="Conector recto de flecha 21">
          <a:extLst>
            <a:ext uri="{FF2B5EF4-FFF2-40B4-BE49-F238E27FC236}">
              <a16:creationId xmlns:a16="http://schemas.microsoft.com/office/drawing/2014/main" id="{7FD5C87C-B66D-4316-A029-78717A2304E0}"/>
            </a:ext>
          </a:extLst>
        </xdr:cNvPr>
        <xdr:cNvCxnSpPr/>
      </xdr:nvCxnSpPr>
      <xdr:spPr>
        <a:xfrm flipH="1">
          <a:off x="6910917" y="4011083"/>
          <a:ext cx="306917" cy="0"/>
        </a:xfrm>
        <a:prstGeom prst="straightConnector1">
          <a:avLst/>
        </a:prstGeom>
        <a:ln w="285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723900</xdr:colOff>
      <xdr:row>20</xdr:row>
      <xdr:rowOff>0</xdr:rowOff>
    </xdr:to>
    <xdr:sp macro="" textlink="">
      <xdr:nvSpPr>
        <xdr:cNvPr id="4100" name="_x0000_t202" hidden="1">
          <a:extLst>
            <a:ext uri="{FF2B5EF4-FFF2-40B4-BE49-F238E27FC236}">
              <a16:creationId xmlns:a16="http://schemas.microsoft.com/office/drawing/2014/main" id="{00000000-0008-0000-0800-00000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723900</xdr:colOff>
      <xdr:row>20</xdr:row>
      <xdr:rowOff>0</xdr:rowOff>
    </xdr:to>
    <xdr:sp macro="" textlink="">
      <xdr:nvSpPr>
        <xdr:cNvPr id="4098" name="_x0000_t202" hidden="1">
          <a:extLst>
            <a:ext uri="{FF2B5EF4-FFF2-40B4-BE49-F238E27FC236}">
              <a16:creationId xmlns:a16="http://schemas.microsoft.com/office/drawing/2014/main" id="{00000000-0008-0000-08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20</xdr:row>
      <xdr:rowOff>0</xdr:rowOff>
    </xdr:to>
    <xdr:sp macro="" textlink="">
      <xdr:nvSpPr>
        <xdr:cNvPr id="4101" name="_x0000_t202" hidden="1">
          <a:extLst>
            <a:ext uri="{FF2B5EF4-FFF2-40B4-BE49-F238E27FC236}">
              <a16:creationId xmlns:a16="http://schemas.microsoft.com/office/drawing/2014/main" id="{00000000-0008-0000-0800-000005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20</xdr:row>
      <xdr:rowOff>0</xdr:rowOff>
    </xdr:to>
    <xdr:sp macro="" textlink="">
      <xdr:nvSpPr>
        <xdr:cNvPr id="42" name="_x0000_t202" hidden="1">
          <a:extLst>
            <a:ext uri="{FF2B5EF4-FFF2-40B4-BE49-F238E27FC236}">
              <a16:creationId xmlns:a16="http://schemas.microsoft.com/office/drawing/2014/main" id="{00000000-0008-0000-0800-00002A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editAs="absolute">
    <xdr:from>
      <xdr:col>11</xdr:col>
      <xdr:colOff>46297</xdr:colOff>
      <xdr:row>105</xdr:row>
      <xdr:rowOff>80167</xdr:rowOff>
    </xdr:from>
    <xdr:to>
      <xdr:col>18</xdr:col>
      <xdr:colOff>397932</xdr:colOff>
      <xdr:row>115</xdr:row>
      <xdr:rowOff>11286</xdr:rowOff>
    </xdr:to>
    <xdr:sp macro="" textlink="">
      <xdr:nvSpPr>
        <xdr:cNvPr id="194" name="TextShape 1" descr="11.8.5 Plantillas (Condicional)&#10;&#10;Condición: Cuando el contenido web sea una herramienta de autor.&#10;&#10;Si una herramienta de autor proporciona plantillas, debe estar disponible e identificada como tal por lo menos una plantilla que sea compatible con la creación de contenido conforme a los requisitos de los capítulos 9 (Web) o 10 (Documentos no web), según proceda. ">
          <a:extLst>
            <a:ext uri="{FF2B5EF4-FFF2-40B4-BE49-F238E27FC236}">
              <a16:creationId xmlns:a16="http://schemas.microsoft.com/office/drawing/2014/main" id="{2F962FF2-AD74-4F96-B22A-A388BE2F96FA}"/>
            </a:ext>
          </a:extLst>
        </xdr:cNvPr>
        <xdr:cNvSpPr txBox="1"/>
      </xdr:nvSpPr>
      <xdr:spPr>
        <a:xfrm>
          <a:off x="14460797" y="20177917"/>
          <a:ext cx="6246552" cy="1635036"/>
        </a:xfrm>
        <a:prstGeom prst="rect">
          <a:avLst/>
        </a:prstGeom>
        <a:solidFill>
          <a:srgbClr val="DDDDDD"/>
        </a:solidFill>
        <a:ln>
          <a:noFill/>
        </a:ln>
      </xdr:spPr>
      <xdr:txBody>
        <a:bodyPr wrap="square" lIns="108000" tIns="108000" rIns="108000" bIns="108000">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s-ES" sz="1200" b="1" u="none">
              <a:effectLst/>
              <a:latin typeface="Arial" pitchFamily="34" charset="0"/>
              <a:ea typeface="+mn-ea"/>
              <a:cs typeface="Arial" pitchFamily="34" charset="0"/>
            </a:rPr>
            <a:t>11.8.5 Plantillas (Condicional)</a:t>
          </a:r>
        </a:p>
        <a:p>
          <a:pPr marL="0" marR="0" indent="0" defTabSz="914400" eaLnBrk="1" fontAlgn="auto" latinLnBrk="0" hangingPunct="1">
            <a:lnSpc>
              <a:spcPct val="100000"/>
            </a:lnSpc>
            <a:spcBef>
              <a:spcPts val="0"/>
            </a:spcBef>
            <a:spcAft>
              <a:spcPts val="0"/>
            </a:spcAft>
            <a:buClrTx/>
            <a:buSzTx/>
            <a:buFontTx/>
            <a:buNone/>
            <a:tabLst/>
            <a:defRPr/>
          </a:pPr>
          <a:endParaRPr lang="es-E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s-ES" sz="1200" b="0" u="sng">
              <a:effectLst/>
              <a:latin typeface="Arial" pitchFamily="34" charset="0"/>
              <a:ea typeface="+mn-ea"/>
              <a:cs typeface="Arial" pitchFamily="34" charset="0"/>
            </a:rPr>
            <a:t>Condición</a:t>
          </a:r>
          <a:r>
            <a:rPr lang="es-ES" sz="1200" b="0">
              <a:effectLst/>
              <a:latin typeface="Arial" pitchFamily="34" charset="0"/>
              <a:ea typeface="+mn-ea"/>
              <a:cs typeface="Arial" pitchFamily="34" charset="0"/>
            </a:rPr>
            <a:t>: Cuando el contenido</a:t>
          </a:r>
          <a:r>
            <a:rPr lang="es-ES" sz="1200" b="0" baseline="0">
              <a:effectLst/>
              <a:latin typeface="Arial" pitchFamily="34" charset="0"/>
              <a:ea typeface="+mn-ea"/>
              <a:cs typeface="Arial" pitchFamily="34" charset="0"/>
            </a:rPr>
            <a:t> web</a:t>
          </a:r>
          <a:r>
            <a:rPr lang="es-ES" sz="1200" b="0">
              <a:effectLst/>
              <a:latin typeface="Arial" pitchFamily="34" charset="0"/>
              <a:ea typeface="+mn-ea"/>
              <a:cs typeface="Arial" pitchFamily="34" charset="0"/>
            </a:rPr>
            <a:t> sea una herramienta de autor.</a:t>
          </a:r>
          <a:endParaRPr lang="es-ES" sz="1200">
            <a:effectLst/>
            <a:latin typeface="Arial" pitchFamily="34" charset="0"/>
            <a:cs typeface="Arial" pitchFamily="34" charset="0"/>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una herramienta de autor proporciona plantillas, debe estar disponible e identificada como tal por lo menos una plantilla que sea compatible con la creación de contenido conforme a los requisitos de los capítulos 9 (Web) o 10 (Documentos no web), según proceda. </a:t>
          </a:r>
          <a:endParaRPr lang="es-ES" sz="1200" b="0" strike="noStrike" spc="-1">
            <a:latin typeface="Times New Roman"/>
          </a:endParaRPr>
        </a:p>
      </xdr:txBody>
    </xdr:sp>
    <xdr:clientData/>
  </xdr:twoCellAnchor>
  <xdr:twoCellAnchor editAs="absolute">
    <xdr:from>
      <xdr:col>11</xdr:col>
      <xdr:colOff>34324</xdr:colOff>
      <xdr:row>86</xdr:row>
      <xdr:rowOff>105387</xdr:rowOff>
    </xdr:from>
    <xdr:to>
      <xdr:col>18</xdr:col>
      <xdr:colOff>394758</xdr:colOff>
      <xdr:row>99</xdr:row>
      <xdr:rowOff>63499</xdr:rowOff>
    </xdr:to>
    <xdr:sp macro="" textlink="">
      <xdr:nvSpPr>
        <xdr:cNvPr id="195" name="TextShape 1" descr="11.8.4 Servicio de reparación (Condicional)&#10;&#10;Condición: Cuando el contenido web sea una herramienta de autor.&#10;&#10;Si la funcionalidad de verificación de la accesibilidad de una herramienta de autor puede detectar si el contenido no cumple un requisito de los capítulos 9 (Web) o 10 (Documentos no web), según proceda, entonces la herramienta de autor debe proporcionar una(s) sugerencia(s) para su reparación. &#10;&#10;NOTA: Esto no excluye una reparación automática o semiautomática, que es posible (y recomendable) para muchos de los tipos de problemas de accesibilidad del contenido. &#10;">
          <a:extLst>
            <a:ext uri="{FF2B5EF4-FFF2-40B4-BE49-F238E27FC236}">
              <a16:creationId xmlns:a16="http://schemas.microsoft.com/office/drawing/2014/main" id="{730A1C15-E108-478C-9C1B-79AAFAD006C9}"/>
            </a:ext>
          </a:extLst>
        </xdr:cNvPr>
        <xdr:cNvSpPr txBox="1"/>
      </xdr:nvSpPr>
      <xdr:spPr>
        <a:xfrm>
          <a:off x="14448824" y="16858804"/>
          <a:ext cx="6255351" cy="2106528"/>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s-ES" sz="1200" b="1" u="none">
              <a:effectLst/>
              <a:latin typeface="Arial" pitchFamily="34" charset="0"/>
              <a:ea typeface="+mn-ea"/>
              <a:cs typeface="Arial" pitchFamily="34" charset="0"/>
            </a:rPr>
            <a:t>11.8.4 Servicio de reparación (Condicional)</a:t>
          </a:r>
        </a:p>
        <a:p>
          <a:pPr marL="0" marR="0" indent="0" defTabSz="914400" eaLnBrk="1" fontAlgn="auto" latinLnBrk="0" hangingPunct="1">
            <a:lnSpc>
              <a:spcPct val="100000"/>
            </a:lnSpc>
            <a:spcBef>
              <a:spcPts val="0"/>
            </a:spcBef>
            <a:spcAft>
              <a:spcPts val="0"/>
            </a:spcAft>
            <a:buClrTx/>
            <a:buSzTx/>
            <a:buFontTx/>
            <a:buNone/>
            <a:tabLst/>
            <a:defRPr/>
          </a:pPr>
          <a:endParaRPr lang="es-E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s-ES" sz="1200" b="0" u="sng">
              <a:effectLst/>
              <a:latin typeface="Arial" pitchFamily="34" charset="0"/>
              <a:ea typeface="+mn-ea"/>
              <a:cs typeface="Arial" pitchFamily="34" charset="0"/>
            </a:rPr>
            <a:t>Condición</a:t>
          </a:r>
          <a:r>
            <a:rPr lang="es-ES" sz="1200" b="0">
              <a:effectLst/>
              <a:latin typeface="Arial" pitchFamily="34" charset="0"/>
              <a:ea typeface="+mn-ea"/>
              <a:cs typeface="Arial" pitchFamily="34" charset="0"/>
            </a:rPr>
            <a:t>: Cuando el contenido</a:t>
          </a:r>
          <a:r>
            <a:rPr lang="es-ES" sz="1200" b="0" baseline="0">
              <a:effectLst/>
              <a:latin typeface="Arial" pitchFamily="34" charset="0"/>
              <a:ea typeface="+mn-ea"/>
              <a:cs typeface="Arial" pitchFamily="34" charset="0"/>
            </a:rPr>
            <a:t> web</a:t>
          </a:r>
          <a:r>
            <a:rPr lang="es-ES" sz="1200" b="0">
              <a:effectLst/>
              <a:latin typeface="Arial" pitchFamily="34" charset="0"/>
              <a:ea typeface="+mn-ea"/>
              <a:cs typeface="Arial" pitchFamily="34" charset="0"/>
            </a:rPr>
            <a:t> sea una herramienta de autor.</a:t>
          </a:r>
          <a:endParaRPr lang="es-ES" sz="1200">
            <a:effectLst/>
            <a:latin typeface="Arial" pitchFamily="34" charset="0"/>
            <a:cs typeface="Arial" pitchFamily="34" charset="0"/>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la funcionalidad de verificación de la accesibilidad de una herramienta de autor puede detectar si el contenido no cumple un requisito de los capítulos 9 (Web) o 10 (Documentos no web), según proceda, entonces la herramienta de autor debe proporcionar una(s) sugerencia(s) para su reparación. </a:t>
          </a:r>
        </a:p>
        <a:p>
          <a:endParaRPr lang="en-US" sz="1200" b="0" strike="noStrike" spc="-1">
            <a:solidFill>
              <a:srgbClr val="000000"/>
            </a:solidFill>
            <a:latin typeface="Arial"/>
            <a:ea typeface="Linux Libertine G"/>
          </a:endParaRPr>
        </a:p>
        <a:p>
          <a:r>
            <a:rPr lang="es-ES" sz="1050" b="0" i="0" u="none" strike="noStrike" baseline="0">
              <a:latin typeface="Arial" panose="020B0604020202020204" pitchFamily="34" charset="0"/>
              <a:ea typeface="+mn-ea"/>
              <a:cs typeface="Arial" panose="020B0604020202020204" pitchFamily="34" charset="0"/>
            </a:rPr>
            <a:t>NOTA: Esto no excluye una reparación automática o semiautomática, que es posible (y recomendable) para muchos de los tipos de problemas de accesibilidad del contenido. </a:t>
          </a:r>
          <a:endParaRPr lang="es-ES" sz="105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44936</xdr:colOff>
      <xdr:row>68</xdr:row>
      <xdr:rowOff>141664</xdr:rowOff>
    </xdr:from>
    <xdr:to>
      <xdr:col>18</xdr:col>
      <xdr:colOff>381000</xdr:colOff>
      <xdr:row>84</xdr:row>
      <xdr:rowOff>158750</xdr:rowOff>
    </xdr:to>
    <xdr:sp macro="" textlink="">
      <xdr:nvSpPr>
        <xdr:cNvPr id="196" name="TextShape 1" descr="11.8.3 Preservación de la información de accesibilidad durante las transformaciones (Condicional)&#10;&#10;Condición: Cuando el conteido web sea una herramienta de autor.&#10;&#10;Si la herramienta de autor proporciona transformaciones de reestructuración o de recodificación y si en la tecnología de gestión de contenidos de la salida existen mecanismos equivalentes, entonces la información de accesibilidad debe preservarse en la salida. &#10;&#10;NOTA 1: Las transformaciones de reestructuración son transformaciones en las que la tecnología de gestión de contenidos sigue siendo la misma, mientras que las características estructurales de los contenidos se modifican (por ejemplo, tablas de linealización, división del documento en páginas). &#10;NOTA 2: Las transformaciones de recodificación son transformaciones en las que cambia la tecnología que se utiliza para codificar el contenido.">
          <a:extLst>
            <a:ext uri="{FF2B5EF4-FFF2-40B4-BE49-F238E27FC236}">
              <a16:creationId xmlns:a16="http://schemas.microsoft.com/office/drawing/2014/main" id="{98099CDB-D943-4CD4-A5A1-05461A635FCF}"/>
            </a:ext>
          </a:extLst>
        </xdr:cNvPr>
        <xdr:cNvSpPr txBox="1"/>
      </xdr:nvSpPr>
      <xdr:spPr>
        <a:xfrm>
          <a:off x="14459436" y="13614247"/>
          <a:ext cx="6230981" cy="2673503"/>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s-ES" sz="1200" b="1" u="none">
              <a:effectLst/>
              <a:latin typeface="Arial" pitchFamily="34" charset="0"/>
              <a:ea typeface="+mn-ea"/>
              <a:cs typeface="Arial" pitchFamily="34" charset="0"/>
            </a:rPr>
            <a:t>11.8.3 Preservación de la información de accesibilidad durante las transformaciones (Condicional)</a:t>
          </a:r>
        </a:p>
        <a:p>
          <a:pPr marL="0" marR="0" indent="0" defTabSz="914400" eaLnBrk="1" fontAlgn="auto" latinLnBrk="0" hangingPunct="1">
            <a:lnSpc>
              <a:spcPct val="100000"/>
            </a:lnSpc>
            <a:spcBef>
              <a:spcPts val="0"/>
            </a:spcBef>
            <a:spcAft>
              <a:spcPts val="0"/>
            </a:spcAft>
            <a:buClrTx/>
            <a:buSzTx/>
            <a:buFontTx/>
            <a:buNone/>
            <a:tabLst/>
            <a:defRPr/>
          </a:pPr>
          <a:endParaRPr lang="es-E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s-ES" sz="1200" b="0" u="sng">
              <a:effectLst/>
              <a:latin typeface="Arial" pitchFamily="34" charset="0"/>
              <a:ea typeface="+mn-ea"/>
              <a:cs typeface="Arial" pitchFamily="34" charset="0"/>
            </a:rPr>
            <a:t>Condición</a:t>
          </a:r>
          <a:r>
            <a:rPr lang="es-ES" sz="1200" b="0">
              <a:effectLst/>
              <a:latin typeface="Arial" pitchFamily="34" charset="0"/>
              <a:ea typeface="+mn-ea"/>
              <a:cs typeface="Arial" pitchFamily="34" charset="0"/>
            </a:rPr>
            <a:t>: Cuando el conteido web sea una herramienta de autor.</a:t>
          </a:r>
          <a:endParaRPr lang="es-ES" sz="1200">
            <a:effectLst/>
            <a:latin typeface="Arial" pitchFamily="34" charset="0"/>
            <a:cs typeface="Arial" pitchFamily="34" charset="0"/>
          </a:endParaRP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Si la herramienta de autor proporciona transformaciones de reestructuración o de recodificación y si en la tecnología de gestión de contenidos de la salida existen mecanismos equivalentes, entonces la información de accesibilidad debe preservarse en la salida. </a:t>
          </a:r>
        </a:p>
        <a:p>
          <a:endParaRPr lang="en-US" sz="1200" b="0" strike="noStrike" spc="-1">
            <a:solidFill>
              <a:srgbClr val="000000"/>
            </a:solidFill>
            <a:latin typeface="Arial"/>
            <a:ea typeface="Linux Libertine G"/>
          </a:endParaRPr>
        </a:p>
        <a:p>
          <a:r>
            <a:rPr lang="es-ES" sz="1050" b="0" i="0" u="none" strike="noStrike" baseline="0">
              <a:latin typeface="Arial" panose="020B0604020202020204" pitchFamily="34" charset="0"/>
              <a:ea typeface="+mn-ea"/>
              <a:cs typeface="Arial" panose="020B0604020202020204" pitchFamily="34" charset="0"/>
            </a:rPr>
            <a:t>NOTA 1: Las transformaciones de reestructuración son transformaciones en las que la tecnología de gestión de contenidos sigue siendo la misma, mientras que las características estructurales de los contenidos se modifican (por ejemplo, tablas de linealización, división del documento en páginas). </a:t>
          </a:r>
        </a:p>
        <a:p>
          <a:r>
            <a:rPr lang="es-ES" sz="1050" b="0" i="0" u="none" strike="noStrike" baseline="0">
              <a:latin typeface="Arial" panose="020B0604020202020204" pitchFamily="34" charset="0"/>
              <a:ea typeface="+mn-ea"/>
              <a:cs typeface="Arial" panose="020B0604020202020204" pitchFamily="34" charset="0"/>
            </a:rPr>
            <a:t>NOTA 2: Las transformaciones de recodificación son transformaciones en las que cambia la tecnología que se utiliza para codificar el contenido.</a:t>
          </a:r>
          <a:endParaRPr lang="es-ES" sz="105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41577</xdr:colOff>
      <xdr:row>53</xdr:row>
      <xdr:rowOff>70395</xdr:rowOff>
    </xdr:from>
    <xdr:to>
      <xdr:col>18</xdr:col>
      <xdr:colOff>377824</xdr:colOff>
      <xdr:row>66</xdr:row>
      <xdr:rowOff>127001</xdr:rowOff>
    </xdr:to>
    <xdr:sp macro="" textlink="">
      <xdr:nvSpPr>
        <xdr:cNvPr id="197" name="TextShape 1" descr="11.8.2 Creación de contenidos accesibles (Condicional)&#10;&#10;Condición: Cuando el contenido web sea una herramienta de autor.&#10;&#10;Las herramientas de autor deben permitir y guiar la producción de contenidos conforme a los capítulos 9 (Web) o 10 (Documentos no web), según proceda. &#10;&#10;NOTA: Las herramientas de autor pueden depender de otras herramientas adicionales, en cuyo caso es posible que una única herramienta no pueda conseguir cumplir los requisitos específicos. Por ejemplo, una herramienta de edición de vídeo puede permitir la creación de ficheros de vídeo para su distribución a través de la televisión y la web, mientras que otra herramienta distinta puede encargarse de la creación de los ficheros de los subtítulos para múltiples formatos. ">
          <a:extLst>
            <a:ext uri="{FF2B5EF4-FFF2-40B4-BE49-F238E27FC236}">
              <a16:creationId xmlns:a16="http://schemas.microsoft.com/office/drawing/2014/main" id="{2F4AA110-4B13-47A8-8B58-D91F53A3BE85}"/>
            </a:ext>
          </a:extLst>
        </xdr:cNvPr>
        <xdr:cNvSpPr txBox="1"/>
      </xdr:nvSpPr>
      <xdr:spPr>
        <a:xfrm>
          <a:off x="14456077" y="10791312"/>
          <a:ext cx="6231164" cy="2205022"/>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s-ES" sz="1200" b="1" u="none">
              <a:effectLst/>
              <a:latin typeface="Arial" pitchFamily="34" charset="0"/>
              <a:ea typeface="+mn-ea"/>
              <a:cs typeface="Arial" pitchFamily="34" charset="0"/>
            </a:rPr>
            <a:t>11.8.2 Creación de contenidos accesibles (Condicional)</a:t>
          </a:r>
        </a:p>
        <a:p>
          <a:pPr marL="0" marR="0" indent="0" defTabSz="914400" eaLnBrk="1" fontAlgn="auto" latinLnBrk="0" hangingPunct="1">
            <a:lnSpc>
              <a:spcPct val="100000"/>
            </a:lnSpc>
            <a:spcBef>
              <a:spcPts val="0"/>
            </a:spcBef>
            <a:spcAft>
              <a:spcPts val="0"/>
            </a:spcAft>
            <a:buClrTx/>
            <a:buSzTx/>
            <a:buFontTx/>
            <a:buNone/>
            <a:tabLst/>
            <a:defRPr/>
          </a:pPr>
          <a:endParaRPr lang="es-ES" sz="1200" b="0" u="sng">
            <a:effectLst/>
            <a:latin typeface="Arial" pitchFamily="34" charset="0"/>
            <a:ea typeface="+mn-ea"/>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s-ES" sz="1200" b="0" u="sng">
              <a:effectLst/>
              <a:latin typeface="Arial" pitchFamily="34" charset="0"/>
              <a:ea typeface="+mn-ea"/>
              <a:cs typeface="Arial" pitchFamily="34" charset="0"/>
            </a:rPr>
            <a:t>Condición</a:t>
          </a:r>
          <a:r>
            <a:rPr lang="es-ES" sz="1200" b="0">
              <a:effectLst/>
              <a:latin typeface="Arial" pitchFamily="34" charset="0"/>
              <a:ea typeface="+mn-ea"/>
              <a:cs typeface="Arial" pitchFamily="34" charset="0"/>
            </a:rPr>
            <a:t>: Cuando el contenido web sea una herramienta de autor.</a:t>
          </a:r>
        </a:p>
        <a:p>
          <a:pPr marL="0" marR="0" indent="0" defTabSz="914400" eaLnBrk="1" fontAlgn="auto" latinLnBrk="0" hangingPunct="1">
            <a:lnSpc>
              <a:spcPct val="100000"/>
            </a:lnSpc>
            <a:spcBef>
              <a:spcPts val="0"/>
            </a:spcBef>
            <a:spcAft>
              <a:spcPts val="0"/>
            </a:spcAft>
            <a:buClrTx/>
            <a:buSzTx/>
            <a:buFontTx/>
            <a:buNone/>
            <a:tabLst/>
            <a:defRPr/>
          </a:pPr>
          <a:endParaRPr lang="es-ES" sz="1200">
            <a:effectLst/>
            <a:latin typeface="Arial" pitchFamily="34" charset="0"/>
            <a:cs typeface="Arial" pitchFamily="34" charset="0"/>
          </a:endParaRPr>
        </a:p>
        <a:p>
          <a:pPr marL="0" indent="0"/>
          <a:r>
            <a:rPr lang="es-ES" sz="1200" b="0" strike="noStrike" spc="-1">
              <a:latin typeface="Arial"/>
              <a:ea typeface="+mn-ea"/>
              <a:cs typeface="+mn-cs"/>
            </a:rPr>
            <a:t>Las herramientas de autor deben permitir y guiar la producción de contenidos conforme a los capítulos 9 (Web) o 10 (Documentos no web), según proceda. </a:t>
          </a:r>
        </a:p>
        <a:p>
          <a:pPr marL="0" indent="0"/>
          <a:endParaRPr lang="es-ES" sz="1200" b="0" strike="noStrike" spc="-1">
            <a:latin typeface="Arial"/>
            <a:ea typeface="+mn-ea"/>
            <a:cs typeface="+mn-cs"/>
          </a:endParaRPr>
        </a:p>
        <a:p>
          <a:pPr marL="0" indent="0"/>
          <a:r>
            <a:rPr lang="es-ES" sz="1050" b="0" i="0" u="none" strike="noStrike" baseline="0">
              <a:latin typeface="Arial" panose="020B0604020202020204" pitchFamily="34" charset="0"/>
              <a:ea typeface="+mn-ea"/>
              <a:cs typeface="Arial" panose="020B0604020202020204" pitchFamily="34" charset="0"/>
            </a:rPr>
            <a:t>NOTA: Las herramientas de autor pueden depender de otras herramientas adicionales, en cuyo caso es posible que una única herramienta no pueda conseguir cumplir los requisitos específicos. Por ejemplo, una herramienta de edición de vídeo puede permitir la creación de ficheros de vídeo para su distribución a través de la televisión y la web, mientras que otra herramienta distinta puede encargarse de la creación de los ficheros de los subtítulos para múltiples formatos. </a:t>
          </a:r>
          <a:endParaRPr lang="es-ES" sz="105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78317</xdr:colOff>
      <xdr:row>37</xdr:row>
      <xdr:rowOff>114983</xdr:rowOff>
    </xdr:from>
    <xdr:to>
      <xdr:col>18</xdr:col>
      <xdr:colOff>339844</xdr:colOff>
      <xdr:row>45</xdr:row>
      <xdr:rowOff>84667</xdr:rowOff>
    </xdr:to>
    <xdr:sp macro="" textlink="">
      <xdr:nvSpPr>
        <xdr:cNvPr id="198" name="TextShape 1" descr="11.8.1 Tecnología de gestión de contenidos (Condicional)&#10;&#10;Condición: Cuando el contenido web sea una herramienta de autor.&#10; &#10;En la medida en que la información necesaria para la accesibilidad sea compatible con el formato que se utiliza para la salida de la herramienta de autor, las herramientas de autor deben cumplir los apartados 11.8.2 a 11.8.5. ">
          <a:extLst>
            <a:ext uri="{FF2B5EF4-FFF2-40B4-BE49-F238E27FC236}">
              <a16:creationId xmlns:a16="http://schemas.microsoft.com/office/drawing/2014/main" id="{B2E0B555-0987-4C51-836D-F0DFF60656AC}"/>
            </a:ext>
          </a:extLst>
        </xdr:cNvPr>
        <xdr:cNvSpPr txBox="1"/>
      </xdr:nvSpPr>
      <xdr:spPr>
        <a:xfrm>
          <a:off x="14492817" y="7914900"/>
          <a:ext cx="6156444" cy="1377267"/>
        </a:xfrm>
        <a:prstGeom prst="rect">
          <a:avLst/>
        </a:prstGeom>
        <a:solidFill>
          <a:srgbClr val="DDDDDD"/>
        </a:solidFill>
        <a:ln>
          <a:noFill/>
        </a:ln>
      </xdr:spPr>
      <xdr:txBody>
        <a:bodyPr lIns="108000" tIns="108000" rIns="108000" bIns="108000">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s-ES" sz="1200" b="1" u="none" strike="noStrike" spc="-1">
              <a:latin typeface="Arial"/>
              <a:ea typeface="+mn-ea"/>
              <a:cs typeface="+mn-cs"/>
            </a:rPr>
            <a:t>11.8.1 Tecnología de gestión de contenidos (Condicional)</a:t>
          </a:r>
        </a:p>
        <a:p>
          <a:pPr marL="0" marR="0" indent="0" defTabSz="914400" eaLnBrk="1" fontAlgn="auto" latinLnBrk="0" hangingPunct="1">
            <a:lnSpc>
              <a:spcPct val="100000"/>
            </a:lnSpc>
            <a:spcBef>
              <a:spcPts val="0"/>
            </a:spcBef>
            <a:spcAft>
              <a:spcPts val="0"/>
            </a:spcAft>
            <a:buClrTx/>
            <a:buSzTx/>
            <a:buFontTx/>
            <a:buNone/>
            <a:tabLst/>
            <a:defRPr/>
          </a:pPr>
          <a:endParaRPr lang="es-ES" sz="1100" b="0" u="sng" strike="noStrike" spc="-1">
            <a:latin typeface="Arial"/>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s-ES" sz="1200" b="0" u="sng" strike="noStrike" spc="-1">
              <a:latin typeface="Arial"/>
              <a:ea typeface="+mn-ea"/>
              <a:cs typeface="+mn-cs"/>
            </a:rPr>
            <a:t>Condición</a:t>
          </a:r>
          <a:r>
            <a:rPr lang="es-ES" sz="1200" b="0" strike="noStrike" spc="-1">
              <a:latin typeface="Arial"/>
              <a:ea typeface="+mn-ea"/>
              <a:cs typeface="+mn-cs"/>
            </a:rPr>
            <a:t>: Cuando el contenido web sea una herramienta de autor.</a:t>
          </a:r>
        </a:p>
        <a:p>
          <a:pPr marL="0" marR="0" indent="0" defTabSz="914400" eaLnBrk="1" fontAlgn="auto" latinLnBrk="0" hangingPunct="1">
            <a:lnSpc>
              <a:spcPct val="100000"/>
            </a:lnSpc>
            <a:spcBef>
              <a:spcPts val="0"/>
            </a:spcBef>
            <a:spcAft>
              <a:spcPts val="0"/>
            </a:spcAft>
            <a:buClrTx/>
            <a:buSzTx/>
            <a:buFontTx/>
            <a:buNone/>
            <a:tabLst/>
            <a:defRPr/>
          </a:pPr>
          <a:r>
            <a:rPr lang="es-ES" sz="1100" b="0" strike="noStrike" spc="-1">
              <a:latin typeface="Arial"/>
              <a:ea typeface="+mn-ea"/>
              <a:cs typeface="+mn-cs"/>
            </a:rPr>
            <a:t>	</a:t>
          </a:r>
        </a:p>
        <a:p>
          <a:r>
            <a:rPr lang="es-ES" sz="1200" b="0" strike="noStrike" spc="-1">
              <a:latin typeface="Arial"/>
            </a:rPr>
            <a:t>En la medida en que la información necesaria para la accesibilidad sea compatible con el formato que se utiliza para la salida de la herramienta de autor, las herramientas de autor deben cumplir los apartados 11.8.2 a 11.8.5. </a:t>
          </a:r>
        </a:p>
      </xdr:txBody>
    </xdr:sp>
    <xdr:clientData/>
  </xdr:twoCellAnchor>
  <xdr:twoCellAnchor editAs="absolute">
    <xdr:from>
      <xdr:col>11</xdr:col>
      <xdr:colOff>83007</xdr:colOff>
      <xdr:row>20</xdr:row>
      <xdr:rowOff>203119</xdr:rowOff>
    </xdr:from>
    <xdr:to>
      <xdr:col>20</xdr:col>
      <xdr:colOff>359833</xdr:colOff>
      <xdr:row>33</xdr:row>
      <xdr:rowOff>285751</xdr:rowOff>
    </xdr:to>
    <xdr:sp macro="" textlink="">
      <xdr:nvSpPr>
        <xdr:cNvPr id="199" name="TextShape 1" descr="11.7 Preferencias de usuario&#10;&#10;Cuando el software que no esté diseñado para aislarse de su plataforma proporcione una interfaz de usuario, esa interfaz de usuario debe seguir los valores de las preferencias del usuario con respecto a unidades de medida, color, contraste, tipo de letra, cuerpo de letra y cursor del foco de la plataforma, salvo en el caso de que el usuario los anule. &#10;&#10;NOTA 1: El software que está aislado de su plataforma subyacente no tiene acceso a la configuración de la plataforma establecida por el usuario y, por lo tanto, no puede atenerse a ella. &#10;NOTA 2: Para los contenidos web, el agente de usuario constituye la plataforma subyacente. &#10;NOTA 3: Esto no excluye la posibilidad de que el software tenga valores de configuración adicionales, siempre que exista un modo que permita a la aplicación respetar la configuración del sistema en el caso de que esta sea más restrictiva. ">
          <a:extLst>
            <a:ext uri="{FF2B5EF4-FFF2-40B4-BE49-F238E27FC236}">
              <a16:creationId xmlns:a16="http://schemas.microsoft.com/office/drawing/2014/main" id="{6494B489-1F61-412D-A74C-F0FF4F716A36}"/>
            </a:ext>
          </a:extLst>
        </xdr:cNvPr>
        <xdr:cNvSpPr txBox="1"/>
      </xdr:nvSpPr>
      <xdr:spPr>
        <a:xfrm>
          <a:off x="14497507" y="4923286"/>
          <a:ext cx="7917993" cy="2231048"/>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11.7 Preferencias de usuario</a:t>
          </a:r>
        </a:p>
        <a:p>
          <a:endParaRPr lang="en-US" sz="1400" b="0" strike="noStrike" spc="-1">
            <a:solidFill>
              <a:srgbClr val="000000"/>
            </a:solidFill>
            <a:latin typeface="Arial"/>
            <a:ea typeface="Linux Libertine G"/>
          </a:endParaRPr>
        </a:p>
        <a:p>
          <a:r>
            <a:rPr lang="es-ES" sz="1200" b="0" i="0" u="none" strike="noStrike" baseline="0">
              <a:latin typeface="Arial" pitchFamily="34" charset="0"/>
              <a:ea typeface="+mn-ea"/>
              <a:cs typeface="Arial" pitchFamily="34" charset="0"/>
            </a:rPr>
            <a:t>Cuando el </a:t>
          </a:r>
          <a:r>
            <a:rPr lang="es-ES" sz="1200" b="0" i="1" u="none" strike="noStrike" baseline="0">
              <a:latin typeface="Arial" pitchFamily="34" charset="0"/>
              <a:ea typeface="+mn-ea"/>
              <a:cs typeface="Arial" pitchFamily="34" charset="0"/>
            </a:rPr>
            <a:t>software </a:t>
          </a:r>
          <a:r>
            <a:rPr lang="es-ES" sz="1200" b="0" i="0" u="none" strike="noStrike" baseline="0">
              <a:latin typeface="Arial" pitchFamily="34" charset="0"/>
              <a:ea typeface="+mn-ea"/>
              <a:cs typeface="Arial" pitchFamily="34" charset="0"/>
            </a:rPr>
            <a:t>que no esté diseñado para aislarse de su plataforma proporcione una interfaz de usuario, esa interfaz de usuario debe seguir los valores de las preferencias del usuario con respecto a unidades de medida, color, contraste, tipo de letra, cuerpo de letra y cursor del foco de la plataforma, salvo en el caso de que el usuario los anule. </a:t>
          </a:r>
        </a:p>
        <a:p>
          <a:endParaRPr lang="es-ES" sz="1050" b="0" i="0" u="none" strike="noStrike" baseline="0">
            <a:latin typeface="+mn-lt"/>
            <a:ea typeface="+mn-ea"/>
            <a:cs typeface="+mn-cs"/>
          </a:endParaRPr>
        </a:p>
        <a:p>
          <a:r>
            <a:rPr lang="es-ES" sz="1100" b="0" i="0" u="none" strike="noStrike" baseline="0">
              <a:latin typeface="Arial" panose="020B0604020202020204" pitchFamily="34" charset="0"/>
              <a:ea typeface="+mn-ea"/>
              <a:cs typeface="Arial" panose="020B0604020202020204" pitchFamily="34" charset="0"/>
            </a:rPr>
            <a:t>NOTA 1: El </a:t>
          </a:r>
          <a:r>
            <a:rPr lang="es-ES" sz="1100" b="0" i="1" u="none" strike="noStrike" baseline="0">
              <a:latin typeface="Arial" panose="020B0604020202020204" pitchFamily="34" charset="0"/>
              <a:ea typeface="+mn-ea"/>
              <a:cs typeface="Arial" panose="020B0604020202020204" pitchFamily="34" charset="0"/>
            </a:rPr>
            <a:t>software </a:t>
          </a:r>
          <a:r>
            <a:rPr lang="es-ES" sz="1100" b="0" i="0" u="none" strike="noStrike" baseline="0">
              <a:latin typeface="Arial" panose="020B0604020202020204" pitchFamily="34" charset="0"/>
              <a:ea typeface="+mn-ea"/>
              <a:cs typeface="Arial" panose="020B0604020202020204" pitchFamily="34" charset="0"/>
            </a:rPr>
            <a:t>que está aislado de su plataforma subyacente no tiene acceso a la configuración de la plataforma establecida por el usuario y, por lo tanto, no puede atenerse a ella. </a:t>
          </a:r>
        </a:p>
        <a:p>
          <a:r>
            <a:rPr lang="es-ES" sz="1100" b="0" i="0" u="none" strike="noStrike" baseline="0">
              <a:latin typeface="Arial" panose="020B0604020202020204" pitchFamily="34" charset="0"/>
              <a:ea typeface="+mn-ea"/>
              <a:cs typeface="Arial" panose="020B0604020202020204" pitchFamily="34" charset="0"/>
            </a:rPr>
            <a:t>NOTA 2: Para los contenidos web, el agente de usuario constituye la plataforma subyacente. </a:t>
          </a:r>
        </a:p>
        <a:p>
          <a:r>
            <a:rPr lang="es-ES" sz="1100" b="0" i="0" u="none" strike="noStrike" baseline="0">
              <a:latin typeface="Arial" panose="020B0604020202020204" pitchFamily="34" charset="0"/>
              <a:ea typeface="+mn-ea"/>
              <a:cs typeface="Arial" panose="020B0604020202020204" pitchFamily="34" charset="0"/>
            </a:rPr>
            <a:t>NOTA 3: Esto no excluye la posibilidad de que el </a:t>
          </a:r>
          <a:r>
            <a:rPr lang="es-ES" sz="1100" b="0" i="1" u="none" strike="noStrike" baseline="0">
              <a:latin typeface="Arial" panose="020B0604020202020204" pitchFamily="34" charset="0"/>
              <a:ea typeface="+mn-ea"/>
              <a:cs typeface="Arial" panose="020B0604020202020204" pitchFamily="34" charset="0"/>
            </a:rPr>
            <a:t>software </a:t>
          </a:r>
          <a:r>
            <a:rPr lang="es-ES" sz="1100" b="0" i="0" u="none" strike="noStrike" baseline="0">
              <a:latin typeface="Arial" panose="020B0604020202020204" pitchFamily="34" charset="0"/>
              <a:ea typeface="+mn-ea"/>
              <a:cs typeface="Arial" panose="020B0604020202020204" pitchFamily="34" charset="0"/>
            </a:rPr>
            <a:t>tenga valores de configuración adicionales, siempre que exista un modo que permita a la aplicación respetar la configuración del sistema en el caso de que esta sea más restrictiva. </a:t>
          </a:r>
          <a:endParaRPr lang="en-US" sz="1100" b="0" strike="noStrike" spc="-1">
            <a:solidFill>
              <a:srgbClr val="000000"/>
            </a:solidFill>
            <a:latin typeface="Arial" panose="020B0604020202020204" pitchFamily="34" charset="0"/>
            <a:ea typeface="Linux Libertine G"/>
            <a:cs typeface="Arial" panose="020B0604020202020204" pitchFamily="34" charset="0"/>
          </a:endParaRPr>
        </a:p>
      </xdr:txBody>
    </xdr:sp>
    <xdr:clientData/>
  </xdr:twoCellAnchor>
  <xdr:twoCellAnchor editAs="absolute">
    <xdr:from>
      <xdr:col>14</xdr:col>
      <xdr:colOff>790491</xdr:colOff>
      <xdr:row>16</xdr:row>
      <xdr:rowOff>361949</xdr:rowOff>
    </xdr:from>
    <xdr:to>
      <xdr:col>15</xdr:col>
      <xdr:colOff>580304</xdr:colOff>
      <xdr:row>20</xdr:row>
      <xdr:rowOff>6474</xdr:rowOff>
    </xdr:to>
    <xdr:pic>
      <xdr:nvPicPr>
        <xdr:cNvPr id="200" name="Image 1">
          <a:extLst>
            <a:ext uri="{FF2B5EF4-FFF2-40B4-BE49-F238E27FC236}">
              <a16:creationId xmlns:a16="http://schemas.microsoft.com/office/drawing/2014/main" id="{3D021F9D-87D8-44F5-A774-717B44A0DF1C}"/>
            </a:ext>
            <a:ext uri="{C183D7F6-B498-43B3-948B-1728B52AA6E4}">
              <adec:decorative xmlns:adec="http://schemas.microsoft.com/office/drawing/2017/decorative" val="1"/>
            </a:ext>
          </a:extLst>
        </xdr:cNvPr>
        <xdr:cNvPicPr/>
      </xdr:nvPicPr>
      <xdr:blipFill>
        <a:blip xmlns:r="http://schemas.openxmlformats.org/officeDocument/2006/relationships" r:embed="rId1"/>
        <a:stretch/>
      </xdr:blipFill>
      <xdr:spPr>
        <a:xfrm>
          <a:off x="18051908" y="4097866"/>
          <a:ext cx="668229" cy="628775"/>
        </a:xfrm>
        <a:prstGeom prst="rect">
          <a:avLst/>
        </a:prstGeom>
        <a:ln>
          <a:noFill/>
        </a:ln>
      </xdr:spPr>
    </xdr:pic>
    <xdr:clientData/>
  </xdr:twoCellAnchor>
  <xdr:twoCellAnchor>
    <xdr:from>
      <xdr:col>4</xdr:col>
      <xdr:colOff>10583</xdr:colOff>
      <xdr:row>17</xdr:row>
      <xdr:rowOff>21167</xdr:rowOff>
    </xdr:from>
    <xdr:to>
      <xdr:col>4</xdr:col>
      <xdr:colOff>317500</xdr:colOff>
      <xdr:row>17</xdr:row>
      <xdr:rowOff>21167</xdr:rowOff>
    </xdr:to>
    <xdr:cxnSp macro="">
      <xdr:nvCxnSpPr>
        <xdr:cNvPr id="2" name="Conector recto de flecha 1">
          <a:extLst>
            <a:ext uri="{FF2B5EF4-FFF2-40B4-BE49-F238E27FC236}">
              <a16:creationId xmlns:a16="http://schemas.microsoft.com/office/drawing/2014/main" id="{0FE05BDC-2FE6-4093-87C2-76DD494833A9}"/>
            </a:ext>
          </a:extLst>
        </xdr:cNvPr>
        <xdr:cNvCxnSpPr/>
      </xdr:nvCxnSpPr>
      <xdr:spPr>
        <a:xfrm flipH="1">
          <a:off x="7937500" y="4159250"/>
          <a:ext cx="306917" cy="0"/>
        </a:xfrm>
        <a:prstGeom prst="straightConnector1">
          <a:avLst/>
        </a:prstGeom>
        <a:ln w="285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editAs="absolute">
    <xdr:from>
      <xdr:col>13</xdr:col>
      <xdr:colOff>421653</xdr:colOff>
      <xdr:row>14</xdr:row>
      <xdr:rowOff>110240</xdr:rowOff>
    </xdr:from>
    <xdr:to>
      <xdr:col>14</xdr:col>
      <xdr:colOff>153093</xdr:colOff>
      <xdr:row>17</xdr:row>
      <xdr:rowOff>109504</xdr:rowOff>
    </xdr:to>
    <xdr:pic>
      <xdr:nvPicPr>
        <xdr:cNvPr id="2" name="Image 1">
          <a:extLst>
            <a:ext uri="{FF2B5EF4-FFF2-40B4-BE49-F238E27FC236}">
              <a16:creationId xmlns:a16="http://schemas.microsoft.com/office/drawing/2014/main" id="{00000000-0008-0000-0900-000002000000}"/>
            </a:ext>
            <a:ext uri="{C183D7F6-B498-43B3-948B-1728B52AA6E4}">
              <adec:decorative xmlns:adec="http://schemas.microsoft.com/office/drawing/2017/decorative" val="1"/>
            </a:ext>
          </a:extLst>
        </xdr:cNvPr>
        <xdr:cNvPicPr/>
      </xdr:nvPicPr>
      <xdr:blipFill>
        <a:blip xmlns:r="http://schemas.openxmlformats.org/officeDocument/2006/relationships" r:embed="rId1"/>
        <a:stretch/>
      </xdr:blipFill>
      <xdr:spPr>
        <a:xfrm>
          <a:off x="15954730" y="3578317"/>
          <a:ext cx="610671" cy="712418"/>
        </a:xfrm>
        <a:prstGeom prst="rect">
          <a:avLst/>
        </a:prstGeom>
        <a:ln>
          <a:noFill/>
        </a:ln>
      </xdr:spPr>
    </xdr:pic>
    <xdr:clientData/>
  </xdr:twoCellAnchor>
  <xdr:twoCellAnchor editAs="absolute">
    <xdr:from>
      <xdr:col>11</xdr:col>
      <xdr:colOff>17579</xdr:colOff>
      <xdr:row>86</xdr:row>
      <xdr:rowOff>89349</xdr:rowOff>
    </xdr:from>
    <xdr:to>
      <xdr:col>18</xdr:col>
      <xdr:colOff>32464</xdr:colOff>
      <xdr:row>103</xdr:row>
      <xdr:rowOff>29308</xdr:rowOff>
    </xdr:to>
    <xdr:sp macro="" textlink="">
      <xdr:nvSpPr>
        <xdr:cNvPr id="18" name="TextShape 1" descr="12.2.4 Documentación accesible&#10;&#10;La documentación suministrada por los servicios de apoyo debe proporcionarse en al menos uno de los formatos electrónicos siguientes: &#10;a) un formato web que esté conforme con los requisitos del capítulo 9; o &#10;b) un formato no web que esté conforme con los requisitos del capítulo 10. &#10;&#10;NOTA 1 Esto no excluye la posibilidad de proporcionar también la documentación del producto en otros formatos (electrónicos o impresos) que no sean accesibles. &#10;NOTA 2 Tampoco excluye la posibilidad de proporcionar formatos alternativos que satisfagan las necesidades de algún tipo de usuario específico (por ejemplo, documentos en braille para personas ciegas o información simplificada para personas con deficiencia cognitiva). &#10;NOTA 3 En el caso de que la documentación sea incorporada a las TIC, estará sujeta a los requisitos de accesibilidad recogidos en este documento &#10;NOTA 4 Un agente de usuario que fuera compatible con la conversión automática de medios favorecería una mejora de la accesibilidad. ">
          <a:extLst>
            <a:ext uri="{FF2B5EF4-FFF2-40B4-BE49-F238E27FC236}">
              <a16:creationId xmlns:a16="http://schemas.microsoft.com/office/drawing/2014/main" id="{00000000-0008-0000-0900-000012000000}"/>
            </a:ext>
          </a:extLst>
        </xdr:cNvPr>
        <xdr:cNvSpPr txBox="1"/>
      </xdr:nvSpPr>
      <xdr:spPr>
        <a:xfrm>
          <a:off x="13381887" y="17038964"/>
          <a:ext cx="6120654" cy="2812113"/>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12.2.4 Documentación accesible</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 documentación suministrada por los servicios de apoyo debe proporcionarse en al menos uno de los formatos electrónicos siguientes: </a:t>
          </a:r>
        </a:p>
        <a:p>
          <a:r>
            <a:rPr lang="en-US" sz="1200" b="0" strike="noStrike" spc="-1">
              <a:solidFill>
                <a:srgbClr val="000000"/>
              </a:solidFill>
              <a:latin typeface="Arial"/>
              <a:ea typeface="Linux Libertine G"/>
            </a:rPr>
            <a:t>a) un formato web que esté conforme con los requisitos del capítulo 9; o </a:t>
          </a:r>
        </a:p>
        <a:p>
          <a:r>
            <a:rPr lang="en-US" sz="1200" b="0" strike="noStrike" spc="-1">
              <a:solidFill>
                <a:srgbClr val="000000"/>
              </a:solidFill>
              <a:latin typeface="Arial"/>
              <a:ea typeface="Linux Libertine G"/>
            </a:rPr>
            <a:t>b) un formato no web que esté conforme con los requisitos del capítulo 10. </a:t>
          </a:r>
        </a:p>
        <a:p>
          <a:endParaRPr lang="en-US" sz="1200" b="0" strike="noStrike" spc="-1">
            <a:solidFill>
              <a:srgbClr val="000000"/>
            </a:solidFill>
            <a:latin typeface="Arial"/>
            <a:ea typeface="Linux Libertine G"/>
          </a:endParaRPr>
        </a:p>
        <a:p>
          <a:r>
            <a:rPr lang="es-ES" sz="1050" b="0" i="0" u="none" strike="noStrike" baseline="0">
              <a:latin typeface="Arial" panose="020B0604020202020204" pitchFamily="34" charset="0"/>
              <a:ea typeface="+mn-ea"/>
              <a:cs typeface="Arial" panose="020B0604020202020204" pitchFamily="34" charset="0"/>
            </a:rPr>
            <a:t>NOTA 1 Esto no excluye la posibilidad de proporcionar también la documentación del producto en otros formatos (electrónicos o impresos) que no sean accesibles. </a:t>
          </a:r>
        </a:p>
        <a:p>
          <a:r>
            <a:rPr lang="es-ES" sz="1050" b="0" i="0" u="none" strike="noStrike" baseline="0">
              <a:latin typeface="Arial" panose="020B0604020202020204" pitchFamily="34" charset="0"/>
              <a:ea typeface="+mn-ea"/>
              <a:cs typeface="Arial" panose="020B0604020202020204" pitchFamily="34" charset="0"/>
            </a:rPr>
            <a:t>NOTA 2 Tampoco excluye la posibilidad de proporcionar formatos alternativos que satisfagan las necesidades de algún tipo de usuario específico (por ejemplo, documentos en braille para personas ciegas o información simplificada para personas con deficiencia cognitiva). </a:t>
          </a:r>
        </a:p>
        <a:p>
          <a:r>
            <a:rPr lang="es-ES" sz="1050" b="0" i="0" u="none" strike="noStrike" baseline="0">
              <a:latin typeface="Arial" panose="020B0604020202020204" pitchFamily="34" charset="0"/>
              <a:ea typeface="+mn-ea"/>
              <a:cs typeface="Arial" panose="020B0604020202020204" pitchFamily="34" charset="0"/>
            </a:rPr>
            <a:t>NOTA 3 En el caso de que la documentación sea incorporada a las TIC, estará sujeta a los requisitos de accesibilidad recogidos en este documento </a:t>
          </a:r>
        </a:p>
        <a:p>
          <a:r>
            <a:rPr lang="es-ES" sz="1050" b="0" i="0" u="none" strike="noStrike" baseline="0">
              <a:latin typeface="Arial" panose="020B0604020202020204" pitchFamily="34" charset="0"/>
              <a:ea typeface="+mn-ea"/>
              <a:cs typeface="Arial" panose="020B0604020202020204" pitchFamily="34" charset="0"/>
            </a:rPr>
            <a:t>NOTA 4 Un agente de usuario que fuera compatible con la conversión automática de medios favorecería una mejora de la accesibilidad. </a:t>
          </a:r>
          <a:endParaRPr lang="es-ES" sz="105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1219</xdr:colOff>
      <xdr:row>71</xdr:row>
      <xdr:rowOff>189671</xdr:rowOff>
    </xdr:from>
    <xdr:to>
      <xdr:col>17</xdr:col>
      <xdr:colOff>316751</xdr:colOff>
      <xdr:row>78</xdr:row>
      <xdr:rowOff>48846</xdr:rowOff>
    </xdr:to>
    <xdr:sp macro="" textlink="">
      <xdr:nvSpPr>
        <xdr:cNvPr id="19" name="TextShape 1" descr="12.2.3 Comunicación efectiva&#10;&#10;Los servicios de apoyo para las TIC deben adaptarse a las necesidades de comunicación de las personas con discapacidad, ya sea directamente o a través de un punto de derivación. ">
          <a:extLst>
            <a:ext uri="{FF2B5EF4-FFF2-40B4-BE49-F238E27FC236}">
              <a16:creationId xmlns:a16="http://schemas.microsoft.com/office/drawing/2014/main" id="{00000000-0008-0000-0900-000013000000}"/>
            </a:ext>
          </a:extLst>
        </xdr:cNvPr>
        <xdr:cNvSpPr txBox="1"/>
      </xdr:nvSpPr>
      <xdr:spPr>
        <a:xfrm>
          <a:off x="13345988" y="14296440"/>
          <a:ext cx="6108686" cy="1168252"/>
        </a:xfrm>
        <a:prstGeom prst="rect">
          <a:avLst/>
        </a:prstGeom>
        <a:solidFill>
          <a:srgbClr val="DDDDDD"/>
        </a:solidFill>
        <a:ln>
          <a:noFill/>
        </a:ln>
      </xdr:spPr>
      <xdr:txBody>
        <a:bodyPr lIns="108000" tIns="108000" rIns="108000" bIns="108000">
          <a:noAutofit/>
        </a:bodyPr>
        <a:lstStyle/>
        <a:p>
          <a:pPr marL="0" indent="0"/>
          <a:r>
            <a:rPr lang="es-ES" sz="1200" b="1" strike="noStrike" spc="-1">
              <a:latin typeface="Arial"/>
              <a:ea typeface="+mn-ea"/>
              <a:cs typeface="+mn-cs"/>
            </a:rPr>
            <a:t>12.2.3 Comunicación efectiva</a:t>
          </a:r>
        </a:p>
        <a:p>
          <a:pPr marL="0" indent="0"/>
          <a:endParaRPr lang="es-ES" sz="1200" b="0" strike="noStrike" spc="-1">
            <a:latin typeface="Arial"/>
            <a:ea typeface="+mn-ea"/>
            <a:cs typeface="+mn-cs"/>
          </a:endParaRPr>
        </a:p>
        <a:p>
          <a:pPr marL="0" indent="0"/>
          <a:r>
            <a:rPr lang="es-ES" sz="1200" b="0" strike="noStrike" spc="-1">
              <a:latin typeface="Arial"/>
              <a:ea typeface="+mn-ea"/>
              <a:cs typeface="+mn-cs"/>
            </a:rPr>
            <a:t>Los servicios de apoyo para las TIC deben adaptarse a las necesidades de comunicación de las personas con discapacidad, ya sea directamente o a través de un punto de derivación. </a:t>
          </a:r>
          <a:endParaRPr lang="es-ES" sz="1200" b="0" strike="noStrike" spc="-1">
            <a:latin typeface="Times New Roman"/>
          </a:endParaRPr>
        </a:p>
      </xdr:txBody>
    </xdr:sp>
    <xdr:clientData/>
  </xdr:twoCellAnchor>
  <xdr:twoCellAnchor editAs="absolute">
    <xdr:from>
      <xdr:col>11</xdr:col>
      <xdr:colOff>10138</xdr:colOff>
      <xdr:row>54</xdr:row>
      <xdr:rowOff>248608</xdr:rowOff>
    </xdr:from>
    <xdr:to>
      <xdr:col>18</xdr:col>
      <xdr:colOff>13055</xdr:colOff>
      <xdr:row>65</xdr:row>
      <xdr:rowOff>19540</xdr:rowOff>
    </xdr:to>
    <xdr:sp macro="" textlink="">
      <xdr:nvSpPr>
        <xdr:cNvPr id="20" name="TextShape 1" descr="12.2.2 Información sobre las características de accesibilidad y compatibilidad&#10;&#10;Los servicios de apoyo para las TIC deben proporcionar información acerca de las características de accesibilidad y compatibilidad que se incluyen en la documentación del producto. &#10;&#10;NOTA: Las características de accesibilidad y compatibilidad incluyen las características de accesibilidad integradas, así como las características de accesibilidad que permiten la compatibilidad con los productos de apoyo. ">
          <a:extLst>
            <a:ext uri="{FF2B5EF4-FFF2-40B4-BE49-F238E27FC236}">
              <a16:creationId xmlns:a16="http://schemas.microsoft.com/office/drawing/2014/main" id="{00000000-0008-0000-0900-000014000000}"/>
            </a:ext>
          </a:extLst>
        </xdr:cNvPr>
        <xdr:cNvSpPr txBox="1"/>
      </xdr:nvSpPr>
      <xdr:spPr>
        <a:xfrm>
          <a:off x="13374446" y="11209685"/>
          <a:ext cx="6108686" cy="1705240"/>
        </a:xfrm>
        <a:prstGeom prst="rect">
          <a:avLst/>
        </a:prstGeom>
        <a:solidFill>
          <a:srgbClr val="DDDDDD"/>
        </a:solidFill>
        <a:ln>
          <a:noFill/>
        </a:ln>
      </xdr:spPr>
      <xdr:txBody>
        <a:bodyPr lIns="108000" tIns="108000" rIns="108000" bIns="108000">
          <a:noAutofit/>
        </a:bodyPr>
        <a:lstStyle/>
        <a:p>
          <a:r>
            <a:rPr lang="es-ES" sz="1200" b="1" strike="noStrike" spc="-1">
              <a:latin typeface="Arial"/>
            </a:rPr>
            <a:t>12.2.2 Información sobre las características de accesibilidad y compatibilidad</a:t>
          </a:r>
        </a:p>
        <a:p>
          <a:endParaRPr lang="es-ES" sz="1200" b="0" strike="noStrike" spc="-1">
            <a:latin typeface="Arial"/>
          </a:endParaRPr>
        </a:p>
        <a:p>
          <a:r>
            <a:rPr lang="es-ES" sz="1200" b="0" strike="noStrike" spc="-1">
              <a:latin typeface="Arial"/>
            </a:rPr>
            <a:t>Los servicios de apoyo para las TIC deben proporcionar información acerca de las características de accesibilidad y compatibilidad que se incluyen en la documentación del producto. </a:t>
          </a:r>
        </a:p>
        <a:p>
          <a:endParaRPr lang="es-ES" sz="1200" b="0" strike="noStrike" spc="-1">
            <a:latin typeface="Arial"/>
          </a:endParaRPr>
        </a:p>
        <a:p>
          <a:r>
            <a:rPr lang="es-ES" sz="1050" b="0" i="0" u="none" strike="noStrike" baseline="0">
              <a:latin typeface="Arial" panose="020B0604020202020204" pitchFamily="34" charset="0"/>
              <a:ea typeface="+mn-ea"/>
              <a:cs typeface="Arial" panose="020B0604020202020204" pitchFamily="34" charset="0"/>
            </a:rPr>
            <a:t>NOTA: Las características de accesibilidad y compatibilidad incluyen las características de accesibilidad integradas, así como las características de accesibilidad que permiten la compatibilidad con los productos de apoyo. </a:t>
          </a:r>
          <a:endParaRPr lang="es-ES" sz="1050" b="0" strike="noStrike" spc="-1">
            <a:latin typeface="Arial" panose="020B0604020202020204" pitchFamily="34" charset="0"/>
            <a:cs typeface="Arial" panose="020B0604020202020204" pitchFamily="34" charset="0"/>
          </a:endParaRPr>
        </a:p>
      </xdr:txBody>
    </xdr:sp>
    <xdr:clientData/>
  </xdr:twoCellAnchor>
  <xdr:twoCellAnchor editAs="absolute">
    <xdr:from>
      <xdr:col>11</xdr:col>
      <xdr:colOff>20023</xdr:colOff>
      <xdr:row>35</xdr:row>
      <xdr:rowOff>20033</xdr:rowOff>
    </xdr:from>
    <xdr:to>
      <xdr:col>18</xdr:col>
      <xdr:colOff>34908</xdr:colOff>
      <xdr:row>50</xdr:row>
      <xdr:rowOff>175845</xdr:rowOff>
    </xdr:to>
    <xdr:sp macro="" textlink="">
      <xdr:nvSpPr>
        <xdr:cNvPr id="21" name="TextShape 1" descr="12.1.2 Documentación accesible&#10;&#10;La documentación del producto suministrada junto con las TIC debe proporcionarse en al menos uno de los formatos electrónicos siguientes: &#10;a) un formato web que esté conforme con los requisitos del capítulo 9; o &#10;b) un formato no web que esté conforme con los requisitos del capítulo 10. &#10;&#10;NOTA 1 Esto no excluye la posibilidad de proporcionar también la documentación del producto en otros formatos (electrónicos o impresos) que no sean accesibles. &#10;NOTA 2 Tampoco excluye la posibilidad de proporcionar formatos alternativos que satisfagan las necesidades de algún tipo de usuario específico (por ejemplo, documentos en braille para personas ciegas o información simplificada para personas con deficiencia cognitiva). &#10;NOTA 3 En el caso de que la documentación sea parte integral de las TIC, se proporcionará a través de una interfaz de usuario que sea accesible. &#10;NOTA 4 Un agente de usuario que fuera compatible con la conversión automática de medios favorecería una mejora de la accesibilidad.">
          <a:extLst>
            <a:ext uri="{FF2B5EF4-FFF2-40B4-BE49-F238E27FC236}">
              <a16:creationId xmlns:a16="http://schemas.microsoft.com/office/drawing/2014/main" id="{00000000-0008-0000-0900-000015000000}"/>
            </a:ext>
          </a:extLst>
        </xdr:cNvPr>
        <xdr:cNvSpPr txBox="1"/>
      </xdr:nvSpPr>
      <xdr:spPr>
        <a:xfrm>
          <a:off x="13384331" y="7532571"/>
          <a:ext cx="6120654" cy="2715351"/>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12.1.2 Documentación accesible</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 documentación del producto suministrada junto con las TIC debe proporcionarse en al menos uno de los formatos electrónicos siguientes: </a:t>
          </a:r>
        </a:p>
        <a:p>
          <a:r>
            <a:rPr lang="en-US" sz="1200" b="0" strike="noStrike" spc="-1">
              <a:solidFill>
                <a:srgbClr val="000000"/>
              </a:solidFill>
              <a:latin typeface="Arial"/>
              <a:ea typeface="Linux Libertine G"/>
            </a:rPr>
            <a:t>a) un formato web que esté conforme con los requisitos del capítulo 9; o </a:t>
          </a:r>
        </a:p>
        <a:p>
          <a:r>
            <a:rPr lang="en-US" sz="1200" b="0" strike="noStrike" spc="-1">
              <a:solidFill>
                <a:srgbClr val="000000"/>
              </a:solidFill>
              <a:latin typeface="Arial"/>
              <a:ea typeface="Linux Libertine G"/>
            </a:rPr>
            <a:t>b) un formato no web que esté conforme con los requisitos del capítulo 10. </a:t>
          </a:r>
        </a:p>
        <a:p>
          <a:endParaRPr lang="en-US" sz="1200" b="0" strike="noStrike" spc="-1">
            <a:solidFill>
              <a:srgbClr val="000000"/>
            </a:solidFill>
            <a:latin typeface="Arial"/>
            <a:ea typeface="Linux Libertine G"/>
          </a:endParaRPr>
        </a:p>
        <a:p>
          <a:r>
            <a:rPr lang="es-ES" sz="1000" b="0" i="0" u="none" strike="noStrike" baseline="0">
              <a:latin typeface="Arial" panose="020B0604020202020204" pitchFamily="34" charset="0"/>
              <a:ea typeface="+mn-ea"/>
              <a:cs typeface="Arial" panose="020B0604020202020204" pitchFamily="34" charset="0"/>
            </a:rPr>
            <a:t>NOTA 1 Esto no excluye la posibilidad de proporcionar también la documentación del producto en otros formatos (electrónicos o impresos) que no sean accesibles. </a:t>
          </a:r>
        </a:p>
        <a:p>
          <a:r>
            <a:rPr lang="es-ES" sz="1000" b="0" i="0" u="none" strike="noStrike" baseline="0">
              <a:latin typeface="Arial" panose="020B0604020202020204" pitchFamily="34" charset="0"/>
              <a:ea typeface="+mn-ea"/>
              <a:cs typeface="Arial" panose="020B0604020202020204" pitchFamily="34" charset="0"/>
            </a:rPr>
            <a:t>NOTA 2 Tampoco excluye la posibilidad de proporcionar formatos alternativos que satisfagan las necesidades de algún tipo de usuario específico (por ejemplo, documentos en braille para personas ciegas o información simplificada para personas con deficiencia cognitiva). </a:t>
          </a:r>
        </a:p>
        <a:p>
          <a:r>
            <a:rPr lang="es-ES" sz="1000" b="0" i="0" u="none" strike="noStrike" baseline="0">
              <a:latin typeface="Arial" panose="020B0604020202020204" pitchFamily="34" charset="0"/>
              <a:ea typeface="+mn-ea"/>
              <a:cs typeface="Arial" panose="020B0604020202020204" pitchFamily="34" charset="0"/>
            </a:rPr>
            <a:t>NOTA 3 En el caso de que la documentación sea parte integral de las TIC, se proporcionará a través de una interfaz de usuario que sea accesible. </a:t>
          </a:r>
        </a:p>
        <a:p>
          <a:r>
            <a:rPr lang="es-ES" sz="1000" b="0" i="0" u="none" strike="noStrike" baseline="0">
              <a:latin typeface="Arial" panose="020B0604020202020204" pitchFamily="34" charset="0"/>
              <a:ea typeface="+mn-ea"/>
              <a:cs typeface="Arial" panose="020B0604020202020204" pitchFamily="34" charset="0"/>
            </a:rPr>
            <a:t>NOTA 4 Un agente de usuario que fuera compatible con la conversión automática de medios favorecería una mejora de la accesibilidad.</a:t>
          </a:r>
          <a:endParaRPr lang="en-US" sz="1000" b="0" strike="noStrike" spc="-1">
            <a:solidFill>
              <a:srgbClr val="000000"/>
            </a:solidFill>
            <a:latin typeface="Arial" panose="020B0604020202020204" pitchFamily="34" charset="0"/>
            <a:ea typeface="Linux Libertine G"/>
            <a:cs typeface="Arial" panose="020B0604020202020204" pitchFamily="34" charset="0"/>
          </a:endParaRPr>
        </a:p>
      </xdr:txBody>
    </xdr:sp>
    <xdr:clientData/>
  </xdr:twoCellAnchor>
  <xdr:twoCellAnchor editAs="absolute">
    <xdr:from>
      <xdr:col>11</xdr:col>
      <xdr:colOff>20757</xdr:colOff>
      <xdr:row>20</xdr:row>
      <xdr:rowOff>99043</xdr:rowOff>
    </xdr:from>
    <xdr:to>
      <xdr:col>18</xdr:col>
      <xdr:colOff>23674</xdr:colOff>
      <xdr:row>33</xdr:row>
      <xdr:rowOff>146537</xdr:rowOff>
    </xdr:to>
    <xdr:sp macro="" textlink="">
      <xdr:nvSpPr>
        <xdr:cNvPr id="22" name="TextShape 1" descr="12.1.1 Características de accesibilidad y compatibilidad&#10;&#10;La documentación del producto proporcionada con las TIC, tanto si se suministra por separado como si forma parte integral de las TIC, deben enumerar y explicar cómo utilizar las características de accesibilidad y compatibilidad de las TIC. &#10;&#10;NOTA 1: Las características de accesibilidad y compatibilidad incluyen las características de accesibilidad integradas, así como las características de accesibilidad que permiten la compatibilidad con las tecnologías de apoyo. &#10;NOTA 2: La práctica más idónea es utilizar los Esquemas WebSchemas/Accessibility 2.0 [i.38] para proporcionar los metadatos sobre la accesibilidad de las TIC. &#10;NOTA 3: La declaración de accesibilidad y las páginas de ayuda son ejemplos del suministro de información sobre el producto. ">
          <a:extLst>
            <a:ext uri="{FF2B5EF4-FFF2-40B4-BE49-F238E27FC236}">
              <a16:creationId xmlns:a16="http://schemas.microsoft.com/office/drawing/2014/main" id="{00000000-0008-0000-0900-000016000000}"/>
            </a:ext>
          </a:extLst>
        </xdr:cNvPr>
        <xdr:cNvSpPr txBox="1"/>
      </xdr:nvSpPr>
      <xdr:spPr>
        <a:xfrm>
          <a:off x="13385065" y="4749197"/>
          <a:ext cx="6108686" cy="2294417"/>
        </a:xfrm>
        <a:prstGeom prst="rect">
          <a:avLst/>
        </a:prstGeom>
        <a:solidFill>
          <a:srgbClr val="DDDDDD"/>
        </a:solidFill>
        <a:ln>
          <a:noFill/>
        </a:ln>
      </xdr:spPr>
      <xdr:txBody>
        <a:bodyPr lIns="108000" tIns="108000" rIns="108000" bIns="108000">
          <a:noAutofit/>
        </a:bodyPr>
        <a:lstStyle/>
        <a:p>
          <a:r>
            <a:rPr lang="en-US" sz="1200" b="1" strike="noStrike" spc="-1">
              <a:solidFill>
                <a:srgbClr val="000000"/>
              </a:solidFill>
              <a:latin typeface="Arial"/>
              <a:ea typeface="Linux Libertine G"/>
            </a:rPr>
            <a:t>12.1.1 Características de accesibilidad y compatibilidad</a:t>
          </a:r>
        </a:p>
        <a:p>
          <a:endParaRPr lang="en-US" sz="1200" b="0" strike="noStrike" spc="-1">
            <a:solidFill>
              <a:srgbClr val="000000"/>
            </a:solidFill>
            <a:latin typeface="Arial"/>
            <a:ea typeface="Linux Libertine G"/>
          </a:endParaRPr>
        </a:p>
        <a:p>
          <a:r>
            <a:rPr lang="en-US" sz="1200" b="0" strike="noStrike" spc="-1">
              <a:solidFill>
                <a:srgbClr val="000000"/>
              </a:solidFill>
              <a:latin typeface="Arial"/>
              <a:ea typeface="Linux Libertine G"/>
            </a:rPr>
            <a:t>La documentación del producto proporcionada con las TIC, tanto si se suministra por separado como si forma parte integral de las TIC, deben enumerar y explicar cómo utilizar las características de accesibilidad y compatibilidad de las TIC. </a:t>
          </a:r>
        </a:p>
        <a:p>
          <a:endParaRPr lang="en-US" sz="1200" b="0" strike="noStrike" spc="-1">
            <a:solidFill>
              <a:srgbClr val="000000"/>
            </a:solidFill>
            <a:latin typeface="Arial"/>
            <a:ea typeface="Linux Libertine G"/>
          </a:endParaRPr>
        </a:p>
        <a:p>
          <a:r>
            <a:rPr lang="es-ES" sz="1050" b="0" i="0" u="none" strike="noStrike" baseline="0">
              <a:latin typeface="Arial" panose="020B0604020202020204" pitchFamily="34" charset="0"/>
              <a:ea typeface="+mn-ea"/>
              <a:cs typeface="Arial" panose="020B0604020202020204" pitchFamily="34" charset="0"/>
            </a:rPr>
            <a:t>NOTA 1: Las características de accesibilidad y compatibilidad incluyen las características de accesibilidad integradas, así como las características de accesibilidad que permiten la compatibilidad con las tecnologías de apoyo. </a:t>
          </a:r>
        </a:p>
        <a:p>
          <a:r>
            <a:rPr lang="es-ES" sz="1050" b="0" i="0" u="none" strike="noStrike" baseline="0">
              <a:latin typeface="Arial" panose="020B0604020202020204" pitchFamily="34" charset="0"/>
              <a:ea typeface="+mn-ea"/>
              <a:cs typeface="Arial" panose="020B0604020202020204" pitchFamily="34" charset="0"/>
            </a:rPr>
            <a:t>NOTA 2: La práctica más idónea es utilizar los Esquemas WebSchemas/Accessibility 2.0 [i.38] para proporcionar los metadatos sobre la accesibilidad de las TIC. </a:t>
          </a:r>
        </a:p>
        <a:p>
          <a:r>
            <a:rPr lang="es-ES" sz="1050" b="0" i="0" u="none" strike="noStrike" baseline="0">
              <a:latin typeface="Arial" panose="020B0604020202020204" pitchFamily="34" charset="0"/>
              <a:ea typeface="+mn-ea"/>
              <a:cs typeface="Arial" panose="020B0604020202020204" pitchFamily="34" charset="0"/>
            </a:rPr>
            <a:t>NOTA 3: La declaración de accesibilidad y las páginas de ayuda son ejemplos del suministro de información sobre el producto. </a:t>
          </a:r>
          <a:endParaRPr lang="es-ES" sz="1050" b="0" strike="noStrike" spc="-1">
            <a:solidFill>
              <a:srgbClr val="000000"/>
            </a:solidFill>
            <a:latin typeface="Arial" panose="020B0604020202020204" pitchFamily="34" charset="0"/>
            <a:ea typeface="Linux Libertine G"/>
            <a:cs typeface="Arial" panose="020B0604020202020204" pitchFamily="34" charset="0"/>
          </a:endParaRPr>
        </a:p>
      </xdr:txBody>
    </xdr:sp>
    <xdr:clientData/>
  </xdr:twoCellAnchor>
  <xdr:twoCellAnchor>
    <xdr:from>
      <xdr:col>4</xdr:col>
      <xdr:colOff>19538</xdr:colOff>
      <xdr:row>17</xdr:row>
      <xdr:rowOff>0</xdr:rowOff>
    </xdr:from>
    <xdr:to>
      <xdr:col>4</xdr:col>
      <xdr:colOff>326455</xdr:colOff>
      <xdr:row>17</xdr:row>
      <xdr:rowOff>0</xdr:rowOff>
    </xdr:to>
    <xdr:cxnSp macro="">
      <xdr:nvCxnSpPr>
        <xdr:cNvPr id="3" name="Conector recto de flecha 2">
          <a:extLst>
            <a:ext uri="{FF2B5EF4-FFF2-40B4-BE49-F238E27FC236}">
              <a16:creationId xmlns:a16="http://schemas.microsoft.com/office/drawing/2014/main" id="{02885DE2-28A9-4515-B1BC-12ACDC7F8E8A}"/>
            </a:ext>
          </a:extLst>
        </xdr:cNvPr>
        <xdr:cNvCxnSpPr/>
      </xdr:nvCxnSpPr>
      <xdr:spPr>
        <a:xfrm flipH="1">
          <a:off x="6887307" y="4181231"/>
          <a:ext cx="306917" cy="0"/>
        </a:xfrm>
        <a:prstGeom prst="straightConnector1">
          <a:avLst/>
        </a:prstGeom>
        <a:ln w="285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lubian/Desktop/Informe%20Revision%20Accesibilidad%20-%20Sitios%20web%20-%20v2.0_desprotegid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Info"/>
      <sheetName val="01.Definición de ámbito"/>
      <sheetName val="02.Tecnologías"/>
      <sheetName val="03.Muestra"/>
      <sheetName val="P1.Perceptible"/>
      <sheetName val="P2.Operable"/>
      <sheetName val="P3.Comprensible"/>
      <sheetName val="P4.Robusto"/>
      <sheetName val="RESULTADOS"/>
      <sheetName val="Para BD+DWH - Oculta"/>
      <sheetName val="Change Log"/>
      <sheetName val="DATA - Oculta"/>
      <sheetName val="DatosBD - Oculta"/>
    </sheetNames>
    <sheetDataSet>
      <sheetData sheetId="0"/>
      <sheetData sheetId="1"/>
      <sheetData sheetId="2"/>
      <sheetData sheetId="3"/>
      <sheetData sheetId="4">
        <row r="19">
          <cell r="D19" t="str">
            <v/>
          </cell>
        </row>
        <row r="20">
          <cell r="D20" t="str">
            <v/>
          </cell>
        </row>
        <row r="21">
          <cell r="D21" t="str">
            <v/>
          </cell>
        </row>
        <row r="22">
          <cell r="D22" t="str">
            <v/>
          </cell>
        </row>
        <row r="23">
          <cell r="D23" t="str">
            <v/>
          </cell>
        </row>
        <row r="24">
          <cell r="D24" t="str">
            <v/>
          </cell>
        </row>
        <row r="25">
          <cell r="D25" t="str">
            <v/>
          </cell>
        </row>
        <row r="26">
          <cell r="D26" t="str">
            <v/>
          </cell>
        </row>
        <row r="27">
          <cell r="D27" t="str">
            <v/>
          </cell>
        </row>
        <row r="28">
          <cell r="D28" t="str">
            <v/>
          </cell>
        </row>
        <row r="29">
          <cell r="D29" t="str">
            <v/>
          </cell>
        </row>
        <row r="30">
          <cell r="D30" t="str">
            <v/>
          </cell>
        </row>
        <row r="31">
          <cell r="D31" t="str">
            <v/>
          </cell>
        </row>
        <row r="32">
          <cell r="D32" t="str">
            <v/>
          </cell>
        </row>
        <row r="33">
          <cell r="D33" t="str">
            <v/>
          </cell>
        </row>
        <row r="34">
          <cell r="D34" t="str">
            <v/>
          </cell>
        </row>
        <row r="35">
          <cell r="D35" t="str">
            <v/>
          </cell>
        </row>
        <row r="36">
          <cell r="D36" t="str">
            <v/>
          </cell>
        </row>
        <row r="37">
          <cell r="D37" t="str">
            <v/>
          </cell>
        </row>
        <row r="38">
          <cell r="D38" t="str">
            <v/>
          </cell>
        </row>
        <row r="39">
          <cell r="D39" t="str">
            <v/>
          </cell>
        </row>
        <row r="40">
          <cell r="D40" t="str">
            <v/>
          </cell>
        </row>
        <row r="41">
          <cell r="D41" t="str">
            <v/>
          </cell>
        </row>
        <row r="42">
          <cell r="D42" t="str">
            <v/>
          </cell>
        </row>
        <row r="43">
          <cell r="D43" t="str">
            <v/>
          </cell>
        </row>
        <row r="44">
          <cell r="D44" t="str">
            <v/>
          </cell>
        </row>
        <row r="45">
          <cell r="D45" t="str">
            <v/>
          </cell>
        </row>
        <row r="46">
          <cell r="D46" t="str">
            <v/>
          </cell>
        </row>
        <row r="47">
          <cell r="D47" t="str">
            <v/>
          </cell>
        </row>
        <row r="48">
          <cell r="D48" t="str">
            <v/>
          </cell>
        </row>
        <row r="49">
          <cell r="D49" t="str">
            <v/>
          </cell>
        </row>
        <row r="50">
          <cell r="D50" t="str">
            <v/>
          </cell>
        </row>
        <row r="51">
          <cell r="D51" t="str">
            <v/>
          </cell>
        </row>
        <row r="52">
          <cell r="D52" t="str">
            <v/>
          </cell>
        </row>
        <row r="53">
          <cell r="D53" t="str">
            <v/>
          </cell>
        </row>
        <row r="57">
          <cell r="D57" t="str">
            <v/>
          </cell>
        </row>
        <row r="58">
          <cell r="D58" t="str">
            <v/>
          </cell>
        </row>
        <row r="59">
          <cell r="D59" t="str">
            <v/>
          </cell>
        </row>
        <row r="60">
          <cell r="D60" t="str">
            <v/>
          </cell>
        </row>
        <row r="61">
          <cell r="D61" t="str">
            <v/>
          </cell>
        </row>
        <row r="62">
          <cell r="D62" t="str">
            <v/>
          </cell>
        </row>
        <row r="63">
          <cell r="D63" t="str">
            <v/>
          </cell>
        </row>
        <row r="64">
          <cell r="D64" t="str">
            <v/>
          </cell>
        </row>
        <row r="65">
          <cell r="D65" t="str">
            <v/>
          </cell>
        </row>
        <row r="66">
          <cell r="D66" t="str">
            <v/>
          </cell>
        </row>
        <row r="67">
          <cell r="D67" t="str">
            <v/>
          </cell>
        </row>
        <row r="68">
          <cell r="D68" t="str">
            <v/>
          </cell>
        </row>
        <row r="69">
          <cell r="D69" t="str">
            <v/>
          </cell>
        </row>
        <row r="70">
          <cell r="D70" t="str">
            <v/>
          </cell>
        </row>
        <row r="71">
          <cell r="D71" t="str">
            <v/>
          </cell>
        </row>
        <row r="72">
          <cell r="D72" t="str">
            <v/>
          </cell>
        </row>
        <row r="73">
          <cell r="D73" t="str">
            <v/>
          </cell>
        </row>
        <row r="74">
          <cell r="D74" t="str">
            <v/>
          </cell>
        </row>
        <row r="75">
          <cell r="D75" t="str">
            <v/>
          </cell>
        </row>
        <row r="76">
          <cell r="D76" t="str">
            <v/>
          </cell>
        </row>
        <row r="77">
          <cell r="D77" t="str">
            <v/>
          </cell>
        </row>
        <row r="78">
          <cell r="D78" t="str">
            <v/>
          </cell>
        </row>
        <row r="79">
          <cell r="D79" t="str">
            <v/>
          </cell>
        </row>
        <row r="80">
          <cell r="D80" t="str">
            <v/>
          </cell>
        </row>
        <row r="81">
          <cell r="D81" t="str">
            <v/>
          </cell>
        </row>
        <row r="82">
          <cell r="D82" t="str">
            <v/>
          </cell>
        </row>
        <row r="83">
          <cell r="D83" t="str">
            <v/>
          </cell>
        </row>
        <row r="84">
          <cell r="D84" t="str">
            <v/>
          </cell>
        </row>
        <row r="85">
          <cell r="D85" t="str">
            <v/>
          </cell>
        </row>
        <row r="86">
          <cell r="D86" t="str">
            <v/>
          </cell>
        </row>
        <row r="87">
          <cell r="D87" t="str">
            <v/>
          </cell>
        </row>
        <row r="88">
          <cell r="D88" t="str">
            <v/>
          </cell>
        </row>
        <row r="89">
          <cell r="D89" t="str">
            <v/>
          </cell>
        </row>
        <row r="90">
          <cell r="D90" t="str">
            <v/>
          </cell>
        </row>
        <row r="91">
          <cell r="D91" t="str">
            <v/>
          </cell>
        </row>
        <row r="95">
          <cell r="D95" t="str">
            <v/>
          </cell>
        </row>
        <row r="96">
          <cell r="D96" t="str">
            <v/>
          </cell>
        </row>
        <row r="97">
          <cell r="D97" t="str">
            <v/>
          </cell>
        </row>
        <row r="98">
          <cell r="D98" t="str">
            <v/>
          </cell>
        </row>
        <row r="99">
          <cell r="D99" t="str">
            <v/>
          </cell>
        </row>
        <row r="100">
          <cell r="D100" t="str">
            <v/>
          </cell>
        </row>
        <row r="101">
          <cell r="D101" t="str">
            <v/>
          </cell>
        </row>
        <row r="102">
          <cell r="D102" t="str">
            <v/>
          </cell>
        </row>
        <row r="103">
          <cell r="D103" t="str">
            <v/>
          </cell>
        </row>
        <row r="104">
          <cell r="D104" t="str">
            <v/>
          </cell>
        </row>
        <row r="105">
          <cell r="D105" t="str">
            <v/>
          </cell>
        </row>
        <row r="106">
          <cell r="D106" t="str">
            <v/>
          </cell>
        </row>
        <row r="107">
          <cell r="D107" t="str">
            <v/>
          </cell>
        </row>
        <row r="108">
          <cell r="D108" t="str">
            <v/>
          </cell>
        </row>
        <row r="109">
          <cell r="D109" t="str">
            <v/>
          </cell>
        </row>
        <row r="110">
          <cell r="D110" t="str">
            <v/>
          </cell>
        </row>
        <row r="111">
          <cell r="D111" t="str">
            <v/>
          </cell>
        </row>
        <row r="112">
          <cell r="D112" t="str">
            <v/>
          </cell>
        </row>
        <row r="113">
          <cell r="D113" t="str">
            <v/>
          </cell>
        </row>
        <row r="114">
          <cell r="D114" t="str">
            <v/>
          </cell>
        </row>
        <row r="115">
          <cell r="D115" t="str">
            <v/>
          </cell>
        </row>
        <row r="116">
          <cell r="D116" t="str">
            <v/>
          </cell>
        </row>
        <row r="117">
          <cell r="D117" t="str">
            <v/>
          </cell>
        </row>
        <row r="118">
          <cell r="D118" t="str">
            <v/>
          </cell>
        </row>
        <row r="119">
          <cell r="D119" t="str">
            <v/>
          </cell>
        </row>
        <row r="120">
          <cell r="D120" t="str">
            <v/>
          </cell>
        </row>
        <row r="121">
          <cell r="D121" t="str">
            <v/>
          </cell>
        </row>
        <row r="122">
          <cell r="D122" t="str">
            <v/>
          </cell>
        </row>
        <row r="123">
          <cell r="D123" t="str">
            <v/>
          </cell>
        </row>
        <row r="124">
          <cell r="D124" t="str">
            <v/>
          </cell>
        </row>
        <row r="125">
          <cell r="D125" t="str">
            <v/>
          </cell>
        </row>
        <row r="126">
          <cell r="D126" t="str">
            <v/>
          </cell>
        </row>
        <row r="127">
          <cell r="D127" t="str">
            <v/>
          </cell>
        </row>
        <row r="128">
          <cell r="D128" t="str">
            <v/>
          </cell>
        </row>
        <row r="129">
          <cell r="D129" t="str">
            <v/>
          </cell>
        </row>
        <row r="133">
          <cell r="D133" t="str">
            <v/>
          </cell>
        </row>
        <row r="134">
          <cell r="D134" t="str">
            <v/>
          </cell>
        </row>
        <row r="135">
          <cell r="D135" t="str">
            <v/>
          </cell>
        </row>
        <row r="136">
          <cell r="D136" t="str">
            <v/>
          </cell>
        </row>
        <row r="137">
          <cell r="D137" t="str">
            <v/>
          </cell>
        </row>
        <row r="138">
          <cell r="D138" t="str">
            <v/>
          </cell>
        </row>
        <row r="139">
          <cell r="D139" t="str">
            <v/>
          </cell>
        </row>
        <row r="140">
          <cell r="D140" t="str">
            <v/>
          </cell>
        </row>
        <row r="141">
          <cell r="D141" t="str">
            <v/>
          </cell>
        </row>
        <row r="142">
          <cell r="D142" t="str">
            <v/>
          </cell>
        </row>
        <row r="143">
          <cell r="D143" t="str">
            <v/>
          </cell>
        </row>
        <row r="144">
          <cell r="D144" t="str">
            <v/>
          </cell>
        </row>
        <row r="145">
          <cell r="D145" t="str">
            <v/>
          </cell>
        </row>
        <row r="146">
          <cell r="D146" t="str">
            <v/>
          </cell>
        </row>
        <row r="147">
          <cell r="D147" t="str">
            <v/>
          </cell>
        </row>
        <row r="148">
          <cell r="D148" t="str">
            <v/>
          </cell>
        </row>
        <row r="149">
          <cell r="D149" t="str">
            <v/>
          </cell>
        </row>
        <row r="150">
          <cell r="D150" t="str">
            <v/>
          </cell>
        </row>
        <row r="151">
          <cell r="D151" t="str">
            <v/>
          </cell>
        </row>
        <row r="152">
          <cell r="D152" t="str">
            <v/>
          </cell>
        </row>
        <row r="153">
          <cell r="D153" t="str">
            <v/>
          </cell>
        </row>
        <row r="154">
          <cell r="D154" t="str">
            <v/>
          </cell>
        </row>
        <row r="155">
          <cell r="D155" t="str">
            <v/>
          </cell>
        </row>
        <row r="156">
          <cell r="D156" t="str">
            <v/>
          </cell>
        </row>
        <row r="157">
          <cell r="D157" t="str">
            <v/>
          </cell>
        </row>
        <row r="158">
          <cell r="D158" t="str">
            <v/>
          </cell>
        </row>
        <row r="159">
          <cell r="D159" t="str">
            <v/>
          </cell>
        </row>
        <row r="160">
          <cell r="D160" t="str">
            <v/>
          </cell>
        </row>
        <row r="161">
          <cell r="D161" t="str">
            <v/>
          </cell>
        </row>
        <row r="162">
          <cell r="D162" t="str">
            <v/>
          </cell>
        </row>
        <row r="163">
          <cell r="D163" t="str">
            <v/>
          </cell>
        </row>
        <row r="164">
          <cell r="D164" t="str">
            <v/>
          </cell>
        </row>
        <row r="165">
          <cell r="D165" t="str">
            <v/>
          </cell>
        </row>
        <row r="166">
          <cell r="D166" t="str">
            <v/>
          </cell>
        </row>
        <row r="167">
          <cell r="D167" t="str">
            <v/>
          </cell>
        </row>
        <row r="171">
          <cell r="D171" t="str">
            <v/>
          </cell>
        </row>
        <row r="172">
          <cell r="D172" t="str">
            <v/>
          </cell>
        </row>
        <row r="173">
          <cell r="D173" t="str">
            <v/>
          </cell>
        </row>
        <row r="174">
          <cell r="D174" t="str">
            <v/>
          </cell>
        </row>
        <row r="175">
          <cell r="D175" t="str">
            <v/>
          </cell>
        </row>
        <row r="176">
          <cell r="D176" t="str">
            <v/>
          </cell>
        </row>
        <row r="177">
          <cell r="D177" t="str">
            <v/>
          </cell>
        </row>
        <row r="178">
          <cell r="D178" t="str">
            <v/>
          </cell>
        </row>
        <row r="179">
          <cell r="D179" t="str">
            <v/>
          </cell>
        </row>
        <row r="180">
          <cell r="D180" t="str">
            <v/>
          </cell>
        </row>
        <row r="181">
          <cell r="D181" t="str">
            <v/>
          </cell>
        </row>
        <row r="182">
          <cell r="D182" t="str">
            <v/>
          </cell>
        </row>
        <row r="183">
          <cell r="D183" t="str">
            <v/>
          </cell>
        </row>
        <row r="184">
          <cell r="D184" t="str">
            <v/>
          </cell>
        </row>
        <row r="185">
          <cell r="D185" t="str">
            <v/>
          </cell>
        </row>
        <row r="186">
          <cell r="D186" t="str">
            <v/>
          </cell>
        </row>
        <row r="187">
          <cell r="D187" t="str">
            <v/>
          </cell>
        </row>
        <row r="188">
          <cell r="D188" t="str">
            <v/>
          </cell>
        </row>
        <row r="189">
          <cell r="D189" t="str">
            <v/>
          </cell>
        </row>
        <row r="190">
          <cell r="D190" t="str">
            <v/>
          </cell>
        </row>
        <row r="191">
          <cell r="D191" t="str">
            <v/>
          </cell>
        </row>
        <row r="192">
          <cell r="D192" t="str">
            <v/>
          </cell>
        </row>
        <row r="193">
          <cell r="D193" t="str">
            <v/>
          </cell>
        </row>
        <row r="194">
          <cell r="D194" t="str">
            <v/>
          </cell>
        </row>
        <row r="195">
          <cell r="D195" t="str">
            <v/>
          </cell>
        </row>
        <row r="196">
          <cell r="D196" t="str">
            <v/>
          </cell>
        </row>
        <row r="197">
          <cell r="D197" t="str">
            <v/>
          </cell>
        </row>
        <row r="198">
          <cell r="D198" t="str">
            <v/>
          </cell>
        </row>
        <row r="199">
          <cell r="D199" t="str">
            <v/>
          </cell>
        </row>
        <row r="200">
          <cell r="D200" t="str">
            <v/>
          </cell>
        </row>
        <row r="201">
          <cell r="D201" t="str">
            <v/>
          </cell>
        </row>
        <row r="202">
          <cell r="D202" t="str">
            <v/>
          </cell>
        </row>
        <row r="203">
          <cell r="D203" t="str">
            <v/>
          </cell>
        </row>
        <row r="204">
          <cell r="D204" t="str">
            <v/>
          </cell>
        </row>
        <row r="205">
          <cell r="D205" t="str">
            <v/>
          </cell>
        </row>
        <row r="209">
          <cell r="D209" t="str">
            <v/>
          </cell>
        </row>
        <row r="210">
          <cell r="D210" t="str">
            <v/>
          </cell>
        </row>
        <row r="211">
          <cell r="D211" t="str">
            <v/>
          </cell>
        </row>
        <row r="212">
          <cell r="D212" t="str">
            <v/>
          </cell>
        </row>
        <row r="213">
          <cell r="D213" t="str">
            <v/>
          </cell>
        </row>
        <row r="214">
          <cell r="D214" t="str">
            <v/>
          </cell>
        </row>
        <row r="215">
          <cell r="D215" t="str">
            <v/>
          </cell>
        </row>
        <row r="216">
          <cell r="D216" t="str">
            <v/>
          </cell>
        </row>
        <row r="217">
          <cell r="D217" t="str">
            <v/>
          </cell>
        </row>
        <row r="218">
          <cell r="D218" t="str">
            <v/>
          </cell>
        </row>
        <row r="219">
          <cell r="D219" t="str">
            <v/>
          </cell>
        </row>
        <row r="220">
          <cell r="D220" t="str">
            <v/>
          </cell>
        </row>
        <row r="221">
          <cell r="D221" t="str">
            <v/>
          </cell>
        </row>
        <row r="222">
          <cell r="D222" t="str">
            <v/>
          </cell>
        </row>
        <row r="223">
          <cell r="D223" t="str">
            <v/>
          </cell>
        </row>
        <row r="224">
          <cell r="D224" t="str">
            <v/>
          </cell>
        </row>
        <row r="225">
          <cell r="D225" t="str">
            <v/>
          </cell>
        </row>
        <row r="226">
          <cell r="D226" t="str">
            <v/>
          </cell>
        </row>
        <row r="227">
          <cell r="D227" t="str">
            <v/>
          </cell>
        </row>
        <row r="228">
          <cell r="D228" t="str">
            <v/>
          </cell>
        </row>
        <row r="229">
          <cell r="D229" t="str">
            <v/>
          </cell>
        </row>
        <row r="230">
          <cell r="D230" t="str">
            <v/>
          </cell>
        </row>
        <row r="231">
          <cell r="D231" t="str">
            <v/>
          </cell>
        </row>
        <row r="232">
          <cell r="D232" t="str">
            <v/>
          </cell>
        </row>
        <row r="233">
          <cell r="D233" t="str">
            <v/>
          </cell>
        </row>
        <row r="234">
          <cell r="D234" t="str">
            <v/>
          </cell>
        </row>
        <row r="235">
          <cell r="D235" t="str">
            <v/>
          </cell>
        </row>
        <row r="236">
          <cell r="D236" t="str">
            <v/>
          </cell>
        </row>
        <row r="237">
          <cell r="D237" t="str">
            <v/>
          </cell>
        </row>
        <row r="238">
          <cell r="D238" t="str">
            <v/>
          </cell>
        </row>
        <row r="239">
          <cell r="D239" t="str">
            <v/>
          </cell>
        </row>
        <row r="240">
          <cell r="D240" t="str">
            <v/>
          </cell>
        </row>
        <row r="241">
          <cell r="D241" t="str">
            <v/>
          </cell>
        </row>
        <row r="242">
          <cell r="D242" t="str">
            <v/>
          </cell>
        </row>
        <row r="243">
          <cell r="D243" t="str">
            <v/>
          </cell>
        </row>
        <row r="247">
          <cell r="D247" t="str">
            <v/>
          </cell>
        </row>
        <row r="248">
          <cell r="D248" t="str">
            <v/>
          </cell>
        </row>
        <row r="249">
          <cell r="D249" t="str">
            <v/>
          </cell>
        </row>
        <row r="250">
          <cell r="D250" t="str">
            <v/>
          </cell>
        </row>
        <row r="251">
          <cell r="D251" t="str">
            <v/>
          </cell>
        </row>
        <row r="252">
          <cell r="D252" t="str">
            <v/>
          </cell>
        </row>
        <row r="253">
          <cell r="D253" t="str">
            <v/>
          </cell>
        </row>
        <row r="254">
          <cell r="D254" t="str">
            <v/>
          </cell>
        </row>
        <row r="255">
          <cell r="D255" t="str">
            <v/>
          </cell>
        </row>
        <row r="256">
          <cell r="D256" t="str">
            <v/>
          </cell>
        </row>
        <row r="257">
          <cell r="D257" t="str">
            <v/>
          </cell>
        </row>
        <row r="258">
          <cell r="D258" t="str">
            <v/>
          </cell>
        </row>
        <row r="259">
          <cell r="D259" t="str">
            <v/>
          </cell>
        </row>
        <row r="260">
          <cell r="D260" t="str">
            <v/>
          </cell>
        </row>
        <row r="261">
          <cell r="D261" t="str">
            <v/>
          </cell>
        </row>
        <row r="262">
          <cell r="D262" t="str">
            <v/>
          </cell>
        </row>
        <row r="263">
          <cell r="D263" t="str">
            <v/>
          </cell>
        </row>
        <row r="264">
          <cell r="D264" t="str">
            <v/>
          </cell>
        </row>
        <row r="265">
          <cell r="D265" t="str">
            <v/>
          </cell>
        </row>
        <row r="266">
          <cell r="D266" t="str">
            <v/>
          </cell>
        </row>
        <row r="267">
          <cell r="D267" t="str">
            <v/>
          </cell>
        </row>
        <row r="268">
          <cell r="D268" t="str">
            <v/>
          </cell>
        </row>
        <row r="269">
          <cell r="D269" t="str">
            <v/>
          </cell>
        </row>
        <row r="270">
          <cell r="D270" t="str">
            <v/>
          </cell>
        </row>
        <row r="271">
          <cell r="D271" t="str">
            <v/>
          </cell>
        </row>
        <row r="272">
          <cell r="D272" t="str">
            <v/>
          </cell>
        </row>
        <row r="273">
          <cell r="D273" t="str">
            <v/>
          </cell>
        </row>
        <row r="274">
          <cell r="D274" t="str">
            <v/>
          </cell>
        </row>
        <row r="275">
          <cell r="D275" t="str">
            <v/>
          </cell>
        </row>
        <row r="276">
          <cell r="D276" t="str">
            <v/>
          </cell>
        </row>
        <row r="277">
          <cell r="D277" t="str">
            <v/>
          </cell>
        </row>
        <row r="278">
          <cell r="D278" t="str">
            <v/>
          </cell>
        </row>
        <row r="279">
          <cell r="D279" t="str">
            <v/>
          </cell>
        </row>
        <row r="280">
          <cell r="D280" t="str">
            <v/>
          </cell>
        </row>
        <row r="281">
          <cell r="D281" t="str">
            <v/>
          </cell>
        </row>
        <row r="285">
          <cell r="D285" t="str">
            <v/>
          </cell>
        </row>
        <row r="286">
          <cell r="D286" t="str">
            <v/>
          </cell>
        </row>
        <row r="287">
          <cell r="D287" t="str">
            <v/>
          </cell>
        </row>
        <row r="288">
          <cell r="D288" t="str">
            <v/>
          </cell>
        </row>
        <row r="289">
          <cell r="D289" t="str">
            <v/>
          </cell>
        </row>
        <row r="290">
          <cell r="D290" t="str">
            <v/>
          </cell>
        </row>
        <row r="291">
          <cell r="D291" t="str">
            <v/>
          </cell>
        </row>
        <row r="292">
          <cell r="D292" t="str">
            <v/>
          </cell>
        </row>
        <row r="293">
          <cell r="D293" t="str">
            <v/>
          </cell>
        </row>
        <row r="294">
          <cell r="D294" t="str">
            <v/>
          </cell>
        </row>
        <row r="295">
          <cell r="D295" t="str">
            <v/>
          </cell>
        </row>
        <row r="296">
          <cell r="D296" t="str">
            <v/>
          </cell>
        </row>
        <row r="297">
          <cell r="D297" t="str">
            <v/>
          </cell>
        </row>
        <row r="298">
          <cell r="D298" t="str">
            <v/>
          </cell>
        </row>
        <row r="299">
          <cell r="D299" t="str">
            <v/>
          </cell>
        </row>
        <row r="300">
          <cell r="D300" t="str">
            <v/>
          </cell>
        </row>
        <row r="301">
          <cell r="D301" t="str">
            <v/>
          </cell>
        </row>
        <row r="302">
          <cell r="D302" t="str">
            <v/>
          </cell>
        </row>
        <row r="303">
          <cell r="D303" t="str">
            <v/>
          </cell>
        </row>
        <row r="304">
          <cell r="D304" t="str">
            <v/>
          </cell>
        </row>
        <row r="305">
          <cell r="D305" t="str">
            <v/>
          </cell>
        </row>
        <row r="306">
          <cell r="D306" t="str">
            <v/>
          </cell>
        </row>
        <row r="307">
          <cell r="D307" t="str">
            <v/>
          </cell>
        </row>
        <row r="308">
          <cell r="D308" t="str">
            <v/>
          </cell>
        </row>
        <row r="309">
          <cell r="D309" t="str">
            <v/>
          </cell>
        </row>
        <row r="310">
          <cell r="D310" t="str">
            <v/>
          </cell>
        </row>
        <row r="311">
          <cell r="D311" t="str">
            <v/>
          </cell>
        </row>
        <row r="312">
          <cell r="D312" t="str">
            <v/>
          </cell>
        </row>
        <row r="313">
          <cell r="D313" t="str">
            <v/>
          </cell>
        </row>
        <row r="314">
          <cell r="D314" t="str">
            <v/>
          </cell>
        </row>
        <row r="315">
          <cell r="D315" t="str">
            <v/>
          </cell>
        </row>
        <row r="316">
          <cell r="D316" t="str">
            <v/>
          </cell>
        </row>
        <row r="317">
          <cell r="D317" t="str">
            <v/>
          </cell>
        </row>
        <row r="318">
          <cell r="D318" t="str">
            <v/>
          </cell>
        </row>
        <row r="319">
          <cell r="D319" t="str">
            <v/>
          </cell>
        </row>
        <row r="323">
          <cell r="D323" t="str">
            <v/>
          </cell>
        </row>
        <row r="324">
          <cell r="D324" t="str">
            <v/>
          </cell>
        </row>
        <row r="325">
          <cell r="D325" t="str">
            <v/>
          </cell>
        </row>
        <row r="326">
          <cell r="D326" t="str">
            <v/>
          </cell>
        </row>
        <row r="327">
          <cell r="D327" t="str">
            <v/>
          </cell>
        </row>
        <row r="328">
          <cell r="D328" t="str">
            <v/>
          </cell>
        </row>
        <row r="329">
          <cell r="D329" t="str">
            <v/>
          </cell>
        </row>
        <row r="330">
          <cell r="D330" t="str">
            <v/>
          </cell>
        </row>
        <row r="331">
          <cell r="D331" t="str">
            <v/>
          </cell>
        </row>
        <row r="332">
          <cell r="D332" t="str">
            <v/>
          </cell>
        </row>
        <row r="333">
          <cell r="D333" t="str">
            <v/>
          </cell>
        </row>
        <row r="334">
          <cell r="D334" t="str">
            <v/>
          </cell>
        </row>
        <row r="335">
          <cell r="D335" t="str">
            <v/>
          </cell>
        </row>
        <row r="336">
          <cell r="D336" t="str">
            <v/>
          </cell>
        </row>
        <row r="337">
          <cell r="D337" t="str">
            <v/>
          </cell>
        </row>
        <row r="338">
          <cell r="D338" t="str">
            <v/>
          </cell>
        </row>
        <row r="339">
          <cell r="D339" t="str">
            <v/>
          </cell>
        </row>
        <row r="340">
          <cell r="D340" t="str">
            <v/>
          </cell>
        </row>
        <row r="341">
          <cell r="D341" t="str">
            <v/>
          </cell>
        </row>
        <row r="342">
          <cell r="D342" t="str">
            <v/>
          </cell>
        </row>
        <row r="343">
          <cell r="D343" t="str">
            <v/>
          </cell>
        </row>
        <row r="344">
          <cell r="D344" t="str">
            <v/>
          </cell>
        </row>
        <row r="345">
          <cell r="D345" t="str">
            <v/>
          </cell>
        </row>
        <row r="346">
          <cell r="D346" t="str">
            <v/>
          </cell>
        </row>
        <row r="347">
          <cell r="D347" t="str">
            <v/>
          </cell>
        </row>
        <row r="348">
          <cell r="D348" t="str">
            <v/>
          </cell>
        </row>
        <row r="349">
          <cell r="D349" t="str">
            <v/>
          </cell>
        </row>
        <row r="350">
          <cell r="D350" t="str">
            <v/>
          </cell>
        </row>
        <row r="351">
          <cell r="D351" t="str">
            <v/>
          </cell>
        </row>
        <row r="352">
          <cell r="D352" t="str">
            <v/>
          </cell>
        </row>
        <row r="353">
          <cell r="D353" t="str">
            <v/>
          </cell>
        </row>
        <row r="354">
          <cell r="D354" t="str">
            <v/>
          </cell>
        </row>
        <row r="355">
          <cell r="D355" t="str">
            <v/>
          </cell>
        </row>
        <row r="356">
          <cell r="D356" t="str">
            <v/>
          </cell>
        </row>
        <row r="357">
          <cell r="D357" t="str">
            <v/>
          </cell>
        </row>
        <row r="361">
          <cell r="D361" t="str">
            <v/>
          </cell>
        </row>
        <row r="362">
          <cell r="D362" t="str">
            <v/>
          </cell>
        </row>
        <row r="363">
          <cell r="D363" t="str">
            <v/>
          </cell>
        </row>
        <row r="364">
          <cell r="D364" t="str">
            <v/>
          </cell>
        </row>
        <row r="365">
          <cell r="D365" t="str">
            <v/>
          </cell>
        </row>
        <row r="366">
          <cell r="D366" t="str">
            <v/>
          </cell>
        </row>
        <row r="367">
          <cell r="D367" t="str">
            <v/>
          </cell>
        </row>
        <row r="368">
          <cell r="D368" t="str">
            <v/>
          </cell>
        </row>
        <row r="369">
          <cell r="D369" t="str">
            <v/>
          </cell>
        </row>
        <row r="370">
          <cell r="D370" t="str">
            <v/>
          </cell>
        </row>
        <row r="371">
          <cell r="D371" t="str">
            <v/>
          </cell>
        </row>
        <row r="372">
          <cell r="D372" t="str">
            <v/>
          </cell>
        </row>
        <row r="373">
          <cell r="D373" t="str">
            <v/>
          </cell>
        </row>
        <row r="374">
          <cell r="D374" t="str">
            <v/>
          </cell>
        </row>
        <row r="375">
          <cell r="D375" t="str">
            <v/>
          </cell>
        </row>
        <row r="376">
          <cell r="D376" t="str">
            <v/>
          </cell>
        </row>
        <row r="377">
          <cell r="D377" t="str">
            <v/>
          </cell>
        </row>
        <row r="378">
          <cell r="D378" t="str">
            <v/>
          </cell>
        </row>
        <row r="379">
          <cell r="D379" t="str">
            <v/>
          </cell>
        </row>
        <row r="380">
          <cell r="D380" t="str">
            <v/>
          </cell>
        </row>
        <row r="381">
          <cell r="D381" t="str">
            <v/>
          </cell>
        </row>
        <row r="382">
          <cell r="D382" t="str">
            <v/>
          </cell>
        </row>
        <row r="383">
          <cell r="D383" t="str">
            <v/>
          </cell>
        </row>
        <row r="384">
          <cell r="D384" t="str">
            <v/>
          </cell>
        </row>
        <row r="385">
          <cell r="D385" t="str">
            <v/>
          </cell>
        </row>
        <row r="386">
          <cell r="D386" t="str">
            <v/>
          </cell>
        </row>
        <row r="387">
          <cell r="D387" t="str">
            <v/>
          </cell>
        </row>
        <row r="388">
          <cell r="D388" t="str">
            <v/>
          </cell>
        </row>
        <row r="389">
          <cell r="D389" t="str">
            <v/>
          </cell>
        </row>
        <row r="390">
          <cell r="D390" t="str">
            <v/>
          </cell>
        </row>
        <row r="391">
          <cell r="D391" t="str">
            <v/>
          </cell>
        </row>
        <row r="392">
          <cell r="D392" t="str">
            <v/>
          </cell>
        </row>
        <row r="393">
          <cell r="D393" t="str">
            <v/>
          </cell>
        </row>
        <row r="394">
          <cell r="D394" t="str">
            <v/>
          </cell>
        </row>
        <row r="395">
          <cell r="D395" t="str">
            <v/>
          </cell>
        </row>
        <row r="399">
          <cell r="D399" t="str">
            <v/>
          </cell>
        </row>
        <row r="400">
          <cell r="D400" t="str">
            <v/>
          </cell>
        </row>
        <row r="401">
          <cell r="D401" t="str">
            <v/>
          </cell>
        </row>
        <row r="402">
          <cell r="D402" t="str">
            <v/>
          </cell>
        </row>
        <row r="403">
          <cell r="D403" t="str">
            <v/>
          </cell>
        </row>
        <row r="404">
          <cell r="D404" t="str">
            <v/>
          </cell>
        </row>
        <row r="405">
          <cell r="D405" t="str">
            <v/>
          </cell>
        </row>
        <row r="406">
          <cell r="D406" t="str">
            <v/>
          </cell>
        </row>
        <row r="407">
          <cell r="D407" t="str">
            <v/>
          </cell>
        </row>
        <row r="408">
          <cell r="D408" t="str">
            <v/>
          </cell>
        </row>
        <row r="409">
          <cell r="D409" t="str">
            <v/>
          </cell>
        </row>
        <row r="410">
          <cell r="D410" t="str">
            <v/>
          </cell>
        </row>
        <row r="411">
          <cell r="D411" t="str">
            <v/>
          </cell>
        </row>
        <row r="412">
          <cell r="D412" t="str">
            <v/>
          </cell>
        </row>
        <row r="413">
          <cell r="D413" t="str">
            <v/>
          </cell>
        </row>
        <row r="414">
          <cell r="D414" t="str">
            <v/>
          </cell>
        </row>
        <row r="415">
          <cell r="D415" t="str">
            <v/>
          </cell>
        </row>
        <row r="416">
          <cell r="D416" t="str">
            <v/>
          </cell>
        </row>
        <row r="417">
          <cell r="D417" t="str">
            <v/>
          </cell>
        </row>
        <row r="418">
          <cell r="D418" t="str">
            <v/>
          </cell>
        </row>
        <row r="419">
          <cell r="D419" t="str">
            <v/>
          </cell>
        </row>
        <row r="420">
          <cell r="D420" t="str">
            <v/>
          </cell>
        </row>
        <row r="421">
          <cell r="D421" t="str">
            <v/>
          </cell>
        </row>
        <row r="422">
          <cell r="D422" t="str">
            <v/>
          </cell>
        </row>
        <row r="423">
          <cell r="D423" t="str">
            <v/>
          </cell>
        </row>
        <row r="424">
          <cell r="D424" t="str">
            <v/>
          </cell>
        </row>
        <row r="425">
          <cell r="D425" t="str">
            <v/>
          </cell>
        </row>
        <row r="426">
          <cell r="D426" t="str">
            <v/>
          </cell>
        </row>
        <row r="427">
          <cell r="D427" t="str">
            <v/>
          </cell>
        </row>
        <row r="428">
          <cell r="D428" t="str">
            <v/>
          </cell>
        </row>
        <row r="429">
          <cell r="D429" t="str">
            <v/>
          </cell>
        </row>
        <row r="430">
          <cell r="D430" t="str">
            <v/>
          </cell>
        </row>
        <row r="431">
          <cell r="D431" t="str">
            <v/>
          </cell>
        </row>
        <row r="432">
          <cell r="D432" t="str">
            <v/>
          </cell>
        </row>
        <row r="433">
          <cell r="D433" t="str">
            <v/>
          </cell>
        </row>
        <row r="437">
          <cell r="D437" t="str">
            <v/>
          </cell>
        </row>
        <row r="438">
          <cell r="D438" t="str">
            <v/>
          </cell>
        </row>
        <row r="439">
          <cell r="D439" t="str">
            <v/>
          </cell>
        </row>
        <row r="440">
          <cell r="D440" t="str">
            <v/>
          </cell>
        </row>
        <row r="441">
          <cell r="D441" t="str">
            <v/>
          </cell>
        </row>
        <row r="442">
          <cell r="D442" t="str">
            <v/>
          </cell>
        </row>
        <row r="443">
          <cell r="D443" t="str">
            <v/>
          </cell>
        </row>
        <row r="444">
          <cell r="D444" t="str">
            <v/>
          </cell>
        </row>
        <row r="445">
          <cell r="D445" t="str">
            <v/>
          </cell>
        </row>
        <row r="446">
          <cell r="D446" t="str">
            <v/>
          </cell>
        </row>
        <row r="447">
          <cell r="D447" t="str">
            <v/>
          </cell>
        </row>
        <row r="448">
          <cell r="D448" t="str">
            <v/>
          </cell>
        </row>
        <row r="449">
          <cell r="D449" t="str">
            <v/>
          </cell>
        </row>
        <row r="450">
          <cell r="D450" t="str">
            <v/>
          </cell>
        </row>
        <row r="451">
          <cell r="D451" t="str">
            <v/>
          </cell>
        </row>
        <row r="452">
          <cell r="D452" t="str">
            <v/>
          </cell>
        </row>
        <row r="453">
          <cell r="D453" t="str">
            <v/>
          </cell>
        </row>
        <row r="454">
          <cell r="D454" t="str">
            <v/>
          </cell>
        </row>
        <row r="455">
          <cell r="D455" t="str">
            <v/>
          </cell>
        </row>
        <row r="456">
          <cell r="D456" t="str">
            <v/>
          </cell>
        </row>
        <row r="457">
          <cell r="D457" t="str">
            <v/>
          </cell>
        </row>
        <row r="458">
          <cell r="D458" t="str">
            <v/>
          </cell>
        </row>
        <row r="459">
          <cell r="D459" t="str">
            <v/>
          </cell>
        </row>
        <row r="460">
          <cell r="D460" t="str">
            <v/>
          </cell>
        </row>
        <row r="461">
          <cell r="D461" t="str">
            <v/>
          </cell>
        </row>
        <row r="462">
          <cell r="D462" t="str">
            <v/>
          </cell>
        </row>
        <row r="463">
          <cell r="D463" t="str">
            <v/>
          </cell>
        </row>
        <row r="464">
          <cell r="D464" t="str">
            <v/>
          </cell>
        </row>
        <row r="465">
          <cell r="D465" t="str">
            <v/>
          </cell>
        </row>
        <row r="466">
          <cell r="D466" t="str">
            <v/>
          </cell>
        </row>
        <row r="467">
          <cell r="D467" t="str">
            <v/>
          </cell>
        </row>
        <row r="468">
          <cell r="D468" t="str">
            <v/>
          </cell>
        </row>
        <row r="469">
          <cell r="D469" t="str">
            <v/>
          </cell>
        </row>
        <row r="470">
          <cell r="D470" t="str">
            <v/>
          </cell>
        </row>
        <row r="471">
          <cell r="D471" t="str">
            <v/>
          </cell>
        </row>
        <row r="475">
          <cell r="D475" t="str">
            <v/>
          </cell>
        </row>
        <row r="476">
          <cell r="D476" t="str">
            <v/>
          </cell>
        </row>
        <row r="477">
          <cell r="D477" t="str">
            <v/>
          </cell>
        </row>
        <row r="478">
          <cell r="D478" t="str">
            <v/>
          </cell>
        </row>
        <row r="479">
          <cell r="D479" t="str">
            <v/>
          </cell>
        </row>
        <row r="480">
          <cell r="D480" t="str">
            <v/>
          </cell>
        </row>
        <row r="481">
          <cell r="D481" t="str">
            <v/>
          </cell>
        </row>
        <row r="482">
          <cell r="D482" t="str">
            <v/>
          </cell>
        </row>
        <row r="483">
          <cell r="D483" t="str">
            <v/>
          </cell>
        </row>
        <row r="484">
          <cell r="D484" t="str">
            <v/>
          </cell>
        </row>
        <row r="485">
          <cell r="D485" t="str">
            <v/>
          </cell>
        </row>
        <row r="486">
          <cell r="D486" t="str">
            <v/>
          </cell>
        </row>
        <row r="487">
          <cell r="D487" t="str">
            <v/>
          </cell>
        </row>
        <row r="488">
          <cell r="D488" t="str">
            <v/>
          </cell>
        </row>
        <row r="489">
          <cell r="D489" t="str">
            <v/>
          </cell>
        </row>
        <row r="490">
          <cell r="D490" t="str">
            <v/>
          </cell>
        </row>
        <row r="491">
          <cell r="D491" t="str">
            <v/>
          </cell>
        </row>
        <row r="492">
          <cell r="D492" t="str">
            <v/>
          </cell>
        </row>
        <row r="493">
          <cell r="D493" t="str">
            <v/>
          </cell>
        </row>
        <row r="494">
          <cell r="D494" t="str">
            <v/>
          </cell>
        </row>
        <row r="495">
          <cell r="D495" t="str">
            <v/>
          </cell>
        </row>
        <row r="496">
          <cell r="D496" t="str">
            <v/>
          </cell>
        </row>
        <row r="497">
          <cell r="D497" t="str">
            <v/>
          </cell>
        </row>
        <row r="498">
          <cell r="D498" t="str">
            <v/>
          </cell>
        </row>
        <row r="499">
          <cell r="D499" t="str">
            <v/>
          </cell>
        </row>
        <row r="500">
          <cell r="D500" t="str">
            <v/>
          </cell>
        </row>
        <row r="501">
          <cell r="D501" t="str">
            <v/>
          </cell>
        </row>
        <row r="502">
          <cell r="D502" t="str">
            <v/>
          </cell>
        </row>
        <row r="503">
          <cell r="D503" t="str">
            <v/>
          </cell>
        </row>
        <row r="504">
          <cell r="D504" t="str">
            <v/>
          </cell>
        </row>
        <row r="505">
          <cell r="D505" t="str">
            <v/>
          </cell>
        </row>
        <row r="506">
          <cell r="D506" t="str">
            <v/>
          </cell>
        </row>
        <row r="507">
          <cell r="D507" t="str">
            <v/>
          </cell>
        </row>
        <row r="508">
          <cell r="D508" t="str">
            <v/>
          </cell>
        </row>
        <row r="509">
          <cell r="D509" t="str">
            <v/>
          </cell>
        </row>
        <row r="513">
          <cell r="D513" t="str">
            <v/>
          </cell>
        </row>
        <row r="514">
          <cell r="D514" t="str">
            <v/>
          </cell>
        </row>
        <row r="515">
          <cell r="D515" t="str">
            <v/>
          </cell>
        </row>
        <row r="516">
          <cell r="D516" t="str">
            <v/>
          </cell>
        </row>
        <row r="517">
          <cell r="D517" t="str">
            <v/>
          </cell>
        </row>
        <row r="518">
          <cell r="D518" t="str">
            <v/>
          </cell>
        </row>
        <row r="519">
          <cell r="D519" t="str">
            <v/>
          </cell>
        </row>
        <row r="520">
          <cell r="D520" t="str">
            <v/>
          </cell>
        </row>
        <row r="521">
          <cell r="D521" t="str">
            <v/>
          </cell>
        </row>
        <row r="522">
          <cell r="D522" t="str">
            <v/>
          </cell>
        </row>
        <row r="523">
          <cell r="D523" t="str">
            <v/>
          </cell>
        </row>
        <row r="524">
          <cell r="D524" t="str">
            <v/>
          </cell>
        </row>
        <row r="525">
          <cell r="D525" t="str">
            <v/>
          </cell>
        </row>
        <row r="526">
          <cell r="D526" t="str">
            <v/>
          </cell>
        </row>
        <row r="527">
          <cell r="D527" t="str">
            <v/>
          </cell>
        </row>
        <row r="528">
          <cell r="D528" t="str">
            <v/>
          </cell>
        </row>
        <row r="529">
          <cell r="D529" t="str">
            <v/>
          </cell>
        </row>
        <row r="530">
          <cell r="D530" t="str">
            <v/>
          </cell>
        </row>
        <row r="531">
          <cell r="D531" t="str">
            <v/>
          </cell>
        </row>
        <row r="532">
          <cell r="D532" t="str">
            <v/>
          </cell>
        </row>
        <row r="533">
          <cell r="D533" t="str">
            <v/>
          </cell>
        </row>
        <row r="534">
          <cell r="D534" t="str">
            <v/>
          </cell>
        </row>
        <row r="535">
          <cell r="D535" t="str">
            <v/>
          </cell>
        </row>
        <row r="536">
          <cell r="D536" t="str">
            <v/>
          </cell>
        </row>
        <row r="537">
          <cell r="D537" t="str">
            <v/>
          </cell>
        </row>
        <row r="538">
          <cell r="D538" t="str">
            <v/>
          </cell>
        </row>
        <row r="539">
          <cell r="D539" t="str">
            <v/>
          </cell>
        </row>
        <row r="540">
          <cell r="D540" t="str">
            <v/>
          </cell>
        </row>
        <row r="541">
          <cell r="D541" t="str">
            <v/>
          </cell>
        </row>
        <row r="542">
          <cell r="D542" t="str">
            <v/>
          </cell>
        </row>
        <row r="543">
          <cell r="D543" t="str">
            <v/>
          </cell>
        </row>
        <row r="544">
          <cell r="D544" t="str">
            <v/>
          </cell>
        </row>
        <row r="545">
          <cell r="D545" t="str">
            <v/>
          </cell>
        </row>
        <row r="546">
          <cell r="D546" t="str">
            <v/>
          </cell>
        </row>
        <row r="547">
          <cell r="D547" t="str">
            <v/>
          </cell>
        </row>
        <row r="551">
          <cell r="D551" t="str">
            <v/>
          </cell>
        </row>
        <row r="552">
          <cell r="D552" t="str">
            <v/>
          </cell>
        </row>
        <row r="553">
          <cell r="D553" t="str">
            <v/>
          </cell>
        </row>
        <row r="554">
          <cell r="D554" t="str">
            <v/>
          </cell>
        </row>
        <row r="555">
          <cell r="D555" t="str">
            <v/>
          </cell>
        </row>
        <row r="556">
          <cell r="D556" t="str">
            <v/>
          </cell>
        </row>
        <row r="557">
          <cell r="D557" t="str">
            <v/>
          </cell>
        </row>
        <row r="558">
          <cell r="D558" t="str">
            <v/>
          </cell>
        </row>
        <row r="559">
          <cell r="D559" t="str">
            <v/>
          </cell>
        </row>
        <row r="560">
          <cell r="D560" t="str">
            <v/>
          </cell>
        </row>
        <row r="561">
          <cell r="D561" t="str">
            <v/>
          </cell>
        </row>
        <row r="562">
          <cell r="D562" t="str">
            <v/>
          </cell>
        </row>
        <row r="563">
          <cell r="D563" t="str">
            <v/>
          </cell>
        </row>
        <row r="564">
          <cell r="D564" t="str">
            <v/>
          </cell>
        </row>
        <row r="565">
          <cell r="D565" t="str">
            <v/>
          </cell>
        </row>
        <row r="566">
          <cell r="D566" t="str">
            <v/>
          </cell>
        </row>
        <row r="567">
          <cell r="D567" t="str">
            <v/>
          </cell>
        </row>
        <row r="568">
          <cell r="D568" t="str">
            <v/>
          </cell>
        </row>
        <row r="569">
          <cell r="D569" t="str">
            <v/>
          </cell>
        </row>
        <row r="570">
          <cell r="D570" t="str">
            <v/>
          </cell>
        </row>
        <row r="571">
          <cell r="D571" t="str">
            <v/>
          </cell>
        </row>
        <row r="572">
          <cell r="D572" t="str">
            <v/>
          </cell>
        </row>
        <row r="573">
          <cell r="D573" t="str">
            <v/>
          </cell>
        </row>
        <row r="574">
          <cell r="D574" t="str">
            <v/>
          </cell>
        </row>
        <row r="575">
          <cell r="D575" t="str">
            <v/>
          </cell>
        </row>
        <row r="576">
          <cell r="D576" t="str">
            <v/>
          </cell>
        </row>
        <row r="577">
          <cell r="D577" t="str">
            <v/>
          </cell>
        </row>
        <row r="578">
          <cell r="D578" t="str">
            <v/>
          </cell>
        </row>
        <row r="579">
          <cell r="D579" t="str">
            <v/>
          </cell>
        </row>
        <row r="580">
          <cell r="D580" t="str">
            <v/>
          </cell>
        </row>
        <row r="581">
          <cell r="D581" t="str">
            <v/>
          </cell>
        </row>
        <row r="582">
          <cell r="D582" t="str">
            <v/>
          </cell>
        </row>
        <row r="583">
          <cell r="D583" t="str">
            <v/>
          </cell>
        </row>
        <row r="584">
          <cell r="D584" t="str">
            <v/>
          </cell>
        </row>
        <row r="585">
          <cell r="D585" t="str">
            <v/>
          </cell>
        </row>
        <row r="589">
          <cell r="D589" t="str">
            <v/>
          </cell>
        </row>
        <row r="590">
          <cell r="D590" t="str">
            <v/>
          </cell>
        </row>
        <row r="591">
          <cell r="D591" t="str">
            <v/>
          </cell>
        </row>
        <row r="592">
          <cell r="D592" t="str">
            <v/>
          </cell>
        </row>
        <row r="593">
          <cell r="D593" t="str">
            <v/>
          </cell>
        </row>
        <row r="594">
          <cell r="D594" t="str">
            <v/>
          </cell>
        </row>
        <row r="595">
          <cell r="D595" t="str">
            <v/>
          </cell>
        </row>
        <row r="596">
          <cell r="D596" t="str">
            <v/>
          </cell>
        </row>
        <row r="597">
          <cell r="D597" t="str">
            <v/>
          </cell>
        </row>
        <row r="598">
          <cell r="D598" t="str">
            <v/>
          </cell>
        </row>
        <row r="599">
          <cell r="D599" t="str">
            <v/>
          </cell>
        </row>
        <row r="600">
          <cell r="D600" t="str">
            <v/>
          </cell>
        </row>
        <row r="601">
          <cell r="D601" t="str">
            <v/>
          </cell>
        </row>
        <row r="602">
          <cell r="D602" t="str">
            <v/>
          </cell>
        </row>
        <row r="603">
          <cell r="D603" t="str">
            <v/>
          </cell>
        </row>
        <row r="604">
          <cell r="D604" t="str">
            <v/>
          </cell>
        </row>
        <row r="605">
          <cell r="D605" t="str">
            <v/>
          </cell>
        </row>
        <row r="606">
          <cell r="D606" t="str">
            <v/>
          </cell>
        </row>
        <row r="607">
          <cell r="D607" t="str">
            <v/>
          </cell>
        </row>
        <row r="608">
          <cell r="D608" t="str">
            <v/>
          </cell>
        </row>
        <row r="609">
          <cell r="D609" t="str">
            <v/>
          </cell>
        </row>
        <row r="610">
          <cell r="D610" t="str">
            <v/>
          </cell>
        </row>
        <row r="611">
          <cell r="D611" t="str">
            <v/>
          </cell>
        </row>
        <row r="612">
          <cell r="D612" t="str">
            <v/>
          </cell>
        </row>
        <row r="613">
          <cell r="D613" t="str">
            <v/>
          </cell>
        </row>
        <row r="614">
          <cell r="D614" t="str">
            <v/>
          </cell>
        </row>
        <row r="615">
          <cell r="D615" t="str">
            <v/>
          </cell>
        </row>
        <row r="616">
          <cell r="D616" t="str">
            <v/>
          </cell>
        </row>
        <row r="617">
          <cell r="D617" t="str">
            <v/>
          </cell>
        </row>
        <row r="618">
          <cell r="D618" t="str">
            <v/>
          </cell>
        </row>
        <row r="619">
          <cell r="D619" t="str">
            <v/>
          </cell>
        </row>
        <row r="620">
          <cell r="D620" t="str">
            <v/>
          </cell>
        </row>
        <row r="621">
          <cell r="D621" t="str">
            <v/>
          </cell>
        </row>
        <row r="622">
          <cell r="D622" t="str">
            <v/>
          </cell>
        </row>
        <row r="623">
          <cell r="D623" t="str">
            <v/>
          </cell>
        </row>
        <row r="627">
          <cell r="D627" t="str">
            <v/>
          </cell>
        </row>
        <row r="628">
          <cell r="D628" t="str">
            <v/>
          </cell>
        </row>
        <row r="629">
          <cell r="D629" t="str">
            <v/>
          </cell>
        </row>
        <row r="630">
          <cell r="D630" t="str">
            <v/>
          </cell>
        </row>
        <row r="631">
          <cell r="D631" t="str">
            <v/>
          </cell>
        </row>
        <row r="632">
          <cell r="D632" t="str">
            <v/>
          </cell>
        </row>
        <row r="633">
          <cell r="D633" t="str">
            <v/>
          </cell>
        </row>
        <row r="634">
          <cell r="D634" t="str">
            <v/>
          </cell>
        </row>
        <row r="635">
          <cell r="D635" t="str">
            <v/>
          </cell>
        </row>
        <row r="636">
          <cell r="D636" t="str">
            <v/>
          </cell>
        </row>
        <row r="637">
          <cell r="D637" t="str">
            <v/>
          </cell>
        </row>
        <row r="638">
          <cell r="D638" t="str">
            <v/>
          </cell>
        </row>
        <row r="639">
          <cell r="D639" t="str">
            <v/>
          </cell>
        </row>
        <row r="640">
          <cell r="D640" t="str">
            <v/>
          </cell>
        </row>
        <row r="641">
          <cell r="D641" t="str">
            <v/>
          </cell>
        </row>
        <row r="642">
          <cell r="D642" t="str">
            <v/>
          </cell>
        </row>
        <row r="643">
          <cell r="D643" t="str">
            <v/>
          </cell>
        </row>
        <row r="644">
          <cell r="D644" t="str">
            <v/>
          </cell>
        </row>
        <row r="645">
          <cell r="D645" t="str">
            <v/>
          </cell>
        </row>
        <row r="646">
          <cell r="D646" t="str">
            <v/>
          </cell>
        </row>
        <row r="647">
          <cell r="D647" t="str">
            <v/>
          </cell>
        </row>
        <row r="648">
          <cell r="D648" t="str">
            <v/>
          </cell>
        </row>
        <row r="649">
          <cell r="D649" t="str">
            <v/>
          </cell>
        </row>
        <row r="650">
          <cell r="D650" t="str">
            <v/>
          </cell>
        </row>
        <row r="651">
          <cell r="D651" t="str">
            <v/>
          </cell>
        </row>
        <row r="652">
          <cell r="D652" t="str">
            <v/>
          </cell>
        </row>
        <row r="653">
          <cell r="D653" t="str">
            <v/>
          </cell>
        </row>
        <row r="654">
          <cell r="D654" t="str">
            <v/>
          </cell>
        </row>
        <row r="655">
          <cell r="D655" t="str">
            <v/>
          </cell>
        </row>
        <row r="656">
          <cell r="D656" t="str">
            <v/>
          </cell>
        </row>
        <row r="657">
          <cell r="D657" t="str">
            <v/>
          </cell>
        </row>
        <row r="658">
          <cell r="D658" t="str">
            <v/>
          </cell>
        </row>
        <row r="659">
          <cell r="D659" t="str">
            <v/>
          </cell>
        </row>
        <row r="660">
          <cell r="D660" t="str">
            <v/>
          </cell>
        </row>
        <row r="661">
          <cell r="D661" t="str">
            <v/>
          </cell>
        </row>
        <row r="665">
          <cell r="D665" t="str">
            <v/>
          </cell>
        </row>
        <row r="666">
          <cell r="D666" t="str">
            <v/>
          </cell>
        </row>
        <row r="667">
          <cell r="D667" t="str">
            <v/>
          </cell>
        </row>
        <row r="668">
          <cell r="D668" t="str">
            <v/>
          </cell>
        </row>
        <row r="669">
          <cell r="D669" t="str">
            <v/>
          </cell>
        </row>
        <row r="670">
          <cell r="D670" t="str">
            <v/>
          </cell>
        </row>
        <row r="671">
          <cell r="D671" t="str">
            <v/>
          </cell>
        </row>
        <row r="672">
          <cell r="D672" t="str">
            <v/>
          </cell>
        </row>
        <row r="673">
          <cell r="D673" t="str">
            <v/>
          </cell>
        </row>
        <row r="674">
          <cell r="D674" t="str">
            <v/>
          </cell>
        </row>
        <row r="675">
          <cell r="D675" t="str">
            <v/>
          </cell>
        </row>
        <row r="676">
          <cell r="D676" t="str">
            <v/>
          </cell>
        </row>
        <row r="677">
          <cell r="D677" t="str">
            <v/>
          </cell>
        </row>
        <row r="678">
          <cell r="D678" t="str">
            <v/>
          </cell>
        </row>
        <row r="679">
          <cell r="D679" t="str">
            <v/>
          </cell>
        </row>
        <row r="680">
          <cell r="D680" t="str">
            <v/>
          </cell>
        </row>
        <row r="681">
          <cell r="D681" t="str">
            <v/>
          </cell>
        </row>
        <row r="682">
          <cell r="D682" t="str">
            <v/>
          </cell>
        </row>
        <row r="683">
          <cell r="D683" t="str">
            <v/>
          </cell>
        </row>
        <row r="684">
          <cell r="D684" t="str">
            <v/>
          </cell>
        </row>
        <row r="685">
          <cell r="D685" t="str">
            <v/>
          </cell>
        </row>
        <row r="686">
          <cell r="D686" t="str">
            <v/>
          </cell>
        </row>
        <row r="687">
          <cell r="D687" t="str">
            <v/>
          </cell>
        </row>
        <row r="688">
          <cell r="D688" t="str">
            <v/>
          </cell>
        </row>
        <row r="689">
          <cell r="D689" t="str">
            <v/>
          </cell>
        </row>
        <row r="690">
          <cell r="D690" t="str">
            <v/>
          </cell>
        </row>
        <row r="691">
          <cell r="D691" t="str">
            <v/>
          </cell>
        </row>
        <row r="692">
          <cell r="D692" t="str">
            <v/>
          </cell>
        </row>
        <row r="693">
          <cell r="D693" t="str">
            <v/>
          </cell>
        </row>
        <row r="694">
          <cell r="D694" t="str">
            <v/>
          </cell>
        </row>
        <row r="695">
          <cell r="D695" t="str">
            <v/>
          </cell>
        </row>
        <row r="696">
          <cell r="D696" t="str">
            <v/>
          </cell>
        </row>
        <row r="697">
          <cell r="D697" t="str">
            <v/>
          </cell>
        </row>
        <row r="698">
          <cell r="D698" t="str">
            <v/>
          </cell>
        </row>
        <row r="699">
          <cell r="D699" t="str">
            <v/>
          </cell>
        </row>
        <row r="703">
          <cell r="D703" t="str">
            <v/>
          </cell>
        </row>
        <row r="704">
          <cell r="D704" t="str">
            <v/>
          </cell>
        </row>
        <row r="705">
          <cell r="D705" t="str">
            <v/>
          </cell>
        </row>
        <row r="706">
          <cell r="D706" t="str">
            <v/>
          </cell>
        </row>
        <row r="707">
          <cell r="D707" t="str">
            <v/>
          </cell>
        </row>
        <row r="708">
          <cell r="D708" t="str">
            <v/>
          </cell>
        </row>
        <row r="709">
          <cell r="D709" t="str">
            <v/>
          </cell>
        </row>
        <row r="710">
          <cell r="D710" t="str">
            <v/>
          </cell>
        </row>
        <row r="711">
          <cell r="D711" t="str">
            <v/>
          </cell>
        </row>
        <row r="712">
          <cell r="D712" t="str">
            <v/>
          </cell>
        </row>
        <row r="713">
          <cell r="D713" t="str">
            <v/>
          </cell>
        </row>
        <row r="714">
          <cell r="D714" t="str">
            <v/>
          </cell>
        </row>
        <row r="715">
          <cell r="D715" t="str">
            <v/>
          </cell>
        </row>
        <row r="716">
          <cell r="D716" t="str">
            <v/>
          </cell>
        </row>
        <row r="717">
          <cell r="D717" t="str">
            <v/>
          </cell>
        </row>
        <row r="718">
          <cell r="D718" t="str">
            <v/>
          </cell>
        </row>
        <row r="719">
          <cell r="D719" t="str">
            <v/>
          </cell>
        </row>
        <row r="720">
          <cell r="D720" t="str">
            <v/>
          </cell>
        </row>
        <row r="721">
          <cell r="D721" t="str">
            <v/>
          </cell>
        </row>
        <row r="722">
          <cell r="D722" t="str">
            <v/>
          </cell>
        </row>
        <row r="723">
          <cell r="D723" t="str">
            <v/>
          </cell>
        </row>
        <row r="724">
          <cell r="D724" t="str">
            <v/>
          </cell>
        </row>
        <row r="725">
          <cell r="D725" t="str">
            <v/>
          </cell>
        </row>
        <row r="726">
          <cell r="D726" t="str">
            <v/>
          </cell>
        </row>
        <row r="727">
          <cell r="D727" t="str">
            <v/>
          </cell>
        </row>
        <row r="728">
          <cell r="D728" t="str">
            <v/>
          </cell>
        </row>
        <row r="729">
          <cell r="D729" t="str">
            <v/>
          </cell>
        </row>
        <row r="730">
          <cell r="D730" t="str">
            <v/>
          </cell>
        </row>
        <row r="731">
          <cell r="D731" t="str">
            <v/>
          </cell>
        </row>
        <row r="732">
          <cell r="D732" t="str">
            <v/>
          </cell>
        </row>
        <row r="733">
          <cell r="D733" t="str">
            <v/>
          </cell>
        </row>
        <row r="734">
          <cell r="D734" t="str">
            <v/>
          </cell>
        </row>
        <row r="735">
          <cell r="D735" t="str">
            <v/>
          </cell>
        </row>
        <row r="736">
          <cell r="D736" t="str">
            <v/>
          </cell>
        </row>
        <row r="737">
          <cell r="D737" t="str">
            <v/>
          </cell>
        </row>
        <row r="741">
          <cell r="D741" t="str">
            <v/>
          </cell>
        </row>
        <row r="742">
          <cell r="D742" t="str">
            <v/>
          </cell>
        </row>
        <row r="743">
          <cell r="D743" t="str">
            <v/>
          </cell>
        </row>
        <row r="744">
          <cell r="D744" t="str">
            <v/>
          </cell>
        </row>
        <row r="745">
          <cell r="D745" t="str">
            <v/>
          </cell>
        </row>
        <row r="746">
          <cell r="D746" t="str">
            <v/>
          </cell>
        </row>
        <row r="747">
          <cell r="D747" t="str">
            <v/>
          </cell>
        </row>
        <row r="748">
          <cell r="D748" t="str">
            <v/>
          </cell>
        </row>
        <row r="749">
          <cell r="D749" t="str">
            <v/>
          </cell>
        </row>
        <row r="750">
          <cell r="D750" t="str">
            <v/>
          </cell>
        </row>
        <row r="751">
          <cell r="D751" t="str">
            <v/>
          </cell>
        </row>
        <row r="752">
          <cell r="D752" t="str">
            <v/>
          </cell>
        </row>
        <row r="753">
          <cell r="D753" t="str">
            <v/>
          </cell>
        </row>
        <row r="754">
          <cell r="D754" t="str">
            <v/>
          </cell>
        </row>
        <row r="755">
          <cell r="D755" t="str">
            <v/>
          </cell>
        </row>
        <row r="756">
          <cell r="D756" t="str">
            <v/>
          </cell>
        </row>
        <row r="757">
          <cell r="D757" t="str">
            <v/>
          </cell>
        </row>
        <row r="758">
          <cell r="D758" t="str">
            <v/>
          </cell>
        </row>
        <row r="759">
          <cell r="D759" t="str">
            <v/>
          </cell>
        </row>
        <row r="760">
          <cell r="D760" t="str">
            <v/>
          </cell>
        </row>
        <row r="761">
          <cell r="D761" t="str">
            <v/>
          </cell>
        </row>
        <row r="762">
          <cell r="D762" t="str">
            <v/>
          </cell>
        </row>
        <row r="763">
          <cell r="D763" t="str">
            <v/>
          </cell>
        </row>
        <row r="764">
          <cell r="D764" t="str">
            <v/>
          </cell>
        </row>
        <row r="765">
          <cell r="D765" t="str">
            <v/>
          </cell>
        </row>
        <row r="766">
          <cell r="D766" t="str">
            <v/>
          </cell>
        </row>
        <row r="767">
          <cell r="D767" t="str">
            <v/>
          </cell>
        </row>
        <row r="768">
          <cell r="D768" t="str">
            <v/>
          </cell>
        </row>
        <row r="769">
          <cell r="D769" t="str">
            <v/>
          </cell>
        </row>
        <row r="770">
          <cell r="D770" t="str">
            <v/>
          </cell>
        </row>
        <row r="771">
          <cell r="D771" t="str">
            <v/>
          </cell>
        </row>
        <row r="772">
          <cell r="D772" t="str">
            <v/>
          </cell>
        </row>
        <row r="773">
          <cell r="D773" t="str">
            <v/>
          </cell>
        </row>
        <row r="774">
          <cell r="D774" t="str">
            <v/>
          </cell>
        </row>
        <row r="775">
          <cell r="D775" t="str">
            <v/>
          </cell>
        </row>
      </sheetData>
      <sheetData sheetId="5">
        <row r="19">
          <cell r="D19" t="str">
            <v/>
          </cell>
        </row>
        <row r="20">
          <cell r="D20" t="str">
            <v/>
          </cell>
        </row>
        <row r="21">
          <cell r="D21" t="str">
            <v/>
          </cell>
        </row>
        <row r="22">
          <cell r="D22" t="str">
            <v/>
          </cell>
        </row>
        <row r="23">
          <cell r="D23" t="str">
            <v/>
          </cell>
        </row>
        <row r="24">
          <cell r="D24" t="str">
            <v/>
          </cell>
        </row>
        <row r="25">
          <cell r="D25" t="str">
            <v/>
          </cell>
        </row>
        <row r="26">
          <cell r="D26" t="str">
            <v/>
          </cell>
        </row>
        <row r="27">
          <cell r="D27" t="str">
            <v/>
          </cell>
        </row>
        <row r="28">
          <cell r="D28" t="str">
            <v/>
          </cell>
        </row>
        <row r="29">
          <cell r="D29" t="str">
            <v/>
          </cell>
        </row>
        <row r="30">
          <cell r="D30" t="str">
            <v/>
          </cell>
        </row>
        <row r="31">
          <cell r="D31" t="str">
            <v/>
          </cell>
        </row>
        <row r="32">
          <cell r="D32" t="str">
            <v/>
          </cell>
        </row>
        <row r="33">
          <cell r="D33" t="str">
            <v/>
          </cell>
        </row>
        <row r="34">
          <cell r="D34" t="str">
            <v/>
          </cell>
        </row>
        <row r="35">
          <cell r="D35" t="str">
            <v/>
          </cell>
        </row>
        <row r="36">
          <cell r="D36" t="str">
            <v/>
          </cell>
        </row>
        <row r="37">
          <cell r="D37" t="str">
            <v/>
          </cell>
        </row>
        <row r="38">
          <cell r="D38" t="str">
            <v/>
          </cell>
        </row>
        <row r="39">
          <cell r="D39" t="str">
            <v/>
          </cell>
        </row>
        <row r="40">
          <cell r="D40" t="str">
            <v/>
          </cell>
        </row>
        <row r="41">
          <cell r="D41" t="str">
            <v/>
          </cell>
        </row>
        <row r="42">
          <cell r="D42" t="str">
            <v/>
          </cell>
        </row>
        <row r="43">
          <cell r="D43" t="str">
            <v/>
          </cell>
        </row>
        <row r="44">
          <cell r="D44" t="str">
            <v/>
          </cell>
        </row>
        <row r="45">
          <cell r="D45" t="str">
            <v/>
          </cell>
        </row>
        <row r="46">
          <cell r="D46" t="str">
            <v/>
          </cell>
        </row>
        <row r="47">
          <cell r="D47" t="str">
            <v/>
          </cell>
        </row>
        <row r="48">
          <cell r="D48" t="str">
            <v/>
          </cell>
        </row>
        <row r="49">
          <cell r="D49" t="str">
            <v/>
          </cell>
        </row>
        <row r="50">
          <cell r="D50" t="str">
            <v/>
          </cell>
        </row>
        <row r="51">
          <cell r="D51" t="str">
            <v/>
          </cell>
        </row>
        <row r="52">
          <cell r="D52" t="str">
            <v/>
          </cell>
        </row>
        <row r="53">
          <cell r="D53" t="str">
            <v/>
          </cell>
        </row>
        <row r="57">
          <cell r="D57" t="str">
            <v/>
          </cell>
        </row>
        <row r="58">
          <cell r="D58" t="str">
            <v/>
          </cell>
        </row>
        <row r="59">
          <cell r="D59" t="str">
            <v/>
          </cell>
        </row>
        <row r="60">
          <cell r="D60" t="str">
            <v/>
          </cell>
        </row>
        <row r="61">
          <cell r="D61" t="str">
            <v/>
          </cell>
        </row>
        <row r="62">
          <cell r="D62" t="str">
            <v/>
          </cell>
        </row>
        <row r="63">
          <cell r="D63" t="str">
            <v/>
          </cell>
        </row>
        <row r="64">
          <cell r="D64" t="str">
            <v/>
          </cell>
        </row>
        <row r="65">
          <cell r="D65" t="str">
            <v/>
          </cell>
        </row>
        <row r="66">
          <cell r="D66" t="str">
            <v/>
          </cell>
        </row>
        <row r="67">
          <cell r="D67" t="str">
            <v/>
          </cell>
        </row>
        <row r="68">
          <cell r="D68" t="str">
            <v/>
          </cell>
        </row>
        <row r="69">
          <cell r="D69" t="str">
            <v/>
          </cell>
        </row>
        <row r="70">
          <cell r="D70" t="str">
            <v/>
          </cell>
        </row>
        <row r="71">
          <cell r="D71" t="str">
            <v/>
          </cell>
        </row>
        <row r="72">
          <cell r="D72" t="str">
            <v/>
          </cell>
        </row>
        <row r="73">
          <cell r="D73" t="str">
            <v/>
          </cell>
        </row>
        <row r="74">
          <cell r="D74" t="str">
            <v/>
          </cell>
        </row>
        <row r="75">
          <cell r="D75" t="str">
            <v/>
          </cell>
        </row>
        <row r="76">
          <cell r="D76" t="str">
            <v/>
          </cell>
        </row>
        <row r="77">
          <cell r="D77" t="str">
            <v/>
          </cell>
        </row>
        <row r="78">
          <cell r="D78" t="str">
            <v/>
          </cell>
        </row>
        <row r="79">
          <cell r="D79" t="str">
            <v/>
          </cell>
        </row>
        <row r="80">
          <cell r="D80" t="str">
            <v/>
          </cell>
        </row>
        <row r="81">
          <cell r="D81" t="str">
            <v/>
          </cell>
        </row>
        <row r="82">
          <cell r="D82" t="str">
            <v/>
          </cell>
        </row>
        <row r="83">
          <cell r="D83" t="str">
            <v/>
          </cell>
        </row>
        <row r="84">
          <cell r="D84" t="str">
            <v/>
          </cell>
        </row>
        <row r="85">
          <cell r="D85" t="str">
            <v/>
          </cell>
        </row>
        <row r="86">
          <cell r="D86" t="str">
            <v/>
          </cell>
        </row>
        <row r="87">
          <cell r="D87" t="str">
            <v/>
          </cell>
        </row>
        <row r="88">
          <cell r="D88" t="str">
            <v/>
          </cell>
        </row>
        <row r="89">
          <cell r="D89" t="str">
            <v/>
          </cell>
        </row>
        <row r="90">
          <cell r="D90" t="str">
            <v/>
          </cell>
        </row>
        <row r="91">
          <cell r="D91" t="str">
            <v/>
          </cell>
        </row>
        <row r="95">
          <cell r="D95" t="str">
            <v/>
          </cell>
        </row>
        <row r="96">
          <cell r="D96" t="str">
            <v/>
          </cell>
        </row>
        <row r="97">
          <cell r="D97" t="str">
            <v/>
          </cell>
        </row>
        <row r="98">
          <cell r="D98" t="str">
            <v/>
          </cell>
        </row>
        <row r="99">
          <cell r="D99" t="str">
            <v/>
          </cell>
        </row>
        <row r="100">
          <cell r="D100" t="str">
            <v/>
          </cell>
        </row>
        <row r="101">
          <cell r="D101" t="str">
            <v/>
          </cell>
        </row>
        <row r="102">
          <cell r="D102" t="str">
            <v/>
          </cell>
        </row>
        <row r="103">
          <cell r="D103" t="str">
            <v/>
          </cell>
        </row>
        <row r="104">
          <cell r="D104" t="str">
            <v/>
          </cell>
        </row>
        <row r="105">
          <cell r="D105" t="str">
            <v/>
          </cell>
        </row>
        <row r="106">
          <cell r="D106" t="str">
            <v/>
          </cell>
        </row>
        <row r="107">
          <cell r="D107" t="str">
            <v/>
          </cell>
        </row>
        <row r="108">
          <cell r="D108" t="str">
            <v/>
          </cell>
        </row>
        <row r="109">
          <cell r="D109" t="str">
            <v/>
          </cell>
        </row>
        <row r="110">
          <cell r="D110" t="str">
            <v/>
          </cell>
        </row>
        <row r="111">
          <cell r="D111" t="str">
            <v/>
          </cell>
        </row>
        <row r="112">
          <cell r="D112" t="str">
            <v/>
          </cell>
        </row>
        <row r="113">
          <cell r="D113" t="str">
            <v/>
          </cell>
        </row>
        <row r="114">
          <cell r="D114" t="str">
            <v/>
          </cell>
        </row>
        <row r="115">
          <cell r="D115" t="str">
            <v/>
          </cell>
        </row>
        <row r="116">
          <cell r="D116" t="str">
            <v/>
          </cell>
        </row>
        <row r="117">
          <cell r="D117" t="str">
            <v/>
          </cell>
        </row>
        <row r="118">
          <cell r="D118" t="str">
            <v/>
          </cell>
        </row>
        <row r="119">
          <cell r="D119" t="str">
            <v/>
          </cell>
        </row>
        <row r="120">
          <cell r="D120" t="str">
            <v/>
          </cell>
        </row>
        <row r="121">
          <cell r="D121" t="str">
            <v/>
          </cell>
        </row>
        <row r="122">
          <cell r="D122" t="str">
            <v/>
          </cell>
        </row>
        <row r="123">
          <cell r="D123" t="str">
            <v/>
          </cell>
        </row>
        <row r="124">
          <cell r="D124" t="str">
            <v/>
          </cell>
        </row>
        <row r="125">
          <cell r="D125" t="str">
            <v/>
          </cell>
        </row>
        <row r="126">
          <cell r="D126" t="str">
            <v/>
          </cell>
        </row>
        <row r="127">
          <cell r="D127" t="str">
            <v/>
          </cell>
        </row>
        <row r="128">
          <cell r="D128" t="str">
            <v/>
          </cell>
        </row>
        <row r="129">
          <cell r="D129" t="str">
            <v/>
          </cell>
        </row>
        <row r="133">
          <cell r="D133" t="str">
            <v/>
          </cell>
        </row>
        <row r="134">
          <cell r="D134" t="str">
            <v/>
          </cell>
        </row>
        <row r="135">
          <cell r="D135" t="str">
            <v/>
          </cell>
        </row>
        <row r="136">
          <cell r="D136" t="str">
            <v/>
          </cell>
        </row>
        <row r="137">
          <cell r="D137" t="str">
            <v/>
          </cell>
        </row>
        <row r="138">
          <cell r="D138" t="str">
            <v/>
          </cell>
        </row>
        <row r="139">
          <cell r="D139" t="str">
            <v/>
          </cell>
        </row>
        <row r="140">
          <cell r="D140" t="str">
            <v/>
          </cell>
        </row>
        <row r="141">
          <cell r="D141" t="str">
            <v/>
          </cell>
        </row>
        <row r="142">
          <cell r="D142" t="str">
            <v/>
          </cell>
        </row>
        <row r="143">
          <cell r="D143" t="str">
            <v/>
          </cell>
        </row>
        <row r="144">
          <cell r="D144" t="str">
            <v/>
          </cell>
        </row>
        <row r="145">
          <cell r="D145" t="str">
            <v/>
          </cell>
        </row>
        <row r="146">
          <cell r="D146" t="str">
            <v/>
          </cell>
        </row>
        <row r="147">
          <cell r="D147" t="str">
            <v/>
          </cell>
        </row>
        <row r="148">
          <cell r="D148" t="str">
            <v/>
          </cell>
        </row>
        <row r="149">
          <cell r="D149" t="str">
            <v/>
          </cell>
        </row>
        <row r="150">
          <cell r="D150" t="str">
            <v/>
          </cell>
        </row>
        <row r="151">
          <cell r="D151" t="str">
            <v/>
          </cell>
        </row>
        <row r="152">
          <cell r="D152" t="str">
            <v/>
          </cell>
        </row>
        <row r="153">
          <cell r="D153" t="str">
            <v/>
          </cell>
        </row>
        <row r="154">
          <cell r="D154" t="str">
            <v/>
          </cell>
        </row>
        <row r="155">
          <cell r="D155" t="str">
            <v/>
          </cell>
        </row>
        <row r="156">
          <cell r="D156" t="str">
            <v/>
          </cell>
        </row>
        <row r="157">
          <cell r="D157" t="str">
            <v/>
          </cell>
        </row>
        <row r="158">
          <cell r="D158" t="str">
            <v/>
          </cell>
        </row>
        <row r="159">
          <cell r="D159" t="str">
            <v/>
          </cell>
        </row>
        <row r="160">
          <cell r="D160" t="str">
            <v/>
          </cell>
        </row>
        <row r="161">
          <cell r="D161" t="str">
            <v/>
          </cell>
        </row>
        <row r="162">
          <cell r="D162" t="str">
            <v/>
          </cell>
        </row>
        <row r="163">
          <cell r="D163" t="str">
            <v/>
          </cell>
        </row>
        <row r="164">
          <cell r="D164" t="str">
            <v/>
          </cell>
        </row>
        <row r="165">
          <cell r="D165" t="str">
            <v/>
          </cell>
        </row>
        <row r="166">
          <cell r="D166" t="str">
            <v/>
          </cell>
        </row>
        <row r="167">
          <cell r="D167" t="str">
            <v/>
          </cell>
        </row>
        <row r="171">
          <cell r="D171" t="str">
            <v/>
          </cell>
        </row>
        <row r="172">
          <cell r="D172" t="str">
            <v/>
          </cell>
        </row>
        <row r="173">
          <cell r="D173" t="str">
            <v/>
          </cell>
        </row>
        <row r="174">
          <cell r="D174" t="str">
            <v/>
          </cell>
        </row>
        <row r="175">
          <cell r="D175" t="str">
            <v/>
          </cell>
        </row>
        <row r="176">
          <cell r="D176" t="str">
            <v/>
          </cell>
        </row>
        <row r="177">
          <cell r="D177" t="str">
            <v/>
          </cell>
        </row>
        <row r="178">
          <cell r="D178" t="str">
            <v/>
          </cell>
        </row>
        <row r="179">
          <cell r="D179" t="str">
            <v/>
          </cell>
        </row>
        <row r="180">
          <cell r="D180" t="str">
            <v/>
          </cell>
        </row>
        <row r="181">
          <cell r="D181" t="str">
            <v/>
          </cell>
        </row>
        <row r="182">
          <cell r="D182" t="str">
            <v/>
          </cell>
        </row>
        <row r="183">
          <cell r="D183" t="str">
            <v/>
          </cell>
        </row>
        <row r="184">
          <cell r="D184" t="str">
            <v/>
          </cell>
        </row>
        <row r="185">
          <cell r="D185" t="str">
            <v/>
          </cell>
        </row>
        <row r="186">
          <cell r="D186" t="str">
            <v/>
          </cell>
        </row>
        <row r="187">
          <cell r="D187" t="str">
            <v/>
          </cell>
        </row>
        <row r="188">
          <cell r="D188" t="str">
            <v/>
          </cell>
        </row>
        <row r="189">
          <cell r="D189" t="str">
            <v/>
          </cell>
        </row>
        <row r="190">
          <cell r="D190" t="str">
            <v/>
          </cell>
        </row>
        <row r="191">
          <cell r="D191" t="str">
            <v/>
          </cell>
        </row>
        <row r="192">
          <cell r="D192" t="str">
            <v/>
          </cell>
        </row>
        <row r="193">
          <cell r="D193" t="str">
            <v/>
          </cell>
        </row>
        <row r="194">
          <cell r="D194" t="str">
            <v/>
          </cell>
        </row>
        <row r="195">
          <cell r="D195" t="str">
            <v/>
          </cell>
        </row>
        <row r="196">
          <cell r="D196" t="str">
            <v/>
          </cell>
        </row>
        <row r="197">
          <cell r="D197" t="str">
            <v/>
          </cell>
        </row>
        <row r="198">
          <cell r="D198" t="str">
            <v/>
          </cell>
        </row>
        <row r="199">
          <cell r="D199" t="str">
            <v/>
          </cell>
        </row>
        <row r="200">
          <cell r="D200" t="str">
            <v/>
          </cell>
        </row>
        <row r="201">
          <cell r="D201" t="str">
            <v/>
          </cell>
        </row>
        <row r="202">
          <cell r="D202" t="str">
            <v/>
          </cell>
        </row>
        <row r="203">
          <cell r="D203" t="str">
            <v/>
          </cell>
        </row>
        <row r="204">
          <cell r="D204" t="str">
            <v/>
          </cell>
        </row>
        <row r="205">
          <cell r="D205" t="str">
            <v/>
          </cell>
        </row>
        <row r="209">
          <cell r="D209" t="str">
            <v/>
          </cell>
        </row>
        <row r="210">
          <cell r="D210" t="str">
            <v/>
          </cell>
        </row>
        <row r="211">
          <cell r="D211" t="str">
            <v/>
          </cell>
        </row>
        <row r="212">
          <cell r="D212" t="str">
            <v/>
          </cell>
        </row>
        <row r="213">
          <cell r="D213" t="str">
            <v/>
          </cell>
        </row>
        <row r="214">
          <cell r="D214" t="str">
            <v/>
          </cell>
        </row>
        <row r="215">
          <cell r="D215" t="str">
            <v/>
          </cell>
        </row>
        <row r="216">
          <cell r="D216" t="str">
            <v/>
          </cell>
        </row>
        <row r="217">
          <cell r="D217" t="str">
            <v/>
          </cell>
        </row>
        <row r="218">
          <cell r="D218" t="str">
            <v/>
          </cell>
        </row>
        <row r="219">
          <cell r="D219" t="str">
            <v/>
          </cell>
        </row>
        <row r="220">
          <cell r="D220" t="str">
            <v/>
          </cell>
        </row>
        <row r="221">
          <cell r="D221" t="str">
            <v/>
          </cell>
        </row>
        <row r="222">
          <cell r="D222" t="str">
            <v/>
          </cell>
        </row>
        <row r="223">
          <cell r="D223" t="str">
            <v/>
          </cell>
        </row>
        <row r="224">
          <cell r="D224" t="str">
            <v/>
          </cell>
        </row>
        <row r="225">
          <cell r="D225" t="str">
            <v/>
          </cell>
        </row>
        <row r="226">
          <cell r="D226" t="str">
            <v/>
          </cell>
        </row>
        <row r="227">
          <cell r="D227" t="str">
            <v/>
          </cell>
        </row>
        <row r="228">
          <cell r="D228" t="str">
            <v/>
          </cell>
        </row>
        <row r="229">
          <cell r="D229" t="str">
            <v/>
          </cell>
        </row>
        <row r="230">
          <cell r="D230" t="str">
            <v/>
          </cell>
        </row>
        <row r="231">
          <cell r="D231" t="str">
            <v/>
          </cell>
        </row>
        <row r="232">
          <cell r="D232" t="str">
            <v/>
          </cell>
        </row>
        <row r="233">
          <cell r="D233" t="str">
            <v/>
          </cell>
        </row>
        <row r="234">
          <cell r="D234" t="str">
            <v/>
          </cell>
        </row>
        <row r="235">
          <cell r="D235" t="str">
            <v/>
          </cell>
        </row>
        <row r="236">
          <cell r="D236" t="str">
            <v/>
          </cell>
        </row>
        <row r="237">
          <cell r="D237" t="str">
            <v/>
          </cell>
        </row>
        <row r="238">
          <cell r="D238" t="str">
            <v/>
          </cell>
        </row>
        <row r="239">
          <cell r="D239" t="str">
            <v/>
          </cell>
        </row>
        <row r="240">
          <cell r="D240" t="str">
            <v/>
          </cell>
        </row>
        <row r="241">
          <cell r="D241" t="str">
            <v/>
          </cell>
        </row>
        <row r="242">
          <cell r="D242" t="str">
            <v/>
          </cell>
        </row>
        <row r="243">
          <cell r="D243" t="str">
            <v/>
          </cell>
        </row>
        <row r="247">
          <cell r="D247" t="str">
            <v/>
          </cell>
        </row>
        <row r="248">
          <cell r="D248" t="str">
            <v/>
          </cell>
        </row>
        <row r="249">
          <cell r="D249" t="str">
            <v/>
          </cell>
        </row>
        <row r="250">
          <cell r="D250" t="str">
            <v/>
          </cell>
        </row>
        <row r="251">
          <cell r="D251" t="str">
            <v/>
          </cell>
        </row>
        <row r="252">
          <cell r="D252" t="str">
            <v/>
          </cell>
        </row>
        <row r="253">
          <cell r="D253" t="str">
            <v/>
          </cell>
        </row>
        <row r="254">
          <cell r="D254" t="str">
            <v/>
          </cell>
        </row>
        <row r="255">
          <cell r="D255" t="str">
            <v/>
          </cell>
        </row>
        <row r="256">
          <cell r="D256" t="str">
            <v/>
          </cell>
        </row>
        <row r="257">
          <cell r="D257" t="str">
            <v/>
          </cell>
        </row>
        <row r="258">
          <cell r="D258" t="str">
            <v/>
          </cell>
        </row>
        <row r="259">
          <cell r="D259" t="str">
            <v/>
          </cell>
        </row>
        <row r="260">
          <cell r="D260" t="str">
            <v/>
          </cell>
        </row>
        <row r="261">
          <cell r="D261" t="str">
            <v/>
          </cell>
        </row>
        <row r="262">
          <cell r="D262" t="str">
            <v/>
          </cell>
        </row>
        <row r="263">
          <cell r="D263" t="str">
            <v/>
          </cell>
        </row>
        <row r="264">
          <cell r="D264" t="str">
            <v/>
          </cell>
        </row>
        <row r="265">
          <cell r="D265" t="str">
            <v/>
          </cell>
        </row>
        <row r="266">
          <cell r="D266" t="str">
            <v/>
          </cell>
        </row>
        <row r="267">
          <cell r="D267" t="str">
            <v/>
          </cell>
        </row>
        <row r="268">
          <cell r="D268" t="str">
            <v/>
          </cell>
        </row>
        <row r="269">
          <cell r="D269" t="str">
            <v/>
          </cell>
        </row>
        <row r="270">
          <cell r="D270" t="str">
            <v/>
          </cell>
        </row>
        <row r="271">
          <cell r="D271" t="str">
            <v/>
          </cell>
        </row>
        <row r="272">
          <cell r="D272" t="str">
            <v/>
          </cell>
        </row>
        <row r="273">
          <cell r="D273" t="str">
            <v/>
          </cell>
        </row>
        <row r="274">
          <cell r="D274" t="str">
            <v/>
          </cell>
        </row>
        <row r="275">
          <cell r="D275" t="str">
            <v/>
          </cell>
        </row>
        <row r="276">
          <cell r="D276" t="str">
            <v/>
          </cell>
        </row>
        <row r="277">
          <cell r="D277" t="str">
            <v/>
          </cell>
        </row>
        <row r="278">
          <cell r="D278" t="str">
            <v/>
          </cell>
        </row>
        <row r="279">
          <cell r="D279" t="str">
            <v/>
          </cell>
        </row>
        <row r="280">
          <cell r="D280" t="str">
            <v/>
          </cell>
        </row>
        <row r="281">
          <cell r="D281" t="str">
            <v/>
          </cell>
        </row>
        <row r="285">
          <cell r="D285" t="str">
            <v/>
          </cell>
        </row>
        <row r="286">
          <cell r="D286" t="str">
            <v/>
          </cell>
        </row>
        <row r="287">
          <cell r="D287" t="str">
            <v/>
          </cell>
        </row>
        <row r="288">
          <cell r="D288" t="str">
            <v/>
          </cell>
        </row>
        <row r="289">
          <cell r="D289" t="str">
            <v/>
          </cell>
        </row>
        <row r="290">
          <cell r="D290" t="str">
            <v/>
          </cell>
        </row>
        <row r="291">
          <cell r="D291" t="str">
            <v/>
          </cell>
        </row>
        <row r="292">
          <cell r="D292" t="str">
            <v/>
          </cell>
        </row>
        <row r="293">
          <cell r="D293" t="str">
            <v/>
          </cell>
        </row>
        <row r="294">
          <cell r="D294" t="str">
            <v/>
          </cell>
        </row>
        <row r="295">
          <cell r="D295" t="str">
            <v/>
          </cell>
        </row>
        <row r="296">
          <cell r="D296" t="str">
            <v/>
          </cell>
        </row>
        <row r="297">
          <cell r="D297" t="str">
            <v/>
          </cell>
        </row>
        <row r="298">
          <cell r="D298" t="str">
            <v/>
          </cell>
        </row>
        <row r="299">
          <cell r="D299" t="str">
            <v/>
          </cell>
        </row>
        <row r="300">
          <cell r="D300" t="str">
            <v/>
          </cell>
        </row>
        <row r="301">
          <cell r="D301" t="str">
            <v/>
          </cell>
        </row>
        <row r="302">
          <cell r="D302" t="str">
            <v/>
          </cell>
        </row>
        <row r="303">
          <cell r="D303" t="str">
            <v/>
          </cell>
        </row>
        <row r="304">
          <cell r="D304" t="str">
            <v/>
          </cell>
        </row>
        <row r="305">
          <cell r="D305" t="str">
            <v/>
          </cell>
        </row>
        <row r="306">
          <cell r="D306" t="str">
            <v/>
          </cell>
        </row>
        <row r="307">
          <cell r="D307" t="str">
            <v/>
          </cell>
        </row>
        <row r="308">
          <cell r="D308" t="str">
            <v/>
          </cell>
        </row>
        <row r="309">
          <cell r="D309" t="str">
            <v/>
          </cell>
        </row>
        <row r="310">
          <cell r="D310" t="str">
            <v/>
          </cell>
        </row>
        <row r="311">
          <cell r="D311" t="str">
            <v/>
          </cell>
        </row>
        <row r="312">
          <cell r="D312" t="str">
            <v/>
          </cell>
        </row>
        <row r="313">
          <cell r="D313" t="str">
            <v/>
          </cell>
        </row>
        <row r="314">
          <cell r="D314" t="str">
            <v/>
          </cell>
        </row>
        <row r="315">
          <cell r="D315" t="str">
            <v/>
          </cell>
        </row>
        <row r="316">
          <cell r="D316" t="str">
            <v/>
          </cell>
        </row>
        <row r="317">
          <cell r="D317" t="str">
            <v/>
          </cell>
        </row>
        <row r="318">
          <cell r="D318" t="str">
            <v/>
          </cell>
        </row>
        <row r="319">
          <cell r="D319" t="str">
            <v/>
          </cell>
        </row>
        <row r="323">
          <cell r="D323" t="str">
            <v/>
          </cell>
        </row>
        <row r="324">
          <cell r="D324" t="str">
            <v/>
          </cell>
        </row>
        <row r="325">
          <cell r="D325" t="str">
            <v/>
          </cell>
        </row>
        <row r="326">
          <cell r="D326" t="str">
            <v/>
          </cell>
        </row>
        <row r="327">
          <cell r="D327" t="str">
            <v/>
          </cell>
        </row>
        <row r="328">
          <cell r="D328" t="str">
            <v/>
          </cell>
        </row>
        <row r="329">
          <cell r="D329" t="str">
            <v/>
          </cell>
        </row>
        <row r="330">
          <cell r="D330" t="str">
            <v/>
          </cell>
        </row>
        <row r="331">
          <cell r="D331" t="str">
            <v/>
          </cell>
        </row>
        <row r="332">
          <cell r="D332" t="str">
            <v/>
          </cell>
        </row>
        <row r="333">
          <cell r="D333" t="str">
            <v/>
          </cell>
        </row>
        <row r="334">
          <cell r="D334" t="str">
            <v/>
          </cell>
        </row>
        <row r="335">
          <cell r="D335" t="str">
            <v/>
          </cell>
        </row>
        <row r="336">
          <cell r="D336" t="str">
            <v/>
          </cell>
        </row>
        <row r="337">
          <cell r="D337" t="str">
            <v/>
          </cell>
        </row>
        <row r="338">
          <cell r="D338" t="str">
            <v/>
          </cell>
        </row>
        <row r="339">
          <cell r="D339" t="str">
            <v/>
          </cell>
        </row>
        <row r="340">
          <cell r="D340" t="str">
            <v/>
          </cell>
        </row>
        <row r="341">
          <cell r="D341" t="str">
            <v/>
          </cell>
        </row>
        <row r="342">
          <cell r="D342" t="str">
            <v/>
          </cell>
        </row>
        <row r="343">
          <cell r="D343" t="str">
            <v/>
          </cell>
        </row>
        <row r="344">
          <cell r="D344" t="str">
            <v/>
          </cell>
        </row>
        <row r="345">
          <cell r="D345" t="str">
            <v/>
          </cell>
        </row>
        <row r="346">
          <cell r="D346" t="str">
            <v/>
          </cell>
        </row>
        <row r="347">
          <cell r="D347" t="str">
            <v/>
          </cell>
        </row>
        <row r="348">
          <cell r="D348" t="str">
            <v/>
          </cell>
        </row>
        <row r="349">
          <cell r="D349" t="str">
            <v/>
          </cell>
        </row>
        <row r="350">
          <cell r="D350" t="str">
            <v/>
          </cell>
        </row>
        <row r="351">
          <cell r="D351" t="str">
            <v/>
          </cell>
        </row>
        <row r="352">
          <cell r="D352" t="str">
            <v/>
          </cell>
        </row>
        <row r="353">
          <cell r="D353" t="str">
            <v/>
          </cell>
        </row>
        <row r="354">
          <cell r="D354" t="str">
            <v/>
          </cell>
        </row>
        <row r="355">
          <cell r="D355" t="str">
            <v/>
          </cell>
        </row>
        <row r="356">
          <cell r="D356" t="str">
            <v/>
          </cell>
        </row>
        <row r="357">
          <cell r="D357" t="str">
            <v/>
          </cell>
        </row>
        <row r="361">
          <cell r="D361" t="str">
            <v/>
          </cell>
        </row>
        <row r="362">
          <cell r="D362" t="str">
            <v/>
          </cell>
        </row>
        <row r="363">
          <cell r="D363" t="str">
            <v/>
          </cell>
        </row>
        <row r="364">
          <cell r="D364" t="str">
            <v/>
          </cell>
        </row>
        <row r="365">
          <cell r="D365" t="str">
            <v/>
          </cell>
        </row>
        <row r="366">
          <cell r="D366" t="str">
            <v/>
          </cell>
        </row>
        <row r="367">
          <cell r="D367" t="str">
            <v/>
          </cell>
        </row>
        <row r="368">
          <cell r="D368" t="str">
            <v/>
          </cell>
        </row>
        <row r="369">
          <cell r="D369" t="str">
            <v/>
          </cell>
        </row>
        <row r="370">
          <cell r="D370" t="str">
            <v/>
          </cell>
        </row>
        <row r="371">
          <cell r="D371" t="str">
            <v/>
          </cell>
        </row>
        <row r="372">
          <cell r="D372" t="str">
            <v/>
          </cell>
        </row>
        <row r="373">
          <cell r="D373" t="str">
            <v/>
          </cell>
        </row>
        <row r="374">
          <cell r="D374" t="str">
            <v/>
          </cell>
        </row>
        <row r="375">
          <cell r="D375" t="str">
            <v/>
          </cell>
        </row>
        <row r="376">
          <cell r="D376" t="str">
            <v/>
          </cell>
        </row>
        <row r="377">
          <cell r="D377" t="str">
            <v/>
          </cell>
        </row>
        <row r="378">
          <cell r="D378" t="str">
            <v/>
          </cell>
        </row>
        <row r="379">
          <cell r="D379" t="str">
            <v/>
          </cell>
        </row>
        <row r="380">
          <cell r="D380" t="str">
            <v/>
          </cell>
        </row>
        <row r="381">
          <cell r="D381" t="str">
            <v/>
          </cell>
        </row>
        <row r="382">
          <cell r="D382" t="str">
            <v/>
          </cell>
        </row>
        <row r="383">
          <cell r="D383" t="str">
            <v/>
          </cell>
        </row>
        <row r="384">
          <cell r="D384" t="str">
            <v/>
          </cell>
        </row>
        <row r="385">
          <cell r="D385" t="str">
            <v/>
          </cell>
        </row>
        <row r="386">
          <cell r="D386" t="str">
            <v/>
          </cell>
        </row>
        <row r="387">
          <cell r="D387" t="str">
            <v/>
          </cell>
        </row>
        <row r="388">
          <cell r="D388" t="str">
            <v/>
          </cell>
        </row>
        <row r="389">
          <cell r="D389" t="str">
            <v/>
          </cell>
        </row>
        <row r="390">
          <cell r="D390" t="str">
            <v/>
          </cell>
        </row>
        <row r="391">
          <cell r="D391" t="str">
            <v/>
          </cell>
        </row>
        <row r="392">
          <cell r="D392" t="str">
            <v/>
          </cell>
        </row>
        <row r="393">
          <cell r="D393" t="str">
            <v/>
          </cell>
        </row>
        <row r="394">
          <cell r="D394" t="str">
            <v/>
          </cell>
        </row>
        <row r="395">
          <cell r="D395" t="str">
            <v/>
          </cell>
        </row>
        <row r="399">
          <cell r="D399" t="str">
            <v/>
          </cell>
        </row>
        <row r="400">
          <cell r="D400" t="str">
            <v/>
          </cell>
        </row>
        <row r="401">
          <cell r="D401" t="str">
            <v/>
          </cell>
        </row>
        <row r="402">
          <cell r="D402" t="str">
            <v/>
          </cell>
        </row>
        <row r="403">
          <cell r="D403" t="str">
            <v/>
          </cell>
        </row>
        <row r="404">
          <cell r="D404" t="str">
            <v/>
          </cell>
        </row>
        <row r="405">
          <cell r="D405" t="str">
            <v/>
          </cell>
        </row>
        <row r="406">
          <cell r="D406" t="str">
            <v/>
          </cell>
        </row>
        <row r="407">
          <cell r="D407" t="str">
            <v/>
          </cell>
        </row>
        <row r="408">
          <cell r="D408" t="str">
            <v/>
          </cell>
        </row>
        <row r="409">
          <cell r="D409" t="str">
            <v/>
          </cell>
        </row>
        <row r="410">
          <cell r="D410" t="str">
            <v/>
          </cell>
        </row>
        <row r="411">
          <cell r="D411" t="str">
            <v/>
          </cell>
        </row>
        <row r="412">
          <cell r="D412" t="str">
            <v/>
          </cell>
        </row>
        <row r="413">
          <cell r="D413" t="str">
            <v/>
          </cell>
        </row>
        <row r="414">
          <cell r="D414" t="str">
            <v/>
          </cell>
        </row>
        <row r="415">
          <cell r="D415" t="str">
            <v/>
          </cell>
        </row>
        <row r="416">
          <cell r="D416" t="str">
            <v/>
          </cell>
        </row>
        <row r="417">
          <cell r="D417" t="str">
            <v/>
          </cell>
        </row>
        <row r="418">
          <cell r="D418" t="str">
            <v/>
          </cell>
        </row>
        <row r="419">
          <cell r="D419" t="str">
            <v/>
          </cell>
        </row>
        <row r="420">
          <cell r="D420" t="str">
            <v/>
          </cell>
        </row>
        <row r="421">
          <cell r="D421" t="str">
            <v/>
          </cell>
        </row>
        <row r="422">
          <cell r="D422" t="str">
            <v/>
          </cell>
        </row>
        <row r="423">
          <cell r="D423" t="str">
            <v/>
          </cell>
        </row>
        <row r="424">
          <cell r="D424" t="str">
            <v/>
          </cell>
        </row>
        <row r="425">
          <cell r="D425" t="str">
            <v/>
          </cell>
        </row>
        <row r="426">
          <cell r="D426" t="str">
            <v/>
          </cell>
        </row>
        <row r="427">
          <cell r="D427" t="str">
            <v/>
          </cell>
        </row>
        <row r="428">
          <cell r="D428" t="str">
            <v/>
          </cell>
        </row>
        <row r="429">
          <cell r="D429" t="str">
            <v/>
          </cell>
        </row>
        <row r="430">
          <cell r="D430" t="str">
            <v/>
          </cell>
        </row>
        <row r="431">
          <cell r="D431" t="str">
            <v/>
          </cell>
        </row>
        <row r="432">
          <cell r="D432" t="str">
            <v/>
          </cell>
        </row>
        <row r="433">
          <cell r="D433" t="str">
            <v/>
          </cell>
        </row>
        <row r="437">
          <cell r="D437" t="str">
            <v/>
          </cell>
        </row>
        <row r="438">
          <cell r="D438" t="str">
            <v/>
          </cell>
        </row>
        <row r="439">
          <cell r="D439" t="str">
            <v/>
          </cell>
        </row>
        <row r="440">
          <cell r="D440" t="str">
            <v/>
          </cell>
        </row>
        <row r="441">
          <cell r="D441" t="str">
            <v/>
          </cell>
        </row>
        <row r="442">
          <cell r="D442" t="str">
            <v/>
          </cell>
        </row>
        <row r="443">
          <cell r="D443" t="str">
            <v/>
          </cell>
        </row>
        <row r="444">
          <cell r="D444" t="str">
            <v/>
          </cell>
        </row>
        <row r="445">
          <cell r="D445" t="str">
            <v/>
          </cell>
        </row>
        <row r="446">
          <cell r="D446" t="str">
            <v/>
          </cell>
        </row>
        <row r="447">
          <cell r="D447" t="str">
            <v/>
          </cell>
        </row>
        <row r="448">
          <cell r="D448" t="str">
            <v/>
          </cell>
        </row>
        <row r="449">
          <cell r="D449" t="str">
            <v/>
          </cell>
        </row>
        <row r="450">
          <cell r="D450" t="str">
            <v/>
          </cell>
        </row>
        <row r="451">
          <cell r="D451" t="str">
            <v/>
          </cell>
        </row>
        <row r="452">
          <cell r="D452" t="str">
            <v/>
          </cell>
        </row>
        <row r="453">
          <cell r="D453" t="str">
            <v/>
          </cell>
        </row>
        <row r="454">
          <cell r="D454" t="str">
            <v/>
          </cell>
        </row>
        <row r="455">
          <cell r="D455" t="str">
            <v/>
          </cell>
        </row>
        <row r="456">
          <cell r="D456" t="str">
            <v/>
          </cell>
        </row>
        <row r="457">
          <cell r="D457" t="str">
            <v/>
          </cell>
        </row>
        <row r="458">
          <cell r="D458" t="str">
            <v/>
          </cell>
        </row>
        <row r="459">
          <cell r="D459" t="str">
            <v/>
          </cell>
        </row>
        <row r="460">
          <cell r="D460" t="str">
            <v/>
          </cell>
        </row>
        <row r="461">
          <cell r="D461" t="str">
            <v/>
          </cell>
        </row>
        <row r="462">
          <cell r="D462" t="str">
            <v/>
          </cell>
        </row>
        <row r="463">
          <cell r="D463" t="str">
            <v/>
          </cell>
        </row>
        <row r="464">
          <cell r="D464" t="str">
            <v/>
          </cell>
        </row>
        <row r="465">
          <cell r="D465" t="str">
            <v/>
          </cell>
        </row>
        <row r="466">
          <cell r="D466" t="str">
            <v/>
          </cell>
        </row>
        <row r="467">
          <cell r="D467" t="str">
            <v/>
          </cell>
        </row>
        <row r="468">
          <cell r="D468" t="str">
            <v/>
          </cell>
        </row>
        <row r="469">
          <cell r="D469" t="str">
            <v/>
          </cell>
        </row>
        <row r="470">
          <cell r="D470" t="str">
            <v/>
          </cell>
        </row>
        <row r="471">
          <cell r="D471" t="str">
            <v/>
          </cell>
        </row>
        <row r="475">
          <cell r="D475" t="str">
            <v/>
          </cell>
        </row>
        <row r="476">
          <cell r="D476" t="str">
            <v/>
          </cell>
        </row>
        <row r="477">
          <cell r="D477" t="str">
            <v/>
          </cell>
        </row>
        <row r="478">
          <cell r="D478" t="str">
            <v/>
          </cell>
        </row>
        <row r="479">
          <cell r="D479" t="str">
            <v/>
          </cell>
        </row>
        <row r="480">
          <cell r="D480" t="str">
            <v/>
          </cell>
        </row>
        <row r="481">
          <cell r="D481" t="str">
            <v/>
          </cell>
        </row>
        <row r="482">
          <cell r="D482" t="str">
            <v/>
          </cell>
        </row>
        <row r="483">
          <cell r="D483" t="str">
            <v/>
          </cell>
        </row>
        <row r="484">
          <cell r="D484" t="str">
            <v/>
          </cell>
        </row>
        <row r="485">
          <cell r="D485" t="str">
            <v/>
          </cell>
        </row>
        <row r="486">
          <cell r="D486" t="str">
            <v/>
          </cell>
        </row>
        <row r="487">
          <cell r="D487" t="str">
            <v/>
          </cell>
        </row>
        <row r="488">
          <cell r="D488" t="str">
            <v/>
          </cell>
        </row>
        <row r="489">
          <cell r="D489" t="str">
            <v/>
          </cell>
        </row>
        <row r="490">
          <cell r="D490" t="str">
            <v/>
          </cell>
        </row>
        <row r="491">
          <cell r="D491" t="str">
            <v/>
          </cell>
        </row>
        <row r="492">
          <cell r="D492" t="str">
            <v/>
          </cell>
        </row>
        <row r="493">
          <cell r="D493" t="str">
            <v/>
          </cell>
        </row>
        <row r="494">
          <cell r="D494" t="str">
            <v/>
          </cell>
        </row>
        <row r="495">
          <cell r="D495" t="str">
            <v/>
          </cell>
        </row>
        <row r="496">
          <cell r="D496" t="str">
            <v/>
          </cell>
        </row>
        <row r="497">
          <cell r="D497" t="str">
            <v/>
          </cell>
        </row>
        <row r="498">
          <cell r="D498" t="str">
            <v/>
          </cell>
        </row>
        <row r="499">
          <cell r="D499" t="str">
            <v/>
          </cell>
        </row>
        <row r="500">
          <cell r="D500" t="str">
            <v/>
          </cell>
        </row>
        <row r="501">
          <cell r="D501" t="str">
            <v/>
          </cell>
        </row>
        <row r="502">
          <cell r="D502" t="str">
            <v/>
          </cell>
        </row>
        <row r="503">
          <cell r="D503" t="str">
            <v/>
          </cell>
        </row>
        <row r="504">
          <cell r="D504" t="str">
            <v/>
          </cell>
        </row>
        <row r="505">
          <cell r="D505" t="str">
            <v/>
          </cell>
        </row>
        <row r="506">
          <cell r="D506" t="str">
            <v/>
          </cell>
        </row>
        <row r="507">
          <cell r="D507" t="str">
            <v/>
          </cell>
        </row>
        <row r="508">
          <cell r="D508" t="str">
            <v/>
          </cell>
        </row>
        <row r="509">
          <cell r="D509" t="str">
            <v/>
          </cell>
        </row>
        <row r="513">
          <cell r="D513" t="str">
            <v/>
          </cell>
        </row>
        <row r="514">
          <cell r="D514" t="str">
            <v/>
          </cell>
        </row>
        <row r="515">
          <cell r="D515" t="str">
            <v/>
          </cell>
        </row>
        <row r="516">
          <cell r="D516" t="str">
            <v/>
          </cell>
        </row>
        <row r="517">
          <cell r="D517" t="str">
            <v/>
          </cell>
        </row>
        <row r="518">
          <cell r="D518" t="str">
            <v/>
          </cell>
        </row>
        <row r="519">
          <cell r="D519" t="str">
            <v/>
          </cell>
        </row>
        <row r="520">
          <cell r="D520" t="str">
            <v/>
          </cell>
        </row>
        <row r="521">
          <cell r="D521" t="str">
            <v/>
          </cell>
        </row>
        <row r="522">
          <cell r="D522" t="str">
            <v/>
          </cell>
        </row>
        <row r="523">
          <cell r="D523" t="str">
            <v/>
          </cell>
        </row>
        <row r="524">
          <cell r="D524" t="str">
            <v/>
          </cell>
        </row>
        <row r="525">
          <cell r="D525" t="str">
            <v/>
          </cell>
        </row>
        <row r="526">
          <cell r="D526" t="str">
            <v/>
          </cell>
        </row>
        <row r="527">
          <cell r="D527" t="str">
            <v/>
          </cell>
        </row>
        <row r="528">
          <cell r="D528" t="str">
            <v/>
          </cell>
        </row>
        <row r="529">
          <cell r="D529" t="str">
            <v/>
          </cell>
        </row>
        <row r="530">
          <cell r="D530" t="str">
            <v/>
          </cell>
        </row>
        <row r="531">
          <cell r="D531" t="str">
            <v/>
          </cell>
        </row>
        <row r="532">
          <cell r="D532" t="str">
            <v/>
          </cell>
        </row>
        <row r="533">
          <cell r="D533" t="str">
            <v/>
          </cell>
        </row>
        <row r="534">
          <cell r="D534" t="str">
            <v/>
          </cell>
        </row>
        <row r="535">
          <cell r="D535" t="str">
            <v/>
          </cell>
        </row>
        <row r="536">
          <cell r="D536" t="str">
            <v/>
          </cell>
        </row>
        <row r="537">
          <cell r="D537" t="str">
            <v/>
          </cell>
        </row>
        <row r="538">
          <cell r="D538" t="str">
            <v/>
          </cell>
        </row>
        <row r="539">
          <cell r="D539" t="str">
            <v/>
          </cell>
        </row>
        <row r="540">
          <cell r="D540" t="str">
            <v/>
          </cell>
        </row>
        <row r="541">
          <cell r="D541" t="str">
            <v/>
          </cell>
        </row>
        <row r="542">
          <cell r="D542" t="str">
            <v/>
          </cell>
        </row>
        <row r="543">
          <cell r="D543" t="str">
            <v/>
          </cell>
        </row>
        <row r="544">
          <cell r="D544" t="str">
            <v/>
          </cell>
        </row>
        <row r="545">
          <cell r="D545" t="str">
            <v/>
          </cell>
        </row>
        <row r="546">
          <cell r="D546" t="str">
            <v/>
          </cell>
        </row>
        <row r="547">
          <cell r="D547" t="str">
            <v/>
          </cell>
        </row>
        <row r="551">
          <cell r="D551" t="str">
            <v/>
          </cell>
        </row>
        <row r="552">
          <cell r="D552" t="str">
            <v/>
          </cell>
        </row>
        <row r="553">
          <cell r="D553" t="str">
            <v/>
          </cell>
        </row>
        <row r="554">
          <cell r="D554" t="str">
            <v/>
          </cell>
        </row>
        <row r="555">
          <cell r="D555" t="str">
            <v/>
          </cell>
        </row>
        <row r="556">
          <cell r="D556" t="str">
            <v/>
          </cell>
        </row>
        <row r="557">
          <cell r="D557" t="str">
            <v/>
          </cell>
        </row>
        <row r="558">
          <cell r="D558" t="str">
            <v/>
          </cell>
        </row>
        <row r="559">
          <cell r="D559" t="str">
            <v/>
          </cell>
        </row>
        <row r="560">
          <cell r="D560" t="str">
            <v/>
          </cell>
        </row>
        <row r="561">
          <cell r="D561" t="str">
            <v/>
          </cell>
        </row>
        <row r="562">
          <cell r="D562" t="str">
            <v/>
          </cell>
        </row>
        <row r="563">
          <cell r="D563" t="str">
            <v/>
          </cell>
        </row>
        <row r="564">
          <cell r="D564" t="str">
            <v/>
          </cell>
        </row>
        <row r="565">
          <cell r="D565" t="str">
            <v/>
          </cell>
        </row>
        <row r="566">
          <cell r="D566" t="str">
            <v/>
          </cell>
        </row>
        <row r="567">
          <cell r="D567" t="str">
            <v/>
          </cell>
        </row>
        <row r="568">
          <cell r="D568" t="str">
            <v/>
          </cell>
        </row>
        <row r="569">
          <cell r="D569" t="str">
            <v/>
          </cell>
        </row>
        <row r="570">
          <cell r="D570" t="str">
            <v/>
          </cell>
        </row>
        <row r="571">
          <cell r="D571" t="str">
            <v/>
          </cell>
        </row>
        <row r="572">
          <cell r="D572" t="str">
            <v/>
          </cell>
        </row>
        <row r="573">
          <cell r="D573" t="str">
            <v/>
          </cell>
        </row>
        <row r="574">
          <cell r="D574" t="str">
            <v/>
          </cell>
        </row>
        <row r="575">
          <cell r="D575" t="str">
            <v/>
          </cell>
        </row>
        <row r="576">
          <cell r="D576" t="str">
            <v/>
          </cell>
        </row>
        <row r="577">
          <cell r="D577" t="str">
            <v/>
          </cell>
        </row>
        <row r="578">
          <cell r="D578" t="str">
            <v/>
          </cell>
        </row>
        <row r="579">
          <cell r="D579" t="str">
            <v/>
          </cell>
        </row>
        <row r="580">
          <cell r="D580" t="str">
            <v/>
          </cell>
        </row>
        <row r="581">
          <cell r="D581" t="str">
            <v/>
          </cell>
        </row>
        <row r="582">
          <cell r="D582" t="str">
            <v/>
          </cell>
        </row>
        <row r="583">
          <cell r="D583" t="str">
            <v/>
          </cell>
        </row>
        <row r="584">
          <cell r="D584" t="str">
            <v/>
          </cell>
        </row>
        <row r="585">
          <cell r="D585" t="str">
            <v/>
          </cell>
        </row>
        <row r="589">
          <cell r="D589" t="str">
            <v/>
          </cell>
        </row>
        <row r="590">
          <cell r="D590" t="str">
            <v/>
          </cell>
        </row>
        <row r="591">
          <cell r="D591" t="str">
            <v/>
          </cell>
        </row>
        <row r="592">
          <cell r="D592" t="str">
            <v/>
          </cell>
        </row>
        <row r="593">
          <cell r="D593" t="str">
            <v/>
          </cell>
        </row>
        <row r="594">
          <cell r="D594" t="str">
            <v/>
          </cell>
        </row>
        <row r="595">
          <cell r="D595" t="str">
            <v/>
          </cell>
        </row>
        <row r="596">
          <cell r="D596" t="str">
            <v/>
          </cell>
        </row>
        <row r="597">
          <cell r="D597" t="str">
            <v/>
          </cell>
        </row>
        <row r="598">
          <cell r="D598" t="str">
            <v/>
          </cell>
        </row>
        <row r="599">
          <cell r="D599" t="str">
            <v/>
          </cell>
        </row>
        <row r="600">
          <cell r="D600" t="str">
            <v/>
          </cell>
        </row>
        <row r="601">
          <cell r="D601" t="str">
            <v/>
          </cell>
        </row>
        <row r="602">
          <cell r="D602" t="str">
            <v/>
          </cell>
        </row>
        <row r="603">
          <cell r="D603" t="str">
            <v/>
          </cell>
        </row>
        <row r="604">
          <cell r="D604" t="str">
            <v/>
          </cell>
        </row>
        <row r="605">
          <cell r="D605" t="str">
            <v/>
          </cell>
        </row>
        <row r="606">
          <cell r="D606" t="str">
            <v/>
          </cell>
        </row>
        <row r="607">
          <cell r="D607" t="str">
            <v/>
          </cell>
        </row>
        <row r="608">
          <cell r="D608" t="str">
            <v/>
          </cell>
        </row>
        <row r="609">
          <cell r="D609" t="str">
            <v/>
          </cell>
        </row>
        <row r="610">
          <cell r="D610" t="str">
            <v/>
          </cell>
        </row>
        <row r="611">
          <cell r="D611" t="str">
            <v/>
          </cell>
        </row>
        <row r="612">
          <cell r="D612" t="str">
            <v/>
          </cell>
        </row>
        <row r="613">
          <cell r="D613" t="str">
            <v/>
          </cell>
        </row>
        <row r="614">
          <cell r="D614" t="str">
            <v/>
          </cell>
        </row>
        <row r="615">
          <cell r="D615" t="str">
            <v/>
          </cell>
        </row>
        <row r="616">
          <cell r="D616" t="str">
            <v/>
          </cell>
        </row>
        <row r="617">
          <cell r="D617" t="str">
            <v/>
          </cell>
        </row>
        <row r="618">
          <cell r="D618" t="str">
            <v/>
          </cell>
        </row>
        <row r="619">
          <cell r="D619" t="str">
            <v/>
          </cell>
        </row>
        <row r="620">
          <cell r="D620" t="str">
            <v/>
          </cell>
        </row>
        <row r="621">
          <cell r="D621" t="str">
            <v/>
          </cell>
        </row>
        <row r="622">
          <cell r="D622" t="str">
            <v/>
          </cell>
        </row>
        <row r="623">
          <cell r="D623" t="str">
            <v/>
          </cell>
        </row>
        <row r="627">
          <cell r="D627" t="str">
            <v/>
          </cell>
        </row>
        <row r="628">
          <cell r="D628" t="str">
            <v/>
          </cell>
        </row>
        <row r="629">
          <cell r="D629" t="str">
            <v/>
          </cell>
        </row>
        <row r="630">
          <cell r="D630" t="str">
            <v/>
          </cell>
        </row>
        <row r="631">
          <cell r="D631" t="str">
            <v/>
          </cell>
        </row>
        <row r="632">
          <cell r="D632" t="str">
            <v/>
          </cell>
        </row>
        <row r="633">
          <cell r="D633" t="str">
            <v/>
          </cell>
        </row>
        <row r="634">
          <cell r="D634" t="str">
            <v/>
          </cell>
        </row>
        <row r="635">
          <cell r="D635" t="str">
            <v/>
          </cell>
        </row>
        <row r="636">
          <cell r="D636" t="str">
            <v/>
          </cell>
        </row>
        <row r="637">
          <cell r="D637" t="str">
            <v/>
          </cell>
        </row>
        <row r="638">
          <cell r="D638" t="str">
            <v/>
          </cell>
        </row>
        <row r="639">
          <cell r="D639" t="str">
            <v/>
          </cell>
        </row>
        <row r="640">
          <cell r="D640" t="str">
            <v/>
          </cell>
        </row>
        <row r="641">
          <cell r="D641" t="str">
            <v/>
          </cell>
        </row>
        <row r="642">
          <cell r="D642" t="str">
            <v/>
          </cell>
        </row>
        <row r="643">
          <cell r="D643" t="str">
            <v/>
          </cell>
        </row>
        <row r="644">
          <cell r="D644" t="str">
            <v/>
          </cell>
        </row>
        <row r="645">
          <cell r="D645" t="str">
            <v/>
          </cell>
        </row>
        <row r="646">
          <cell r="D646" t="str">
            <v/>
          </cell>
        </row>
        <row r="647">
          <cell r="D647" t="str">
            <v/>
          </cell>
        </row>
        <row r="648">
          <cell r="D648" t="str">
            <v/>
          </cell>
        </row>
        <row r="649">
          <cell r="D649" t="str">
            <v/>
          </cell>
        </row>
        <row r="650">
          <cell r="D650" t="str">
            <v/>
          </cell>
        </row>
        <row r="651">
          <cell r="D651" t="str">
            <v/>
          </cell>
        </row>
        <row r="652">
          <cell r="D652" t="str">
            <v/>
          </cell>
        </row>
        <row r="653">
          <cell r="D653" t="str">
            <v/>
          </cell>
        </row>
        <row r="654">
          <cell r="D654" t="str">
            <v/>
          </cell>
        </row>
        <row r="655">
          <cell r="D655" t="str">
            <v/>
          </cell>
        </row>
        <row r="656">
          <cell r="D656" t="str">
            <v/>
          </cell>
        </row>
        <row r="657">
          <cell r="D657" t="str">
            <v/>
          </cell>
        </row>
        <row r="658">
          <cell r="D658" t="str">
            <v/>
          </cell>
        </row>
        <row r="659">
          <cell r="D659" t="str">
            <v/>
          </cell>
        </row>
        <row r="660">
          <cell r="D660" t="str">
            <v/>
          </cell>
        </row>
        <row r="661">
          <cell r="D661" t="str">
            <v/>
          </cell>
        </row>
      </sheetData>
      <sheetData sheetId="6">
        <row r="19">
          <cell r="D19" t="str">
            <v/>
          </cell>
        </row>
        <row r="20">
          <cell r="D20" t="str">
            <v/>
          </cell>
        </row>
        <row r="21">
          <cell r="D21" t="str">
            <v/>
          </cell>
        </row>
        <row r="22">
          <cell r="D22" t="str">
            <v/>
          </cell>
        </row>
        <row r="23">
          <cell r="D23" t="str">
            <v/>
          </cell>
        </row>
        <row r="24">
          <cell r="D24" t="str">
            <v/>
          </cell>
        </row>
        <row r="25">
          <cell r="D25" t="str">
            <v/>
          </cell>
        </row>
        <row r="26">
          <cell r="D26" t="str">
            <v/>
          </cell>
        </row>
        <row r="27">
          <cell r="D27" t="str">
            <v/>
          </cell>
        </row>
        <row r="28">
          <cell r="D28" t="str">
            <v/>
          </cell>
        </row>
        <row r="29">
          <cell r="D29" t="str">
            <v/>
          </cell>
        </row>
        <row r="30">
          <cell r="D30" t="str">
            <v/>
          </cell>
        </row>
        <row r="31">
          <cell r="D31" t="str">
            <v/>
          </cell>
        </row>
        <row r="32">
          <cell r="D32" t="str">
            <v/>
          </cell>
        </row>
        <row r="33">
          <cell r="D33" t="str">
            <v/>
          </cell>
        </row>
        <row r="34">
          <cell r="D34" t="str">
            <v/>
          </cell>
        </row>
        <row r="35">
          <cell r="D35" t="str">
            <v/>
          </cell>
        </row>
        <row r="36">
          <cell r="D36" t="str">
            <v/>
          </cell>
        </row>
        <row r="37">
          <cell r="D37" t="str">
            <v/>
          </cell>
        </row>
        <row r="38">
          <cell r="D38" t="str">
            <v/>
          </cell>
        </row>
        <row r="39">
          <cell r="D39" t="str">
            <v/>
          </cell>
        </row>
        <row r="40">
          <cell r="D40" t="str">
            <v/>
          </cell>
        </row>
        <row r="41">
          <cell r="D41" t="str">
            <v/>
          </cell>
        </row>
        <row r="42">
          <cell r="D42" t="str">
            <v/>
          </cell>
        </row>
        <row r="43">
          <cell r="D43" t="str">
            <v/>
          </cell>
        </row>
        <row r="44">
          <cell r="D44" t="str">
            <v/>
          </cell>
        </row>
        <row r="45">
          <cell r="D45" t="str">
            <v/>
          </cell>
        </row>
        <row r="46">
          <cell r="D46" t="str">
            <v/>
          </cell>
        </row>
        <row r="47">
          <cell r="D47" t="str">
            <v/>
          </cell>
        </row>
        <row r="48">
          <cell r="D48" t="str">
            <v/>
          </cell>
        </row>
        <row r="49">
          <cell r="D49" t="str">
            <v/>
          </cell>
        </row>
        <row r="50">
          <cell r="D50" t="str">
            <v/>
          </cell>
        </row>
        <row r="51">
          <cell r="D51" t="str">
            <v/>
          </cell>
        </row>
        <row r="52">
          <cell r="D52" t="str">
            <v/>
          </cell>
        </row>
        <row r="53">
          <cell r="D53" t="str">
            <v/>
          </cell>
        </row>
        <row r="57">
          <cell r="D57" t="str">
            <v/>
          </cell>
        </row>
        <row r="58">
          <cell r="D58" t="str">
            <v/>
          </cell>
        </row>
        <row r="59">
          <cell r="D59" t="str">
            <v/>
          </cell>
        </row>
        <row r="60">
          <cell r="D60" t="str">
            <v/>
          </cell>
        </row>
        <row r="61">
          <cell r="D61" t="str">
            <v/>
          </cell>
        </row>
        <row r="62">
          <cell r="D62" t="str">
            <v/>
          </cell>
        </row>
        <row r="63">
          <cell r="D63" t="str">
            <v/>
          </cell>
        </row>
        <row r="64">
          <cell r="D64" t="str">
            <v/>
          </cell>
        </row>
        <row r="65">
          <cell r="D65" t="str">
            <v/>
          </cell>
        </row>
        <row r="66">
          <cell r="D66" t="str">
            <v/>
          </cell>
        </row>
        <row r="67">
          <cell r="D67" t="str">
            <v/>
          </cell>
        </row>
        <row r="68">
          <cell r="D68" t="str">
            <v/>
          </cell>
        </row>
        <row r="69">
          <cell r="D69" t="str">
            <v/>
          </cell>
        </row>
        <row r="70">
          <cell r="D70" t="str">
            <v/>
          </cell>
        </row>
        <row r="71">
          <cell r="D71" t="str">
            <v/>
          </cell>
        </row>
        <row r="72">
          <cell r="D72" t="str">
            <v/>
          </cell>
        </row>
        <row r="73">
          <cell r="D73" t="str">
            <v/>
          </cell>
        </row>
        <row r="74">
          <cell r="D74" t="str">
            <v/>
          </cell>
        </row>
        <row r="75">
          <cell r="D75" t="str">
            <v/>
          </cell>
        </row>
        <row r="76">
          <cell r="D76" t="str">
            <v/>
          </cell>
        </row>
        <row r="77">
          <cell r="D77" t="str">
            <v/>
          </cell>
        </row>
        <row r="78">
          <cell r="D78" t="str">
            <v/>
          </cell>
        </row>
        <row r="79">
          <cell r="D79" t="str">
            <v/>
          </cell>
        </row>
        <row r="80">
          <cell r="D80" t="str">
            <v/>
          </cell>
        </row>
        <row r="81">
          <cell r="D81" t="str">
            <v/>
          </cell>
        </row>
        <row r="82">
          <cell r="D82" t="str">
            <v/>
          </cell>
        </row>
        <row r="83">
          <cell r="D83" t="str">
            <v/>
          </cell>
        </row>
        <row r="84">
          <cell r="D84" t="str">
            <v/>
          </cell>
        </row>
        <row r="85">
          <cell r="D85" t="str">
            <v/>
          </cell>
        </row>
        <row r="86">
          <cell r="D86" t="str">
            <v/>
          </cell>
        </row>
        <row r="87">
          <cell r="D87" t="str">
            <v/>
          </cell>
        </row>
        <row r="88">
          <cell r="D88" t="str">
            <v/>
          </cell>
        </row>
        <row r="89">
          <cell r="D89" t="str">
            <v/>
          </cell>
        </row>
        <row r="90">
          <cell r="D90" t="str">
            <v/>
          </cell>
        </row>
        <row r="91">
          <cell r="D91" t="str">
            <v/>
          </cell>
        </row>
        <row r="95">
          <cell r="D95" t="str">
            <v/>
          </cell>
        </row>
        <row r="96">
          <cell r="D96" t="str">
            <v/>
          </cell>
        </row>
        <row r="97">
          <cell r="D97" t="str">
            <v/>
          </cell>
        </row>
        <row r="98">
          <cell r="D98" t="str">
            <v/>
          </cell>
        </row>
        <row r="99">
          <cell r="D99" t="str">
            <v/>
          </cell>
        </row>
        <row r="100">
          <cell r="D100" t="str">
            <v/>
          </cell>
        </row>
        <row r="101">
          <cell r="D101" t="str">
            <v/>
          </cell>
        </row>
        <row r="102">
          <cell r="D102" t="str">
            <v/>
          </cell>
        </row>
        <row r="103">
          <cell r="D103" t="str">
            <v/>
          </cell>
        </row>
        <row r="104">
          <cell r="D104" t="str">
            <v/>
          </cell>
        </row>
        <row r="105">
          <cell r="D105" t="str">
            <v/>
          </cell>
        </row>
        <row r="106">
          <cell r="D106" t="str">
            <v/>
          </cell>
        </row>
        <row r="107">
          <cell r="D107" t="str">
            <v/>
          </cell>
        </row>
        <row r="108">
          <cell r="D108" t="str">
            <v/>
          </cell>
        </row>
        <row r="109">
          <cell r="D109" t="str">
            <v/>
          </cell>
        </row>
        <row r="110">
          <cell r="D110" t="str">
            <v/>
          </cell>
        </row>
        <row r="111">
          <cell r="D111" t="str">
            <v/>
          </cell>
        </row>
        <row r="112">
          <cell r="D112" t="str">
            <v/>
          </cell>
        </row>
        <row r="113">
          <cell r="D113" t="str">
            <v/>
          </cell>
        </row>
        <row r="114">
          <cell r="D114" t="str">
            <v/>
          </cell>
        </row>
        <row r="115">
          <cell r="D115" t="str">
            <v/>
          </cell>
        </row>
        <row r="116">
          <cell r="D116" t="str">
            <v/>
          </cell>
        </row>
        <row r="117">
          <cell r="D117" t="str">
            <v/>
          </cell>
        </row>
        <row r="118">
          <cell r="D118" t="str">
            <v/>
          </cell>
        </row>
        <row r="119">
          <cell r="D119" t="str">
            <v/>
          </cell>
        </row>
        <row r="120">
          <cell r="D120" t="str">
            <v/>
          </cell>
        </row>
        <row r="121">
          <cell r="D121" t="str">
            <v/>
          </cell>
        </row>
        <row r="122">
          <cell r="D122" t="str">
            <v/>
          </cell>
        </row>
        <row r="123">
          <cell r="D123" t="str">
            <v/>
          </cell>
        </row>
        <row r="124">
          <cell r="D124" t="str">
            <v/>
          </cell>
        </row>
        <row r="125">
          <cell r="D125" t="str">
            <v/>
          </cell>
        </row>
        <row r="126">
          <cell r="D126" t="str">
            <v/>
          </cell>
        </row>
        <row r="127">
          <cell r="D127" t="str">
            <v/>
          </cell>
        </row>
        <row r="128">
          <cell r="D128" t="str">
            <v/>
          </cell>
        </row>
        <row r="129">
          <cell r="D129" t="str">
            <v/>
          </cell>
        </row>
        <row r="133">
          <cell r="D133" t="str">
            <v/>
          </cell>
        </row>
        <row r="134">
          <cell r="D134" t="str">
            <v/>
          </cell>
        </row>
        <row r="135">
          <cell r="D135" t="str">
            <v/>
          </cell>
        </row>
        <row r="136">
          <cell r="D136" t="str">
            <v/>
          </cell>
        </row>
        <row r="137">
          <cell r="D137" t="str">
            <v/>
          </cell>
        </row>
        <row r="138">
          <cell r="D138" t="str">
            <v/>
          </cell>
        </row>
        <row r="139">
          <cell r="D139" t="str">
            <v/>
          </cell>
        </row>
        <row r="140">
          <cell r="D140" t="str">
            <v/>
          </cell>
        </row>
        <row r="141">
          <cell r="D141" t="str">
            <v/>
          </cell>
        </row>
        <row r="142">
          <cell r="D142" t="str">
            <v/>
          </cell>
        </row>
        <row r="143">
          <cell r="D143" t="str">
            <v/>
          </cell>
        </row>
        <row r="144">
          <cell r="D144" t="str">
            <v/>
          </cell>
        </row>
        <row r="145">
          <cell r="D145" t="str">
            <v/>
          </cell>
        </row>
        <row r="146">
          <cell r="D146" t="str">
            <v/>
          </cell>
        </row>
        <row r="147">
          <cell r="D147" t="str">
            <v/>
          </cell>
        </row>
        <row r="148">
          <cell r="D148" t="str">
            <v/>
          </cell>
        </row>
        <row r="149">
          <cell r="D149" t="str">
            <v/>
          </cell>
        </row>
        <row r="150">
          <cell r="D150" t="str">
            <v/>
          </cell>
        </row>
        <row r="151">
          <cell r="D151" t="str">
            <v/>
          </cell>
        </row>
        <row r="152">
          <cell r="D152" t="str">
            <v/>
          </cell>
        </row>
        <row r="153">
          <cell r="D153" t="str">
            <v/>
          </cell>
        </row>
        <row r="154">
          <cell r="D154" t="str">
            <v/>
          </cell>
        </row>
        <row r="155">
          <cell r="D155" t="str">
            <v/>
          </cell>
        </row>
        <row r="156">
          <cell r="D156" t="str">
            <v/>
          </cell>
        </row>
        <row r="157">
          <cell r="D157" t="str">
            <v/>
          </cell>
        </row>
        <row r="158">
          <cell r="D158" t="str">
            <v/>
          </cell>
        </row>
        <row r="159">
          <cell r="D159" t="str">
            <v/>
          </cell>
        </row>
        <row r="160">
          <cell r="D160" t="str">
            <v/>
          </cell>
        </row>
        <row r="161">
          <cell r="D161" t="str">
            <v/>
          </cell>
        </row>
        <row r="162">
          <cell r="D162" t="str">
            <v/>
          </cell>
        </row>
        <row r="163">
          <cell r="D163" t="str">
            <v/>
          </cell>
        </row>
        <row r="164">
          <cell r="D164" t="str">
            <v/>
          </cell>
        </row>
        <row r="165">
          <cell r="D165" t="str">
            <v/>
          </cell>
        </row>
        <row r="166">
          <cell r="D166" t="str">
            <v/>
          </cell>
        </row>
        <row r="167">
          <cell r="D167" t="str">
            <v/>
          </cell>
        </row>
        <row r="171">
          <cell r="D171" t="str">
            <v/>
          </cell>
        </row>
        <row r="172">
          <cell r="D172" t="str">
            <v/>
          </cell>
        </row>
        <row r="173">
          <cell r="D173" t="str">
            <v/>
          </cell>
        </row>
        <row r="174">
          <cell r="D174" t="str">
            <v/>
          </cell>
        </row>
        <row r="175">
          <cell r="D175" t="str">
            <v/>
          </cell>
        </row>
        <row r="176">
          <cell r="D176" t="str">
            <v/>
          </cell>
        </row>
        <row r="177">
          <cell r="D177" t="str">
            <v/>
          </cell>
        </row>
        <row r="178">
          <cell r="D178" t="str">
            <v/>
          </cell>
        </row>
        <row r="179">
          <cell r="D179" t="str">
            <v/>
          </cell>
        </row>
        <row r="180">
          <cell r="D180" t="str">
            <v/>
          </cell>
        </row>
        <row r="181">
          <cell r="D181" t="str">
            <v/>
          </cell>
        </row>
        <row r="182">
          <cell r="D182" t="str">
            <v/>
          </cell>
        </row>
        <row r="183">
          <cell r="D183" t="str">
            <v/>
          </cell>
        </row>
        <row r="184">
          <cell r="D184" t="str">
            <v/>
          </cell>
        </row>
        <row r="185">
          <cell r="D185" t="str">
            <v/>
          </cell>
        </row>
        <row r="186">
          <cell r="D186" t="str">
            <v/>
          </cell>
        </row>
        <row r="187">
          <cell r="D187" t="str">
            <v/>
          </cell>
        </row>
        <row r="188">
          <cell r="D188" t="str">
            <v/>
          </cell>
        </row>
        <row r="189">
          <cell r="D189" t="str">
            <v/>
          </cell>
        </row>
        <row r="190">
          <cell r="D190" t="str">
            <v/>
          </cell>
        </row>
        <row r="191">
          <cell r="D191" t="str">
            <v/>
          </cell>
        </row>
        <row r="192">
          <cell r="D192" t="str">
            <v/>
          </cell>
        </row>
        <row r="193">
          <cell r="D193" t="str">
            <v/>
          </cell>
        </row>
        <row r="194">
          <cell r="D194" t="str">
            <v/>
          </cell>
        </row>
        <row r="195">
          <cell r="D195" t="str">
            <v/>
          </cell>
        </row>
        <row r="196">
          <cell r="D196" t="str">
            <v/>
          </cell>
        </row>
        <row r="197">
          <cell r="D197" t="str">
            <v/>
          </cell>
        </row>
        <row r="198">
          <cell r="D198" t="str">
            <v/>
          </cell>
        </row>
        <row r="199">
          <cell r="D199" t="str">
            <v/>
          </cell>
        </row>
        <row r="200">
          <cell r="D200" t="str">
            <v/>
          </cell>
        </row>
        <row r="201">
          <cell r="D201" t="str">
            <v/>
          </cell>
        </row>
        <row r="202">
          <cell r="D202" t="str">
            <v/>
          </cell>
        </row>
        <row r="203">
          <cell r="D203" t="str">
            <v/>
          </cell>
        </row>
        <row r="204">
          <cell r="D204" t="str">
            <v/>
          </cell>
        </row>
        <row r="205">
          <cell r="D205" t="str">
            <v/>
          </cell>
        </row>
        <row r="209">
          <cell r="D209" t="str">
            <v/>
          </cell>
        </row>
        <row r="210">
          <cell r="D210" t="str">
            <v/>
          </cell>
        </row>
        <row r="211">
          <cell r="D211" t="str">
            <v/>
          </cell>
        </row>
        <row r="212">
          <cell r="D212" t="str">
            <v/>
          </cell>
        </row>
        <row r="213">
          <cell r="D213" t="str">
            <v/>
          </cell>
        </row>
        <row r="214">
          <cell r="D214" t="str">
            <v/>
          </cell>
        </row>
        <row r="215">
          <cell r="D215" t="str">
            <v/>
          </cell>
        </row>
        <row r="216">
          <cell r="D216" t="str">
            <v/>
          </cell>
        </row>
        <row r="217">
          <cell r="D217" t="str">
            <v/>
          </cell>
        </row>
        <row r="218">
          <cell r="D218" t="str">
            <v/>
          </cell>
        </row>
        <row r="219">
          <cell r="D219" t="str">
            <v/>
          </cell>
        </row>
        <row r="220">
          <cell r="D220" t="str">
            <v/>
          </cell>
        </row>
        <row r="221">
          <cell r="D221" t="str">
            <v/>
          </cell>
        </row>
        <row r="222">
          <cell r="D222" t="str">
            <v/>
          </cell>
        </row>
        <row r="223">
          <cell r="D223" t="str">
            <v/>
          </cell>
        </row>
        <row r="224">
          <cell r="D224" t="str">
            <v/>
          </cell>
        </row>
        <row r="225">
          <cell r="D225" t="str">
            <v/>
          </cell>
        </row>
        <row r="226">
          <cell r="D226" t="str">
            <v/>
          </cell>
        </row>
        <row r="227">
          <cell r="D227" t="str">
            <v/>
          </cell>
        </row>
        <row r="228">
          <cell r="D228" t="str">
            <v/>
          </cell>
        </row>
        <row r="229">
          <cell r="D229" t="str">
            <v/>
          </cell>
        </row>
        <row r="230">
          <cell r="D230" t="str">
            <v/>
          </cell>
        </row>
        <row r="231">
          <cell r="D231" t="str">
            <v/>
          </cell>
        </row>
        <row r="232">
          <cell r="D232" t="str">
            <v/>
          </cell>
        </row>
        <row r="233">
          <cell r="D233" t="str">
            <v/>
          </cell>
        </row>
        <row r="234">
          <cell r="D234" t="str">
            <v/>
          </cell>
        </row>
        <row r="235">
          <cell r="D235" t="str">
            <v/>
          </cell>
        </row>
        <row r="236">
          <cell r="D236" t="str">
            <v/>
          </cell>
        </row>
        <row r="237">
          <cell r="D237" t="str">
            <v/>
          </cell>
        </row>
        <row r="238">
          <cell r="D238" t="str">
            <v/>
          </cell>
        </row>
        <row r="239">
          <cell r="D239" t="str">
            <v/>
          </cell>
        </row>
        <row r="240">
          <cell r="D240" t="str">
            <v/>
          </cell>
        </row>
        <row r="241">
          <cell r="D241" t="str">
            <v/>
          </cell>
        </row>
        <row r="242">
          <cell r="D242" t="str">
            <v/>
          </cell>
        </row>
        <row r="243">
          <cell r="D243" t="str">
            <v/>
          </cell>
        </row>
        <row r="247">
          <cell r="D247" t="str">
            <v/>
          </cell>
        </row>
        <row r="248">
          <cell r="D248" t="str">
            <v/>
          </cell>
        </row>
        <row r="249">
          <cell r="D249" t="str">
            <v/>
          </cell>
        </row>
        <row r="250">
          <cell r="D250" t="str">
            <v/>
          </cell>
        </row>
        <row r="251">
          <cell r="D251" t="str">
            <v/>
          </cell>
        </row>
        <row r="252">
          <cell r="D252" t="str">
            <v/>
          </cell>
        </row>
        <row r="253">
          <cell r="D253" t="str">
            <v/>
          </cell>
        </row>
        <row r="254">
          <cell r="D254" t="str">
            <v/>
          </cell>
        </row>
        <row r="255">
          <cell r="D255" t="str">
            <v/>
          </cell>
        </row>
        <row r="256">
          <cell r="D256" t="str">
            <v/>
          </cell>
        </row>
        <row r="257">
          <cell r="D257" t="str">
            <v/>
          </cell>
        </row>
        <row r="258">
          <cell r="D258" t="str">
            <v/>
          </cell>
        </row>
        <row r="259">
          <cell r="D259" t="str">
            <v/>
          </cell>
        </row>
        <row r="260">
          <cell r="D260" t="str">
            <v/>
          </cell>
        </row>
        <row r="261">
          <cell r="D261" t="str">
            <v/>
          </cell>
        </row>
        <row r="262">
          <cell r="D262" t="str">
            <v/>
          </cell>
        </row>
        <row r="263">
          <cell r="D263" t="str">
            <v/>
          </cell>
        </row>
        <row r="264">
          <cell r="D264" t="str">
            <v/>
          </cell>
        </row>
        <row r="265">
          <cell r="D265" t="str">
            <v/>
          </cell>
        </row>
        <row r="266">
          <cell r="D266" t="str">
            <v/>
          </cell>
        </row>
        <row r="267">
          <cell r="D267" t="str">
            <v/>
          </cell>
        </row>
        <row r="268">
          <cell r="D268" t="str">
            <v/>
          </cell>
        </row>
        <row r="269">
          <cell r="D269" t="str">
            <v/>
          </cell>
        </row>
        <row r="270">
          <cell r="D270" t="str">
            <v/>
          </cell>
        </row>
        <row r="271">
          <cell r="D271" t="str">
            <v/>
          </cell>
        </row>
        <row r="272">
          <cell r="D272" t="str">
            <v/>
          </cell>
        </row>
        <row r="273">
          <cell r="D273" t="str">
            <v/>
          </cell>
        </row>
        <row r="274">
          <cell r="D274" t="str">
            <v/>
          </cell>
        </row>
        <row r="275">
          <cell r="D275" t="str">
            <v/>
          </cell>
        </row>
        <row r="276">
          <cell r="D276" t="str">
            <v/>
          </cell>
        </row>
        <row r="277">
          <cell r="D277" t="str">
            <v/>
          </cell>
        </row>
        <row r="278">
          <cell r="D278" t="str">
            <v/>
          </cell>
        </row>
        <row r="279">
          <cell r="D279" t="str">
            <v/>
          </cell>
        </row>
        <row r="280">
          <cell r="D280" t="str">
            <v/>
          </cell>
        </row>
        <row r="281">
          <cell r="D281" t="str">
            <v/>
          </cell>
        </row>
        <row r="285">
          <cell r="D285" t="str">
            <v/>
          </cell>
        </row>
        <row r="286">
          <cell r="D286" t="str">
            <v/>
          </cell>
        </row>
        <row r="287">
          <cell r="D287" t="str">
            <v/>
          </cell>
        </row>
        <row r="288">
          <cell r="D288" t="str">
            <v/>
          </cell>
        </row>
        <row r="289">
          <cell r="D289" t="str">
            <v/>
          </cell>
        </row>
        <row r="290">
          <cell r="D290" t="str">
            <v/>
          </cell>
        </row>
        <row r="291">
          <cell r="D291" t="str">
            <v/>
          </cell>
        </row>
        <row r="292">
          <cell r="D292" t="str">
            <v/>
          </cell>
        </row>
        <row r="293">
          <cell r="D293" t="str">
            <v/>
          </cell>
        </row>
        <row r="294">
          <cell r="D294" t="str">
            <v/>
          </cell>
        </row>
        <row r="295">
          <cell r="D295" t="str">
            <v/>
          </cell>
        </row>
        <row r="296">
          <cell r="D296" t="str">
            <v/>
          </cell>
        </row>
        <row r="297">
          <cell r="D297" t="str">
            <v/>
          </cell>
        </row>
        <row r="298">
          <cell r="D298" t="str">
            <v/>
          </cell>
        </row>
        <row r="299">
          <cell r="D299" t="str">
            <v/>
          </cell>
        </row>
        <row r="300">
          <cell r="D300" t="str">
            <v/>
          </cell>
        </row>
        <row r="301">
          <cell r="D301" t="str">
            <v/>
          </cell>
        </row>
        <row r="302">
          <cell r="D302" t="str">
            <v/>
          </cell>
        </row>
        <row r="303">
          <cell r="D303" t="str">
            <v/>
          </cell>
        </row>
        <row r="304">
          <cell r="D304" t="str">
            <v/>
          </cell>
        </row>
        <row r="305">
          <cell r="D305" t="str">
            <v/>
          </cell>
        </row>
        <row r="306">
          <cell r="D306" t="str">
            <v/>
          </cell>
        </row>
        <row r="307">
          <cell r="D307" t="str">
            <v/>
          </cell>
        </row>
        <row r="308">
          <cell r="D308" t="str">
            <v/>
          </cell>
        </row>
        <row r="309">
          <cell r="D309" t="str">
            <v/>
          </cell>
        </row>
        <row r="310">
          <cell r="D310" t="str">
            <v/>
          </cell>
        </row>
        <row r="311">
          <cell r="D311" t="str">
            <v/>
          </cell>
        </row>
        <row r="312">
          <cell r="D312" t="str">
            <v/>
          </cell>
        </row>
        <row r="313">
          <cell r="D313" t="str">
            <v/>
          </cell>
        </row>
        <row r="314">
          <cell r="D314" t="str">
            <v/>
          </cell>
        </row>
        <row r="315">
          <cell r="D315" t="str">
            <v/>
          </cell>
        </row>
        <row r="316">
          <cell r="D316" t="str">
            <v/>
          </cell>
        </row>
        <row r="317">
          <cell r="D317" t="str">
            <v/>
          </cell>
        </row>
        <row r="318">
          <cell r="D318" t="str">
            <v/>
          </cell>
        </row>
        <row r="319">
          <cell r="D319" t="str">
            <v/>
          </cell>
        </row>
        <row r="323">
          <cell r="D323" t="str">
            <v/>
          </cell>
        </row>
        <row r="324">
          <cell r="D324" t="str">
            <v/>
          </cell>
        </row>
        <row r="325">
          <cell r="D325" t="str">
            <v/>
          </cell>
        </row>
        <row r="326">
          <cell r="D326" t="str">
            <v/>
          </cell>
        </row>
        <row r="327">
          <cell r="D327" t="str">
            <v/>
          </cell>
        </row>
        <row r="328">
          <cell r="D328" t="str">
            <v/>
          </cell>
        </row>
        <row r="329">
          <cell r="D329" t="str">
            <v/>
          </cell>
        </row>
        <row r="330">
          <cell r="D330" t="str">
            <v/>
          </cell>
        </row>
        <row r="331">
          <cell r="D331" t="str">
            <v/>
          </cell>
        </row>
        <row r="332">
          <cell r="D332" t="str">
            <v/>
          </cell>
        </row>
        <row r="333">
          <cell r="D333" t="str">
            <v/>
          </cell>
        </row>
        <row r="334">
          <cell r="D334" t="str">
            <v/>
          </cell>
        </row>
        <row r="335">
          <cell r="D335" t="str">
            <v/>
          </cell>
        </row>
        <row r="336">
          <cell r="D336" t="str">
            <v/>
          </cell>
        </row>
        <row r="337">
          <cell r="D337" t="str">
            <v/>
          </cell>
        </row>
        <row r="338">
          <cell r="D338" t="str">
            <v/>
          </cell>
        </row>
        <row r="339">
          <cell r="D339" t="str">
            <v/>
          </cell>
        </row>
        <row r="340">
          <cell r="D340" t="str">
            <v/>
          </cell>
        </row>
        <row r="341">
          <cell r="D341" t="str">
            <v/>
          </cell>
        </row>
        <row r="342">
          <cell r="D342" t="str">
            <v/>
          </cell>
        </row>
        <row r="343">
          <cell r="D343" t="str">
            <v/>
          </cell>
        </row>
        <row r="344">
          <cell r="D344" t="str">
            <v/>
          </cell>
        </row>
        <row r="345">
          <cell r="D345" t="str">
            <v/>
          </cell>
        </row>
        <row r="346">
          <cell r="D346" t="str">
            <v/>
          </cell>
        </row>
        <row r="347">
          <cell r="D347" t="str">
            <v/>
          </cell>
        </row>
        <row r="348">
          <cell r="D348" t="str">
            <v/>
          </cell>
        </row>
        <row r="349">
          <cell r="D349" t="str">
            <v/>
          </cell>
        </row>
        <row r="350">
          <cell r="D350" t="str">
            <v/>
          </cell>
        </row>
        <row r="351">
          <cell r="D351" t="str">
            <v/>
          </cell>
        </row>
        <row r="352">
          <cell r="D352" t="str">
            <v/>
          </cell>
        </row>
        <row r="353">
          <cell r="D353" t="str">
            <v/>
          </cell>
        </row>
        <row r="354">
          <cell r="D354" t="str">
            <v/>
          </cell>
        </row>
        <row r="355">
          <cell r="D355" t="str">
            <v/>
          </cell>
        </row>
        <row r="356">
          <cell r="D356" t="str">
            <v/>
          </cell>
        </row>
        <row r="357">
          <cell r="D357" t="str">
            <v/>
          </cell>
        </row>
        <row r="361">
          <cell r="D361" t="str">
            <v/>
          </cell>
        </row>
        <row r="362">
          <cell r="D362" t="str">
            <v/>
          </cell>
        </row>
        <row r="363">
          <cell r="D363" t="str">
            <v/>
          </cell>
        </row>
        <row r="364">
          <cell r="D364" t="str">
            <v/>
          </cell>
        </row>
        <row r="365">
          <cell r="D365" t="str">
            <v/>
          </cell>
        </row>
        <row r="366">
          <cell r="D366" t="str">
            <v/>
          </cell>
        </row>
        <row r="367">
          <cell r="D367" t="str">
            <v/>
          </cell>
        </row>
        <row r="368">
          <cell r="D368" t="str">
            <v/>
          </cell>
        </row>
        <row r="369">
          <cell r="D369" t="str">
            <v/>
          </cell>
        </row>
        <row r="370">
          <cell r="D370" t="str">
            <v/>
          </cell>
        </row>
        <row r="371">
          <cell r="D371" t="str">
            <v/>
          </cell>
        </row>
        <row r="372">
          <cell r="D372" t="str">
            <v/>
          </cell>
        </row>
        <row r="373">
          <cell r="D373" t="str">
            <v/>
          </cell>
        </row>
        <row r="374">
          <cell r="D374" t="str">
            <v/>
          </cell>
        </row>
        <row r="375">
          <cell r="D375" t="str">
            <v/>
          </cell>
        </row>
        <row r="376">
          <cell r="D376" t="str">
            <v/>
          </cell>
        </row>
        <row r="377">
          <cell r="D377" t="str">
            <v/>
          </cell>
        </row>
        <row r="378">
          <cell r="D378" t="str">
            <v/>
          </cell>
        </row>
        <row r="379">
          <cell r="D379" t="str">
            <v/>
          </cell>
        </row>
        <row r="380">
          <cell r="D380" t="str">
            <v/>
          </cell>
        </row>
        <row r="381">
          <cell r="D381" t="str">
            <v/>
          </cell>
        </row>
        <row r="382">
          <cell r="D382" t="str">
            <v/>
          </cell>
        </row>
        <row r="383">
          <cell r="D383" t="str">
            <v/>
          </cell>
        </row>
        <row r="384">
          <cell r="D384" t="str">
            <v/>
          </cell>
        </row>
        <row r="385">
          <cell r="D385" t="str">
            <v/>
          </cell>
        </row>
        <row r="386">
          <cell r="D386" t="str">
            <v/>
          </cell>
        </row>
        <row r="387">
          <cell r="D387" t="str">
            <v/>
          </cell>
        </row>
        <row r="388">
          <cell r="D388" t="str">
            <v/>
          </cell>
        </row>
        <row r="389">
          <cell r="D389" t="str">
            <v/>
          </cell>
        </row>
        <row r="390">
          <cell r="D390" t="str">
            <v/>
          </cell>
        </row>
        <row r="391">
          <cell r="D391" t="str">
            <v/>
          </cell>
        </row>
        <row r="392">
          <cell r="D392" t="str">
            <v/>
          </cell>
        </row>
        <row r="393">
          <cell r="D393" t="str">
            <v/>
          </cell>
        </row>
        <row r="394">
          <cell r="D394" t="str">
            <v/>
          </cell>
        </row>
        <row r="395">
          <cell r="D395" t="str">
            <v/>
          </cell>
        </row>
      </sheetData>
      <sheetData sheetId="7">
        <row r="19">
          <cell r="D19" t="str">
            <v/>
          </cell>
        </row>
        <row r="20">
          <cell r="D20" t="str">
            <v/>
          </cell>
        </row>
        <row r="21">
          <cell r="D21" t="str">
            <v/>
          </cell>
        </row>
        <row r="22">
          <cell r="D22" t="str">
            <v/>
          </cell>
        </row>
        <row r="23">
          <cell r="D23" t="str">
            <v/>
          </cell>
        </row>
        <row r="24">
          <cell r="D24" t="str">
            <v/>
          </cell>
        </row>
        <row r="25">
          <cell r="D25" t="str">
            <v/>
          </cell>
        </row>
        <row r="26">
          <cell r="D26" t="str">
            <v/>
          </cell>
        </row>
        <row r="27">
          <cell r="D27" t="str">
            <v/>
          </cell>
        </row>
        <row r="28">
          <cell r="D28" t="str">
            <v/>
          </cell>
        </row>
        <row r="29">
          <cell r="D29" t="str">
            <v/>
          </cell>
        </row>
        <row r="30">
          <cell r="D30" t="str">
            <v/>
          </cell>
        </row>
        <row r="31">
          <cell r="D31" t="str">
            <v/>
          </cell>
        </row>
        <row r="32">
          <cell r="D32" t="str">
            <v/>
          </cell>
        </row>
        <row r="33">
          <cell r="D33" t="str">
            <v/>
          </cell>
        </row>
        <row r="34">
          <cell r="D34" t="str">
            <v/>
          </cell>
        </row>
        <row r="35">
          <cell r="D35" t="str">
            <v/>
          </cell>
        </row>
        <row r="36">
          <cell r="D36" t="str">
            <v/>
          </cell>
        </row>
        <row r="37">
          <cell r="D37" t="str">
            <v/>
          </cell>
        </row>
        <row r="38">
          <cell r="D38" t="str">
            <v/>
          </cell>
        </row>
        <row r="39">
          <cell r="D39" t="str">
            <v/>
          </cell>
        </row>
        <row r="40">
          <cell r="D40" t="str">
            <v/>
          </cell>
        </row>
        <row r="41">
          <cell r="D41" t="str">
            <v/>
          </cell>
        </row>
        <row r="42">
          <cell r="D42" t="str">
            <v/>
          </cell>
        </row>
        <row r="43">
          <cell r="D43" t="str">
            <v/>
          </cell>
        </row>
        <row r="44">
          <cell r="D44" t="str">
            <v/>
          </cell>
        </row>
        <row r="45">
          <cell r="D45" t="str">
            <v/>
          </cell>
        </row>
        <row r="46">
          <cell r="D46" t="str">
            <v/>
          </cell>
        </row>
        <row r="47">
          <cell r="D47" t="str">
            <v/>
          </cell>
        </row>
        <row r="48">
          <cell r="D48" t="str">
            <v/>
          </cell>
        </row>
        <row r="49">
          <cell r="D49" t="str">
            <v/>
          </cell>
        </row>
        <row r="50">
          <cell r="D50" t="str">
            <v/>
          </cell>
        </row>
        <row r="51">
          <cell r="D51" t="str">
            <v/>
          </cell>
        </row>
        <row r="52">
          <cell r="D52" t="str">
            <v/>
          </cell>
        </row>
        <row r="53">
          <cell r="D53" t="str">
            <v/>
          </cell>
        </row>
        <row r="57">
          <cell r="D57" t="str">
            <v/>
          </cell>
        </row>
        <row r="58">
          <cell r="D58" t="str">
            <v/>
          </cell>
        </row>
        <row r="59">
          <cell r="D59" t="str">
            <v/>
          </cell>
        </row>
        <row r="60">
          <cell r="D60" t="str">
            <v/>
          </cell>
        </row>
        <row r="61">
          <cell r="D61" t="str">
            <v/>
          </cell>
        </row>
        <row r="62">
          <cell r="D62" t="str">
            <v/>
          </cell>
        </row>
        <row r="63">
          <cell r="D63" t="str">
            <v/>
          </cell>
        </row>
        <row r="64">
          <cell r="D64" t="str">
            <v/>
          </cell>
        </row>
        <row r="65">
          <cell r="D65" t="str">
            <v/>
          </cell>
        </row>
        <row r="66">
          <cell r="D66" t="str">
            <v/>
          </cell>
        </row>
        <row r="67">
          <cell r="D67" t="str">
            <v/>
          </cell>
        </row>
        <row r="68">
          <cell r="D68" t="str">
            <v/>
          </cell>
        </row>
        <row r="69">
          <cell r="D69" t="str">
            <v/>
          </cell>
        </row>
        <row r="70">
          <cell r="D70" t="str">
            <v/>
          </cell>
        </row>
        <row r="71">
          <cell r="D71" t="str">
            <v/>
          </cell>
        </row>
        <row r="72">
          <cell r="D72" t="str">
            <v/>
          </cell>
        </row>
        <row r="73">
          <cell r="D73" t="str">
            <v/>
          </cell>
        </row>
        <row r="74">
          <cell r="D74" t="str">
            <v/>
          </cell>
        </row>
        <row r="75">
          <cell r="D75" t="str">
            <v/>
          </cell>
        </row>
        <row r="76">
          <cell r="D76" t="str">
            <v/>
          </cell>
        </row>
        <row r="77">
          <cell r="D77" t="str">
            <v/>
          </cell>
        </row>
        <row r="78">
          <cell r="D78" t="str">
            <v/>
          </cell>
        </row>
        <row r="79">
          <cell r="D79" t="str">
            <v/>
          </cell>
        </row>
        <row r="80">
          <cell r="D80" t="str">
            <v/>
          </cell>
        </row>
        <row r="81">
          <cell r="D81" t="str">
            <v/>
          </cell>
        </row>
        <row r="82">
          <cell r="D82" t="str">
            <v/>
          </cell>
        </row>
        <row r="83">
          <cell r="D83" t="str">
            <v/>
          </cell>
        </row>
        <row r="84">
          <cell r="D84" t="str">
            <v/>
          </cell>
        </row>
        <row r="85">
          <cell r="D85" t="str">
            <v/>
          </cell>
        </row>
        <row r="86">
          <cell r="D86" t="str">
            <v/>
          </cell>
        </row>
        <row r="87">
          <cell r="D87" t="str">
            <v/>
          </cell>
        </row>
        <row r="88">
          <cell r="D88" t="str">
            <v/>
          </cell>
        </row>
        <row r="89">
          <cell r="D89" t="str">
            <v/>
          </cell>
        </row>
        <row r="90">
          <cell r="D90" t="str">
            <v/>
          </cell>
        </row>
        <row r="91">
          <cell r="D91" t="str">
            <v/>
          </cell>
        </row>
        <row r="95">
          <cell r="D95" t="str">
            <v/>
          </cell>
        </row>
        <row r="96">
          <cell r="D96" t="str">
            <v/>
          </cell>
        </row>
        <row r="97">
          <cell r="D97" t="str">
            <v/>
          </cell>
        </row>
        <row r="98">
          <cell r="D98" t="str">
            <v/>
          </cell>
        </row>
        <row r="99">
          <cell r="D99" t="str">
            <v/>
          </cell>
        </row>
        <row r="100">
          <cell r="D100" t="str">
            <v/>
          </cell>
        </row>
        <row r="101">
          <cell r="D101" t="str">
            <v/>
          </cell>
        </row>
        <row r="102">
          <cell r="D102" t="str">
            <v/>
          </cell>
        </row>
        <row r="103">
          <cell r="D103" t="str">
            <v/>
          </cell>
        </row>
        <row r="104">
          <cell r="D104" t="str">
            <v/>
          </cell>
        </row>
        <row r="105">
          <cell r="D105" t="str">
            <v/>
          </cell>
        </row>
        <row r="106">
          <cell r="D106" t="str">
            <v/>
          </cell>
        </row>
        <row r="107">
          <cell r="D107" t="str">
            <v/>
          </cell>
        </row>
        <row r="108">
          <cell r="D108" t="str">
            <v/>
          </cell>
        </row>
        <row r="109">
          <cell r="D109" t="str">
            <v/>
          </cell>
        </row>
        <row r="110">
          <cell r="D110" t="str">
            <v/>
          </cell>
        </row>
        <row r="111">
          <cell r="D111" t="str">
            <v/>
          </cell>
        </row>
        <row r="112">
          <cell r="D112" t="str">
            <v/>
          </cell>
        </row>
        <row r="113">
          <cell r="D113" t="str">
            <v/>
          </cell>
        </row>
        <row r="114">
          <cell r="D114" t="str">
            <v/>
          </cell>
        </row>
        <row r="115">
          <cell r="D115" t="str">
            <v/>
          </cell>
        </row>
        <row r="116">
          <cell r="D116" t="str">
            <v/>
          </cell>
        </row>
        <row r="117">
          <cell r="D117" t="str">
            <v/>
          </cell>
        </row>
        <row r="118">
          <cell r="D118" t="str">
            <v/>
          </cell>
        </row>
        <row r="119">
          <cell r="D119" t="str">
            <v/>
          </cell>
        </row>
        <row r="120">
          <cell r="D120" t="str">
            <v/>
          </cell>
        </row>
        <row r="121">
          <cell r="D121" t="str">
            <v/>
          </cell>
        </row>
        <row r="122">
          <cell r="D122" t="str">
            <v/>
          </cell>
        </row>
        <row r="123">
          <cell r="D123" t="str">
            <v/>
          </cell>
        </row>
        <row r="124">
          <cell r="D124" t="str">
            <v/>
          </cell>
        </row>
        <row r="125">
          <cell r="D125" t="str">
            <v/>
          </cell>
        </row>
        <row r="126">
          <cell r="D126" t="str">
            <v/>
          </cell>
        </row>
        <row r="127">
          <cell r="D127" t="str">
            <v/>
          </cell>
        </row>
        <row r="128">
          <cell r="D128" t="str">
            <v/>
          </cell>
        </row>
        <row r="129">
          <cell r="D129" t="str">
            <v/>
          </cell>
        </row>
      </sheetData>
      <sheetData sheetId="8"/>
      <sheetData sheetId="9"/>
      <sheetData sheetId="10"/>
      <sheetData sheetId="11"/>
      <sheetData sheetId="1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mbito_tematico" displayName="Ambito_tematico" ref="E9:E17" totalsRowShown="0">
  <tableColumns count="1">
    <tableColumn id="1" xr3:uid="{00000000-0010-0000-0000-000001000000}" name="Educació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ipo_de_evaluación" displayName="Tipo_de_evaluación" ref="G9:G11" totalsRowShown="0">
  <tableColumns count="1">
    <tableColumn id="1" xr3:uid="{00000000-0010-0000-0100-000001000000}" name="Autoevaluacion con recursos propios"/>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ortal.gestion.sedepkd.red.gob.es/portal/espacioAD/guias/justificaciones" TargetMode="External"/><Relationship Id="rId2" Type="http://schemas.openxmlformats.org/officeDocument/2006/relationships/hyperlink" Target="http://www.etsi.org/deliver/etsi_en/301500_301599/301549/03.02.01_60/en_301549v030201p.pdf" TargetMode="External"/><Relationship Id="rId1" Type="http://schemas.openxmlformats.org/officeDocument/2006/relationships/hyperlink" Target="http://administracionelectronica.gob.es/PAe/accesibilidad/documentacion/guia_validacion_accesibilidad"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10.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1.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A4250-4D55-438A-972B-013F26D3AC93}">
  <dimension ref="A1:BL22"/>
  <sheetViews>
    <sheetView topLeftCell="A10" zoomScale="50" zoomScaleNormal="50" workbookViewId="0">
      <selection activeCell="Q13" sqref="Q13"/>
    </sheetView>
  </sheetViews>
  <sheetFormatPr defaultColWidth="11.54296875" defaultRowHeight="12.5"/>
  <cols>
    <col min="1" max="1" width="11.81640625" customWidth="1"/>
    <col min="14" max="14" width="41.36328125" customWidth="1"/>
  </cols>
  <sheetData>
    <row r="1" spans="1:64" ht="12.75" customHeight="1" thickBot="1">
      <c r="A1" s="1"/>
      <c r="B1" s="2"/>
      <c r="C1" s="3"/>
      <c r="D1" s="3"/>
      <c r="E1" s="3"/>
      <c r="F1" s="3"/>
      <c r="G1" s="3"/>
      <c r="H1" s="3"/>
      <c r="I1" s="3"/>
      <c r="J1" s="3"/>
      <c r="K1" s="3"/>
      <c r="L1" s="3"/>
      <c r="M1" s="3"/>
      <c r="N1" s="3"/>
      <c r="O1" s="3"/>
      <c r="P1" s="3"/>
      <c r="Q1" s="3"/>
      <c r="R1" s="3"/>
      <c r="S1" s="3"/>
      <c r="T1" s="3"/>
      <c r="U1" s="3"/>
      <c r="V1" s="3"/>
      <c r="W1" s="3"/>
      <c r="X1" s="3"/>
      <c r="Y1" s="3"/>
      <c r="Z1" s="3"/>
    </row>
    <row r="2" spans="1:64" ht="25.4" customHeight="1" thickTop="1" thickBot="1">
      <c r="A2" s="1"/>
      <c r="B2" s="4" t="s">
        <v>480</v>
      </c>
      <c r="C2" s="3"/>
      <c r="D2" s="3"/>
      <c r="E2" s="3"/>
      <c r="F2" s="3"/>
      <c r="G2" s="3"/>
      <c r="H2" s="3"/>
      <c r="I2" s="3"/>
      <c r="J2" s="3"/>
      <c r="K2" s="3"/>
      <c r="L2" s="3"/>
      <c r="M2" s="3"/>
      <c r="N2" s="36" t="s">
        <v>467</v>
      </c>
      <c r="O2" s="3"/>
      <c r="P2" s="3"/>
      <c r="Q2" s="3"/>
      <c r="R2" s="3"/>
      <c r="S2" s="3"/>
      <c r="T2" s="3"/>
      <c r="U2" s="3"/>
      <c r="V2" s="3"/>
      <c r="W2" s="3"/>
      <c r="X2" s="3"/>
      <c r="Y2" s="3"/>
      <c r="Z2" s="3"/>
    </row>
    <row r="3" spans="1:64" ht="23.75" customHeight="1" thickTop="1">
      <c r="A3" s="1"/>
      <c r="B3" s="5" t="s">
        <v>272</v>
      </c>
      <c r="C3" s="3"/>
      <c r="D3" s="3"/>
      <c r="E3" s="3"/>
      <c r="F3" s="3"/>
      <c r="G3" s="3"/>
      <c r="H3" s="3"/>
      <c r="I3" s="3"/>
      <c r="J3" s="3"/>
      <c r="K3" s="3"/>
      <c r="L3" s="3"/>
      <c r="M3" s="3"/>
      <c r="N3" s="3"/>
      <c r="O3" s="3"/>
      <c r="P3" s="3"/>
      <c r="Q3" s="3"/>
      <c r="R3" s="3"/>
      <c r="S3" s="3"/>
      <c r="T3" s="3"/>
      <c r="U3" s="3"/>
      <c r="V3" s="3"/>
      <c r="W3" s="3"/>
      <c r="X3" s="3"/>
      <c r="Y3" s="3"/>
      <c r="Z3" s="3"/>
    </row>
    <row r="4" spans="1:64" ht="16.75" customHeight="1">
      <c r="A4" s="1"/>
      <c r="B4" s="6"/>
      <c r="C4" s="3"/>
      <c r="D4" s="3"/>
      <c r="E4" s="3"/>
      <c r="F4" s="3"/>
      <c r="G4" s="3"/>
      <c r="H4" s="3"/>
      <c r="I4" s="3"/>
      <c r="J4" s="3"/>
      <c r="K4" s="3"/>
      <c r="L4" s="3"/>
      <c r="M4" s="3"/>
      <c r="N4" s="3"/>
      <c r="O4" s="3"/>
      <c r="P4" s="3"/>
      <c r="Q4" s="3"/>
      <c r="R4" s="3"/>
      <c r="S4" s="3"/>
      <c r="T4" s="3"/>
      <c r="U4" s="3"/>
      <c r="V4" s="3"/>
      <c r="W4" s="3"/>
      <c r="X4" s="3"/>
      <c r="Y4" s="3"/>
      <c r="Z4" s="3"/>
    </row>
    <row r="5" spans="1:64" ht="28.4" customHeight="1">
      <c r="B5" s="7" t="s">
        <v>0</v>
      </c>
      <c r="C5" s="7"/>
      <c r="D5" s="8"/>
      <c r="E5" s="8"/>
      <c r="F5" s="8"/>
      <c r="G5" s="8"/>
      <c r="H5" s="8"/>
      <c r="I5" s="8"/>
      <c r="J5" s="8"/>
      <c r="K5" s="8"/>
      <c r="L5" s="8"/>
      <c r="M5" s="8"/>
      <c r="N5" s="8"/>
      <c r="O5" s="9"/>
      <c r="P5" s="9"/>
      <c r="Q5" s="9"/>
      <c r="R5" s="9"/>
      <c r="S5" s="9"/>
      <c r="T5" s="9"/>
      <c r="U5" s="9"/>
      <c r="V5" s="9"/>
      <c r="W5" s="9"/>
      <c r="X5" s="9"/>
      <c r="Y5" s="9"/>
      <c r="Z5" s="9"/>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7" spans="1:64" ht="15.5">
      <c r="B7" s="11" t="s">
        <v>1</v>
      </c>
    </row>
    <row r="9" spans="1:64" ht="216" customHeight="1">
      <c r="B9" s="255" t="s">
        <v>460</v>
      </c>
      <c r="C9" s="255"/>
      <c r="D9" s="255"/>
      <c r="E9" s="255"/>
      <c r="F9" s="255"/>
      <c r="G9" s="255"/>
      <c r="H9" s="255"/>
      <c r="I9" s="255"/>
      <c r="J9" s="255"/>
      <c r="K9" s="255"/>
      <c r="L9" s="255"/>
      <c r="M9" s="255"/>
      <c r="N9" s="255"/>
    </row>
    <row r="10" spans="1:64" ht="13.5" customHeight="1"/>
    <row r="11" spans="1:64" ht="166" customHeight="1">
      <c r="B11" s="255" t="s">
        <v>470</v>
      </c>
      <c r="C11" s="255"/>
      <c r="D11" s="255"/>
      <c r="E11" s="255"/>
      <c r="F11" s="255"/>
      <c r="G11" s="255"/>
      <c r="H11" s="255"/>
      <c r="I11" s="255"/>
      <c r="J11" s="255"/>
      <c r="K11" s="255"/>
      <c r="L11" s="255"/>
      <c r="M11" s="255"/>
      <c r="N11" s="255"/>
    </row>
    <row r="12" spans="1:64" ht="13.5" customHeight="1"/>
    <row r="13" spans="1:64" ht="199.5" customHeight="1">
      <c r="B13" s="255" t="s">
        <v>482</v>
      </c>
      <c r="C13" s="255"/>
      <c r="D13" s="255"/>
      <c r="E13" s="255"/>
      <c r="F13" s="255"/>
      <c r="G13" s="255"/>
      <c r="H13" s="255"/>
      <c r="I13" s="255"/>
      <c r="J13" s="255"/>
      <c r="K13" s="255"/>
      <c r="L13" s="255"/>
      <c r="M13" s="255"/>
      <c r="N13" s="255"/>
    </row>
    <row r="15" spans="1:64" ht="409.6" customHeight="1">
      <c r="B15" s="256" t="s">
        <v>479</v>
      </c>
      <c r="C15" s="256"/>
      <c r="D15" s="256"/>
      <c r="E15" s="256"/>
      <c r="F15" s="256"/>
      <c r="G15" s="256"/>
      <c r="H15" s="256"/>
      <c r="I15" s="256"/>
      <c r="J15" s="256"/>
      <c r="K15" s="256"/>
      <c r="L15" s="256"/>
      <c r="M15" s="256"/>
      <c r="N15" s="256"/>
    </row>
    <row r="17" spans="2:14" ht="29.25" customHeight="1">
      <c r="B17" s="257" t="s">
        <v>266</v>
      </c>
      <c r="C17" s="257"/>
      <c r="D17" s="257"/>
      <c r="E17" s="257"/>
      <c r="F17" s="257"/>
      <c r="G17" s="257"/>
      <c r="H17" s="257"/>
      <c r="I17" s="257"/>
      <c r="J17" s="257"/>
      <c r="K17" s="257"/>
      <c r="L17" s="257"/>
      <c r="M17" s="257"/>
      <c r="N17" s="257"/>
    </row>
    <row r="19" spans="2:14" ht="17.5">
      <c r="B19" s="153" t="s">
        <v>348</v>
      </c>
      <c r="C19" s="152"/>
      <c r="D19" s="152"/>
      <c r="E19" s="152"/>
      <c r="F19" s="152"/>
      <c r="G19" s="152"/>
      <c r="H19" s="152"/>
      <c r="I19" s="152"/>
      <c r="J19" s="152"/>
      <c r="K19" s="152"/>
      <c r="L19" s="152"/>
      <c r="M19" s="152"/>
      <c r="N19" s="152"/>
    </row>
    <row r="20" spans="2:14" ht="18.5">
      <c r="B20" s="150" t="s">
        <v>273</v>
      </c>
      <c r="C20" s="151"/>
      <c r="D20" s="151"/>
      <c r="E20" s="151"/>
      <c r="F20" s="151"/>
      <c r="G20" s="151"/>
      <c r="H20" s="151"/>
      <c r="I20" s="151"/>
      <c r="J20" s="151"/>
      <c r="K20" s="151"/>
      <c r="L20" s="151"/>
      <c r="M20" s="151"/>
      <c r="N20" s="151"/>
    </row>
    <row r="21" spans="2:14" ht="20.5" customHeight="1">
      <c r="B21" s="252" t="s">
        <v>481</v>
      </c>
    </row>
    <row r="22" spans="2:14" ht="15.5">
      <c r="B22" s="12"/>
    </row>
  </sheetData>
  <sheetProtection algorithmName="SHA-512" hashValue="mEV15bPpg/wpY+jOj/EeM9Y6O6PRiM/fl4KVwvgHR5wHM8xiKvGl48hLhASySz8jVdEMrVVAS5qbyq+NfwA9xg==" saltValue="gAQi7A7S6nBXT0b6WWqC8A==" spinCount="100000" sheet="1" objects="1" scenarios="1"/>
  <mergeCells count="5">
    <mergeCell ref="B9:N9"/>
    <mergeCell ref="B11:N11"/>
    <mergeCell ref="B13:N13"/>
    <mergeCell ref="B15:N15"/>
    <mergeCell ref="B17:N17"/>
  </mergeCells>
  <hyperlinks>
    <hyperlink ref="B20" r:id="rId1" display="http://administracionelectronica.gob.es/PAe/accesibilidad/documentacion/guia_validacion_accesibilidad" xr:uid="{AF614FF9-325A-4BC5-8BD6-32EA01BE006D}"/>
    <hyperlink ref="B19:N19" r:id="rId2" display="1 http://www.etsi.org/deliver/etsi_en/301500_301599/301549/03.02.01_60/en_301549v030201p.pdf" xr:uid="{647BDD60-F9C3-47CD-A789-8BCF1FA29C10}"/>
    <hyperlink ref="B21" r:id="rId3" xr:uid="{1DB2EF8A-0934-4E0E-A9D3-6722F2CC17E7}"/>
  </hyperlinks>
  <pageMargins left="0.78749999999999998" right="0.78749999999999998" top="1.0249999999999999" bottom="1.0249999999999999" header="0.78749999999999998" footer="0.78749999999999998"/>
  <pageSetup paperSize="9" firstPageNumber="0" orientation="portrait" horizontalDpi="300" verticalDpi="300" r:id="rId4"/>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BL1009"/>
  <sheetViews>
    <sheetView zoomScale="70" zoomScaleNormal="70" workbookViewId="0">
      <selection activeCell="B32" sqref="B32"/>
    </sheetView>
  </sheetViews>
  <sheetFormatPr defaultColWidth="11.54296875" defaultRowHeight="12.5"/>
  <cols>
    <col min="1" max="1" width="11.54296875" style="14"/>
    <col min="2" max="2" width="79.81640625" style="14" customWidth="1"/>
    <col min="3" max="3" width="126.453125" style="14" customWidth="1"/>
    <col min="4" max="4" width="8.1796875" style="14" customWidth="1"/>
    <col min="5" max="5" width="16" style="14" customWidth="1"/>
    <col min="6" max="11" width="9.1796875" style="14" customWidth="1"/>
    <col min="12" max="12" width="23.1796875" style="14" customWidth="1"/>
    <col min="13" max="13" width="4" style="14" customWidth="1"/>
    <col min="14" max="19" width="9.1796875" style="14" customWidth="1"/>
    <col min="20" max="20" width="20" style="14" customWidth="1"/>
    <col min="21" max="23" width="9.1796875" style="14" customWidth="1"/>
    <col min="24" max="26" width="8.81640625" style="14" customWidth="1"/>
    <col min="27" max="64" width="14.453125" style="14" customWidth="1"/>
    <col min="65" max="16384" width="11.54296875" style="14"/>
  </cols>
  <sheetData>
    <row r="1" spans="1:64" ht="12.75" customHeight="1">
      <c r="A1" s="1"/>
      <c r="B1" s="2"/>
      <c r="C1" s="18"/>
      <c r="D1" s="18"/>
      <c r="E1" s="18"/>
      <c r="F1" s="18"/>
      <c r="G1" s="18"/>
      <c r="H1" s="18"/>
      <c r="I1" s="18"/>
      <c r="J1" s="18"/>
      <c r="K1" s="18"/>
      <c r="L1" s="18"/>
      <c r="M1" s="18"/>
      <c r="N1" s="18"/>
      <c r="O1" s="18"/>
      <c r="P1" s="18"/>
      <c r="Q1" s="18"/>
      <c r="R1" s="18"/>
      <c r="S1" s="18"/>
      <c r="T1" s="18"/>
      <c r="U1" s="18"/>
      <c r="V1" s="18"/>
      <c r="W1" s="18"/>
      <c r="X1" s="18"/>
      <c r="Y1" s="18"/>
      <c r="Z1" s="18"/>
    </row>
    <row r="2" spans="1:64" ht="25.4" customHeight="1">
      <c r="A2" s="1"/>
      <c r="B2" s="46" t="s">
        <v>480</v>
      </c>
      <c r="C2" s="18"/>
      <c r="D2" s="18"/>
      <c r="E2" s="18"/>
      <c r="F2" s="18"/>
      <c r="G2" s="18"/>
      <c r="H2" s="18"/>
      <c r="I2" s="18"/>
      <c r="J2" s="18"/>
      <c r="K2" s="18"/>
      <c r="L2" s="18"/>
      <c r="M2" s="18"/>
      <c r="N2" s="18"/>
      <c r="O2" s="18"/>
      <c r="P2" s="18"/>
      <c r="Q2" s="18"/>
      <c r="R2" s="18"/>
      <c r="S2" s="18"/>
      <c r="T2" s="18"/>
      <c r="U2" s="18"/>
      <c r="V2" s="18"/>
      <c r="W2" s="18"/>
      <c r="X2" s="18"/>
      <c r="Y2" s="18"/>
      <c r="Z2" s="18"/>
    </row>
    <row r="3" spans="1:64" ht="23.75" customHeight="1">
      <c r="A3" s="1"/>
      <c r="B3" s="47" t="s">
        <v>272</v>
      </c>
      <c r="C3" s="18"/>
      <c r="D3" s="258" t="s">
        <v>12</v>
      </c>
      <c r="E3" s="259"/>
      <c r="F3" s="18"/>
      <c r="G3" s="18"/>
      <c r="H3" s="18"/>
      <c r="I3" s="18"/>
      <c r="J3" s="18"/>
      <c r="K3" s="18"/>
      <c r="L3" s="18"/>
      <c r="M3" s="18"/>
      <c r="N3" s="18"/>
      <c r="O3" s="18"/>
      <c r="P3" s="18"/>
      <c r="Q3" s="18"/>
      <c r="R3" s="18"/>
      <c r="S3" s="18"/>
      <c r="T3" s="18"/>
      <c r="U3" s="18"/>
      <c r="V3" s="18"/>
      <c r="W3" s="18"/>
      <c r="X3" s="18"/>
      <c r="Y3" s="18"/>
      <c r="Z3" s="18"/>
    </row>
    <row r="4" spans="1:64" ht="16.75" customHeight="1">
      <c r="A4" s="1"/>
      <c r="B4" s="48"/>
      <c r="C4" s="18"/>
      <c r="D4" s="18"/>
      <c r="E4" s="18"/>
      <c r="F4" s="18"/>
      <c r="G4" s="18"/>
      <c r="H4" s="18"/>
      <c r="I4" s="18"/>
      <c r="J4" s="18"/>
      <c r="K4" s="18"/>
      <c r="L4" s="18"/>
      <c r="M4" s="18"/>
      <c r="N4" s="18"/>
      <c r="O4" s="18"/>
      <c r="P4" s="18"/>
      <c r="Q4" s="18"/>
      <c r="R4" s="18"/>
      <c r="S4" s="18"/>
      <c r="T4" s="18"/>
      <c r="U4" s="18"/>
      <c r="V4" s="18"/>
      <c r="W4" s="18"/>
      <c r="X4" s="18"/>
      <c r="Y4" s="18"/>
      <c r="Z4" s="18"/>
    </row>
    <row r="5" spans="1:64" ht="28.4" customHeight="1">
      <c r="B5" s="7" t="s">
        <v>2</v>
      </c>
      <c r="C5" s="7"/>
      <c r="D5" s="18"/>
      <c r="E5" s="18"/>
      <c r="F5" s="18"/>
      <c r="G5" s="18"/>
      <c r="H5" s="18"/>
      <c r="I5" s="18"/>
      <c r="J5" s="18"/>
      <c r="K5" s="18"/>
      <c r="L5" s="18"/>
      <c r="M5" s="18"/>
      <c r="N5" s="18"/>
      <c r="O5" s="49"/>
      <c r="P5" s="49"/>
      <c r="Q5" s="49"/>
      <c r="R5" s="49"/>
      <c r="S5" s="49"/>
      <c r="T5" s="49"/>
      <c r="U5" s="49"/>
      <c r="V5" s="49"/>
      <c r="W5" s="49"/>
      <c r="X5" s="49"/>
      <c r="Y5" s="49"/>
      <c r="Z5" s="49"/>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row>
    <row r="6" spans="1:64" ht="10.5" customHeight="1">
      <c r="D6" s="18"/>
      <c r="E6" s="18"/>
      <c r="F6" s="18"/>
      <c r="G6" s="18"/>
      <c r="H6" s="18"/>
      <c r="I6" s="18"/>
      <c r="J6" s="18"/>
      <c r="K6" s="18"/>
      <c r="L6" s="18"/>
      <c r="M6" s="18"/>
      <c r="N6" s="18"/>
      <c r="O6" s="18"/>
      <c r="P6" s="18"/>
      <c r="Q6" s="18"/>
      <c r="R6" s="18"/>
      <c r="S6" s="18"/>
      <c r="T6" s="18"/>
      <c r="U6" s="18"/>
      <c r="V6" s="18"/>
      <c r="W6" s="18"/>
      <c r="X6" s="18"/>
      <c r="Y6" s="18"/>
      <c r="Z6" s="18"/>
    </row>
    <row r="7" spans="1:64" ht="22.25" customHeight="1">
      <c r="B7" s="13" t="s">
        <v>471</v>
      </c>
      <c r="C7" s="60"/>
      <c r="D7" s="18"/>
      <c r="E7" s="18"/>
      <c r="F7" s="18"/>
      <c r="G7" s="18"/>
      <c r="H7" s="18"/>
      <c r="I7" s="18"/>
      <c r="J7" s="18"/>
      <c r="K7" s="18"/>
      <c r="L7" s="18"/>
      <c r="M7" s="18"/>
      <c r="N7" s="18"/>
      <c r="O7" s="18"/>
      <c r="P7" s="18"/>
      <c r="Q7" s="18"/>
      <c r="R7" s="18"/>
      <c r="S7" s="18"/>
      <c r="T7" s="18"/>
      <c r="U7" s="18"/>
      <c r="V7" s="18"/>
      <c r="W7" s="18"/>
      <c r="X7" s="18"/>
      <c r="Y7" s="18"/>
      <c r="Z7" s="18"/>
    </row>
    <row r="8" spans="1:64" ht="10.75" customHeight="1">
      <c r="C8" s="59"/>
      <c r="D8" s="18"/>
      <c r="E8" s="18"/>
      <c r="F8" s="18"/>
      <c r="G8" s="18"/>
      <c r="H8" s="18"/>
      <c r="I8" s="18"/>
      <c r="J8" s="18"/>
      <c r="K8" s="18"/>
      <c r="L8" s="18"/>
      <c r="M8" s="18"/>
      <c r="N8" s="18"/>
      <c r="O8" s="18"/>
      <c r="P8" s="18"/>
      <c r="Q8" s="18"/>
      <c r="R8" s="18"/>
      <c r="S8" s="18"/>
      <c r="T8" s="18"/>
      <c r="U8" s="18"/>
      <c r="V8" s="18"/>
      <c r="W8" s="18"/>
      <c r="X8" s="18"/>
      <c r="Y8" s="18"/>
      <c r="Z8" s="18"/>
    </row>
    <row r="9" spans="1:64" ht="22.25" customHeight="1">
      <c r="B9" s="13" t="s">
        <v>275</v>
      </c>
      <c r="C9" s="60"/>
      <c r="D9" s="18"/>
      <c r="E9" s="18"/>
      <c r="F9" s="18"/>
      <c r="G9" s="18"/>
      <c r="H9" s="18"/>
      <c r="I9" s="18"/>
      <c r="J9" s="18"/>
      <c r="K9" s="18"/>
      <c r="L9" s="18"/>
      <c r="M9" s="18"/>
      <c r="N9" s="18"/>
      <c r="O9" s="18"/>
      <c r="P9" s="18"/>
      <c r="Q9" s="18"/>
      <c r="R9" s="18"/>
      <c r="S9" s="18"/>
      <c r="T9" s="18"/>
      <c r="U9" s="18"/>
      <c r="V9" s="18"/>
      <c r="W9" s="18"/>
      <c r="X9" s="18"/>
      <c r="Y9" s="18"/>
      <c r="Z9" s="18"/>
    </row>
    <row r="10" spans="1:64" ht="14.15" customHeight="1">
      <c r="B10" s="13"/>
      <c r="C10" s="59"/>
      <c r="D10" s="18"/>
      <c r="E10" s="18"/>
      <c r="F10" s="18"/>
      <c r="G10" s="18"/>
      <c r="H10" s="18"/>
      <c r="I10" s="18"/>
      <c r="J10" s="18"/>
      <c r="K10" s="18"/>
      <c r="L10" s="18"/>
      <c r="M10" s="18"/>
      <c r="N10" s="18"/>
      <c r="O10" s="18"/>
      <c r="P10" s="18"/>
      <c r="Q10" s="18"/>
      <c r="R10" s="18"/>
      <c r="S10" s="18"/>
      <c r="T10" s="18"/>
      <c r="U10" s="18"/>
      <c r="V10" s="18"/>
      <c r="W10" s="18"/>
      <c r="X10" s="18"/>
      <c r="Y10" s="18"/>
      <c r="Z10" s="18"/>
    </row>
    <row r="11" spans="1:64" ht="13.4" customHeight="1">
      <c r="A11" s="15"/>
      <c r="B11" s="91"/>
      <c r="C11" s="91"/>
      <c r="D11" s="18"/>
      <c r="E11" s="18"/>
      <c r="F11" s="18"/>
      <c r="G11" s="18"/>
      <c r="H11" s="18"/>
      <c r="I11" s="18"/>
      <c r="J11" s="18"/>
      <c r="K11" s="18"/>
      <c r="L11" s="18"/>
      <c r="M11" s="18"/>
      <c r="N11" s="18"/>
      <c r="O11" s="18"/>
      <c r="P11" s="18"/>
      <c r="Q11" s="18"/>
      <c r="R11" s="18"/>
      <c r="S11" s="18"/>
      <c r="T11" s="18"/>
      <c r="U11" s="18"/>
      <c r="V11" s="18"/>
      <c r="W11" s="18"/>
      <c r="X11" s="18"/>
      <c r="Y11" s="18"/>
      <c r="Z11" s="18"/>
    </row>
    <row r="12" spans="1:64" ht="10.75" customHeight="1">
      <c r="C12" s="59"/>
      <c r="D12" s="18"/>
      <c r="E12" s="18"/>
      <c r="F12" s="18"/>
      <c r="G12" s="18"/>
      <c r="H12" s="18"/>
      <c r="I12" s="18"/>
      <c r="J12" s="18"/>
      <c r="K12" s="18"/>
      <c r="L12" s="18"/>
      <c r="M12" s="18"/>
      <c r="N12" s="18"/>
      <c r="O12" s="18"/>
      <c r="P12" s="18"/>
      <c r="Q12" s="18"/>
      <c r="R12" s="18"/>
      <c r="S12" s="18"/>
      <c r="T12" s="18"/>
      <c r="U12" s="18"/>
      <c r="V12" s="18"/>
      <c r="W12" s="18"/>
      <c r="X12" s="18"/>
      <c r="Y12" s="18"/>
      <c r="Z12" s="18"/>
    </row>
    <row r="13" spans="1:64" ht="22.25" customHeight="1">
      <c r="B13" s="13" t="s">
        <v>276</v>
      </c>
      <c r="C13" s="60" t="s">
        <v>281</v>
      </c>
      <c r="D13" s="18"/>
      <c r="E13" s="18"/>
      <c r="F13" s="18"/>
      <c r="G13" s="18"/>
      <c r="H13" s="18"/>
      <c r="I13" s="18"/>
      <c r="J13" s="18"/>
      <c r="K13" s="18"/>
      <c r="L13" s="18"/>
      <c r="M13" s="18"/>
      <c r="N13" s="18"/>
      <c r="O13" s="18"/>
      <c r="P13" s="18"/>
      <c r="Q13" s="18"/>
      <c r="R13" s="18"/>
      <c r="S13" s="18"/>
      <c r="T13" s="18"/>
      <c r="U13" s="18"/>
      <c r="V13" s="18"/>
      <c r="W13" s="18"/>
      <c r="X13" s="18"/>
      <c r="Y13" s="18"/>
      <c r="Z13" s="18"/>
    </row>
    <row r="14" spans="1:64" ht="10.75" customHeight="1">
      <c r="C14" s="59"/>
      <c r="D14" s="18"/>
      <c r="E14" s="18"/>
      <c r="F14" s="18"/>
      <c r="G14" s="18"/>
      <c r="H14" s="18"/>
      <c r="I14" s="18"/>
      <c r="J14" s="18"/>
      <c r="K14" s="18"/>
      <c r="L14" s="18"/>
      <c r="M14" s="18"/>
      <c r="N14" s="18"/>
      <c r="O14" s="18"/>
      <c r="P14" s="18"/>
      <c r="Q14" s="18"/>
      <c r="R14" s="18"/>
      <c r="S14" s="18"/>
      <c r="T14" s="18"/>
      <c r="U14" s="18"/>
      <c r="V14" s="18"/>
      <c r="W14" s="18"/>
      <c r="X14" s="18"/>
      <c r="Y14" s="18"/>
      <c r="Z14" s="18"/>
    </row>
    <row r="15" spans="1:64" ht="22.25" customHeight="1">
      <c r="B15" s="13" t="s">
        <v>277</v>
      </c>
      <c r="C15" s="60"/>
      <c r="D15" s="37"/>
      <c r="E15" s="18"/>
      <c r="F15" s="18"/>
      <c r="G15" s="18"/>
      <c r="H15" s="98"/>
      <c r="I15" s="18"/>
      <c r="J15" s="18"/>
      <c r="K15" s="18"/>
      <c r="L15" s="18"/>
      <c r="M15" s="18"/>
      <c r="N15" s="18"/>
      <c r="O15" s="18"/>
      <c r="P15" s="18"/>
      <c r="Q15" s="18"/>
      <c r="R15" s="18"/>
      <c r="S15" s="18"/>
      <c r="T15" s="18"/>
      <c r="U15" s="18"/>
      <c r="V15" s="18"/>
      <c r="W15" s="18"/>
      <c r="X15" s="18"/>
      <c r="Y15" s="18"/>
      <c r="Z15" s="18"/>
    </row>
    <row r="16" spans="1:64" ht="13.25" customHeight="1">
      <c r="C16" s="13"/>
      <c r="D16" s="50"/>
      <c r="E16" s="18"/>
      <c r="F16" s="18"/>
      <c r="G16" s="18"/>
      <c r="H16" s="18"/>
      <c r="I16" s="18"/>
      <c r="J16" s="18"/>
      <c r="K16" s="18"/>
      <c r="L16" s="18"/>
      <c r="M16" s="18"/>
      <c r="N16" s="18"/>
      <c r="O16" s="18"/>
      <c r="P16" s="18"/>
      <c r="Q16" s="18"/>
      <c r="R16" s="18"/>
      <c r="S16" s="18"/>
      <c r="T16" s="18"/>
      <c r="U16" s="18"/>
      <c r="V16" s="18"/>
      <c r="W16" s="18"/>
      <c r="X16" s="18"/>
      <c r="Y16" s="18"/>
      <c r="Z16" s="18"/>
    </row>
    <row r="17" spans="2:26" ht="22.25" customHeight="1">
      <c r="B17" s="13" t="s">
        <v>278</v>
      </c>
      <c r="C17" s="60"/>
      <c r="D17" s="92"/>
      <c r="E17" s="92"/>
      <c r="F17" s="92"/>
      <c r="G17" s="92"/>
      <c r="H17" s="92"/>
      <c r="I17" s="92"/>
      <c r="J17" s="92"/>
      <c r="K17" s="92"/>
      <c r="L17" s="92"/>
      <c r="M17" s="92"/>
      <c r="N17" s="18"/>
      <c r="O17" s="18"/>
      <c r="P17" s="18"/>
      <c r="Q17" s="18"/>
      <c r="R17" s="18"/>
      <c r="S17" s="18"/>
      <c r="V17" s="18"/>
      <c r="W17" s="18"/>
      <c r="X17" s="18"/>
      <c r="Y17" s="18"/>
      <c r="Z17" s="18"/>
    </row>
    <row r="18" spans="2:26" ht="13.25" customHeight="1">
      <c r="B18" s="13"/>
      <c r="C18" s="13"/>
      <c r="D18" s="50"/>
      <c r="E18" s="18"/>
      <c r="F18" s="18"/>
      <c r="G18" s="18"/>
      <c r="H18" s="18"/>
      <c r="I18" s="18"/>
      <c r="J18" s="18"/>
      <c r="K18" s="18"/>
      <c r="L18" s="18"/>
      <c r="M18" s="18"/>
      <c r="N18" s="18"/>
      <c r="O18" s="18"/>
      <c r="P18" s="18"/>
      <c r="Q18" s="18"/>
      <c r="R18" s="18"/>
      <c r="S18" s="18"/>
      <c r="T18" s="18"/>
      <c r="U18" s="18"/>
      <c r="V18" s="18"/>
      <c r="W18" s="18"/>
      <c r="X18" s="18"/>
      <c r="Y18" s="18"/>
      <c r="Z18" s="18"/>
    </row>
    <row r="19" spans="2:26" ht="22.25" customHeight="1">
      <c r="B19" s="13" t="s">
        <v>136</v>
      </c>
      <c r="C19" s="60" t="s">
        <v>483</v>
      </c>
      <c r="D19" s="92"/>
      <c r="E19" s="92"/>
      <c r="F19" s="92"/>
      <c r="G19" s="92"/>
      <c r="H19" s="92"/>
      <c r="I19" s="92"/>
      <c r="J19" s="92"/>
      <c r="K19" s="92"/>
      <c r="L19" s="92"/>
      <c r="M19" s="92"/>
      <c r="N19" s="18"/>
      <c r="O19" s="18"/>
      <c r="P19" s="18"/>
      <c r="Q19" s="18"/>
      <c r="R19" s="18"/>
      <c r="S19" s="18"/>
      <c r="V19" s="18"/>
      <c r="W19" s="18"/>
      <c r="X19" s="18"/>
      <c r="Y19" s="18"/>
      <c r="Z19" s="18"/>
    </row>
    <row r="20" spans="2:26" ht="10.75" customHeight="1">
      <c r="C20" s="59"/>
      <c r="D20" s="18"/>
      <c r="E20" s="18"/>
      <c r="F20" s="18"/>
      <c r="G20" s="18"/>
      <c r="H20" s="18"/>
      <c r="I20" s="18"/>
      <c r="J20" s="18"/>
      <c r="K20" s="18"/>
      <c r="L20" s="18"/>
      <c r="M20" s="18"/>
      <c r="N20" s="18"/>
      <c r="O20" s="18"/>
      <c r="P20" s="18"/>
      <c r="Q20" s="18"/>
      <c r="R20" s="18"/>
      <c r="S20" s="18"/>
      <c r="T20" s="18"/>
      <c r="U20" s="18"/>
      <c r="V20" s="18"/>
      <c r="W20" s="18"/>
      <c r="X20" s="18"/>
      <c r="Y20" s="18"/>
      <c r="Z20" s="18"/>
    </row>
    <row r="21" spans="2:26" ht="22.5" customHeight="1">
      <c r="B21" s="13" t="s">
        <v>137</v>
      </c>
      <c r="C21" s="254">
        <v>45204</v>
      </c>
      <c r="D21" s="92"/>
      <c r="E21" s="92"/>
      <c r="F21" s="92"/>
      <c r="G21" s="92"/>
      <c r="H21" s="92"/>
      <c r="I21" s="92"/>
      <c r="J21" s="92"/>
      <c r="K21" s="92"/>
      <c r="L21" s="92"/>
      <c r="M21" s="92"/>
    </row>
    <row r="22" spans="2:26" ht="11.5" customHeight="1">
      <c r="B22" s="13"/>
      <c r="C22" s="13"/>
    </row>
    <row r="23" spans="2:26" ht="14.15" customHeight="1">
      <c r="B23" s="91"/>
      <c r="C23" s="91"/>
      <c r="D23" s="18"/>
      <c r="E23" s="18"/>
      <c r="F23" s="18"/>
      <c r="G23" s="18"/>
      <c r="H23" s="18"/>
      <c r="I23" s="18"/>
      <c r="J23" s="18"/>
      <c r="K23" s="18"/>
      <c r="L23" s="18"/>
      <c r="M23" s="18"/>
      <c r="N23" s="18"/>
    </row>
    <row r="24" spans="2:26" ht="10.75" customHeight="1">
      <c r="C24" s="50"/>
      <c r="D24" s="18"/>
      <c r="E24" s="18"/>
      <c r="F24" s="18"/>
      <c r="G24" s="18"/>
      <c r="H24" s="18"/>
      <c r="I24" s="18"/>
      <c r="J24" s="18"/>
      <c r="K24" s="18"/>
      <c r="L24" s="18"/>
      <c r="M24" s="18"/>
      <c r="N24" s="18"/>
      <c r="O24" s="18"/>
      <c r="Q24" s="18"/>
      <c r="R24" s="18"/>
      <c r="S24" s="18"/>
      <c r="U24" s="18"/>
      <c r="V24" s="18"/>
      <c r="W24" s="18"/>
      <c r="X24" s="18"/>
      <c r="Y24" s="18"/>
      <c r="Z24" s="18"/>
    </row>
    <row r="25" spans="2:26" ht="22.25" customHeight="1">
      <c r="B25" s="13" t="s">
        <v>139</v>
      </c>
      <c r="C25" s="129" t="s">
        <v>464</v>
      </c>
      <c r="D25" s="37"/>
      <c r="E25" s="18"/>
      <c r="F25" s="18"/>
      <c r="G25" s="18"/>
      <c r="H25" s="18"/>
      <c r="I25" s="18"/>
      <c r="J25" s="18"/>
      <c r="K25" s="18"/>
      <c r="L25" s="18"/>
      <c r="M25" s="18"/>
      <c r="N25" s="18"/>
      <c r="O25" s="18"/>
      <c r="Q25" s="18"/>
      <c r="R25" s="18"/>
      <c r="S25" s="18"/>
      <c r="U25" s="18"/>
      <c r="V25" s="18"/>
      <c r="W25" s="18"/>
      <c r="X25" s="18"/>
      <c r="Y25" s="18"/>
      <c r="Z25" s="18"/>
    </row>
    <row r="26" spans="2:26" ht="10.75" customHeight="1">
      <c r="C26" s="50"/>
      <c r="D26" s="18"/>
      <c r="E26" s="18"/>
      <c r="F26" s="18"/>
      <c r="G26" s="18"/>
      <c r="H26" s="18"/>
      <c r="I26" s="18"/>
      <c r="J26" s="18"/>
      <c r="K26" s="18"/>
      <c r="L26" s="18"/>
      <c r="M26" s="18"/>
      <c r="N26" s="18"/>
      <c r="O26" s="18"/>
      <c r="Q26" s="18"/>
      <c r="R26" s="18"/>
      <c r="S26" s="18"/>
      <c r="U26" s="18"/>
      <c r="V26" s="18"/>
      <c r="W26" s="18"/>
      <c r="X26" s="18"/>
      <c r="Y26" s="18"/>
      <c r="Z26" s="18"/>
    </row>
    <row r="27" spans="2:26" ht="21.75" customHeight="1">
      <c r="B27" s="13" t="s">
        <v>140</v>
      </c>
      <c r="C27" s="60" t="s">
        <v>484</v>
      </c>
      <c r="D27" s="18"/>
      <c r="E27" s="18"/>
      <c r="F27" s="18"/>
      <c r="G27" s="18"/>
      <c r="H27" s="18"/>
      <c r="I27" s="18"/>
      <c r="J27" s="18"/>
      <c r="K27" s="18"/>
      <c r="L27" s="18"/>
      <c r="M27" s="18"/>
      <c r="N27" s="18"/>
      <c r="O27" s="18"/>
      <c r="Q27" s="18"/>
      <c r="R27" s="18"/>
      <c r="S27" s="18"/>
      <c r="U27" s="18"/>
      <c r="V27" s="18"/>
      <c r="W27" s="18"/>
      <c r="X27" s="18"/>
      <c r="Y27" s="18"/>
      <c r="Z27" s="18"/>
    </row>
    <row r="28" spans="2:26" ht="10.75" customHeight="1">
      <c r="C28" s="50"/>
      <c r="D28" s="18"/>
      <c r="E28" s="18"/>
      <c r="F28" s="18"/>
      <c r="G28" s="18"/>
      <c r="H28" s="18"/>
      <c r="I28" s="18"/>
      <c r="J28" s="18"/>
      <c r="K28" s="18"/>
      <c r="L28" s="18"/>
      <c r="M28" s="18"/>
      <c r="N28" s="18"/>
      <c r="O28" s="18"/>
      <c r="Q28" s="18"/>
      <c r="R28" s="18"/>
      <c r="S28" s="18"/>
      <c r="U28" s="18"/>
      <c r="V28" s="18"/>
      <c r="W28" s="18"/>
      <c r="X28" s="18"/>
      <c r="Y28" s="18"/>
      <c r="Z28" s="18"/>
    </row>
    <row r="29" spans="2:26" ht="13.5" customHeight="1">
      <c r="B29" s="91"/>
      <c r="C29" s="91"/>
      <c r="D29" s="18"/>
      <c r="E29" s="18"/>
      <c r="F29" s="18"/>
      <c r="G29" s="18"/>
      <c r="H29" s="18"/>
      <c r="I29" s="18"/>
      <c r="J29" s="18"/>
      <c r="K29" s="18"/>
      <c r="L29" s="18"/>
      <c r="M29" s="18"/>
      <c r="N29" s="18"/>
      <c r="O29" s="18"/>
      <c r="Q29" s="18"/>
      <c r="R29" s="18"/>
      <c r="S29" s="18"/>
      <c r="U29" s="18"/>
      <c r="V29" s="18"/>
      <c r="W29" s="18"/>
      <c r="X29" s="18"/>
      <c r="Y29" s="18"/>
      <c r="Z29" s="18"/>
    </row>
    <row r="30" spans="2:26" ht="13.25" customHeight="1">
      <c r="B30" s="13"/>
      <c r="C30" s="37"/>
      <c r="D30" s="37"/>
      <c r="E30" s="18"/>
      <c r="F30" s="18"/>
      <c r="G30" s="61"/>
      <c r="H30" s="18"/>
      <c r="I30" s="18"/>
      <c r="J30" s="18"/>
      <c r="K30" s="18"/>
      <c r="L30" s="18"/>
      <c r="M30" s="18"/>
      <c r="N30" s="18"/>
      <c r="O30" s="18"/>
      <c r="P30" s="18"/>
      <c r="Q30" s="18"/>
      <c r="R30" s="18"/>
      <c r="S30" s="18"/>
      <c r="U30" s="18"/>
      <c r="V30" s="18"/>
      <c r="W30" s="18"/>
      <c r="X30" s="18"/>
      <c r="Y30" s="18"/>
      <c r="Z30" s="18"/>
    </row>
    <row r="31" spans="2:26" ht="22.25" customHeight="1">
      <c r="B31" s="174" t="s">
        <v>143</v>
      </c>
      <c r="C31" s="60" t="s">
        <v>56</v>
      </c>
      <c r="D31" s="37"/>
      <c r="E31" s="18"/>
      <c r="F31" s="18"/>
      <c r="G31" s="18"/>
      <c r="H31" s="18"/>
      <c r="I31" s="18"/>
      <c r="J31" s="18"/>
      <c r="K31" s="18"/>
      <c r="L31" s="18"/>
      <c r="M31" s="18"/>
      <c r="N31" s="18"/>
      <c r="O31" s="18"/>
      <c r="P31" s="18"/>
      <c r="Q31" s="18"/>
      <c r="R31" s="18"/>
      <c r="S31" s="18"/>
      <c r="U31" s="18"/>
      <c r="V31" s="18"/>
      <c r="W31" s="18"/>
      <c r="X31" s="18"/>
      <c r="Y31" s="18"/>
      <c r="Z31" s="18"/>
    </row>
    <row r="32" spans="2:26" ht="10.75" customHeight="1">
      <c r="B32" s="18"/>
      <c r="C32" s="37"/>
      <c r="D32" s="18"/>
      <c r="E32" s="18"/>
      <c r="F32" s="18"/>
      <c r="G32" s="18"/>
      <c r="H32" s="18"/>
      <c r="I32" s="18"/>
      <c r="J32" s="18"/>
      <c r="K32" s="18"/>
      <c r="L32" s="18"/>
      <c r="M32" s="18"/>
      <c r="N32" s="18"/>
      <c r="O32" s="18"/>
      <c r="P32" s="18"/>
      <c r="Q32" s="18"/>
      <c r="R32" s="18"/>
      <c r="S32" s="18"/>
      <c r="U32" s="18"/>
      <c r="V32" s="18"/>
      <c r="W32" s="18"/>
      <c r="X32" s="18"/>
      <c r="Y32" s="18"/>
      <c r="Z32" s="18"/>
    </row>
    <row r="33" spans="2:26" ht="22.25" customHeight="1">
      <c r="B33" s="13" t="s">
        <v>10</v>
      </c>
      <c r="C33" s="60"/>
      <c r="D33" s="37"/>
      <c r="E33" s="18"/>
      <c r="F33" s="18"/>
      <c r="G33" s="18"/>
      <c r="H33" s="18"/>
      <c r="I33" s="18"/>
      <c r="J33" s="18"/>
      <c r="K33" s="18"/>
      <c r="L33" s="18"/>
      <c r="M33" s="18"/>
      <c r="N33" s="18"/>
      <c r="O33" s="18"/>
      <c r="P33" s="18"/>
      <c r="Q33" s="18"/>
      <c r="R33" s="18"/>
      <c r="S33" s="18"/>
      <c r="U33" s="18"/>
      <c r="V33" s="18"/>
      <c r="W33" s="18"/>
      <c r="X33" s="18"/>
      <c r="Y33" s="18"/>
      <c r="Z33" s="18"/>
    </row>
    <row r="34" spans="2:26" ht="10.75" customHeight="1">
      <c r="B34" s="18"/>
      <c r="C34" s="37"/>
      <c r="D34" s="18"/>
      <c r="E34" s="18"/>
      <c r="F34" s="18"/>
      <c r="G34" s="18"/>
      <c r="H34" s="18"/>
      <c r="I34" s="18"/>
      <c r="J34" s="18"/>
      <c r="K34" s="18"/>
      <c r="L34" s="18"/>
      <c r="M34" s="18"/>
      <c r="N34" s="18"/>
      <c r="O34" s="18"/>
      <c r="P34" s="18"/>
      <c r="Q34" s="18"/>
      <c r="R34" s="18"/>
      <c r="S34" s="18"/>
      <c r="U34" s="18"/>
      <c r="V34" s="18"/>
      <c r="W34" s="18"/>
      <c r="X34" s="18"/>
      <c r="Y34" s="18"/>
      <c r="Z34" s="18"/>
    </row>
    <row r="35" spans="2:26" ht="22.25" customHeight="1">
      <c r="B35" s="13" t="s">
        <v>11</v>
      </c>
      <c r="C35" s="62" t="s">
        <v>33</v>
      </c>
      <c r="D35" s="37"/>
      <c r="E35" s="18"/>
      <c r="F35" s="18"/>
      <c r="G35" s="18"/>
      <c r="H35" s="18"/>
      <c r="I35" s="18"/>
      <c r="J35" s="18"/>
      <c r="K35" s="18"/>
      <c r="L35" s="18"/>
      <c r="M35" s="18"/>
      <c r="N35" s="18"/>
      <c r="O35" s="18"/>
      <c r="P35" s="18"/>
      <c r="Q35" s="18"/>
      <c r="R35" s="18"/>
      <c r="S35" s="18"/>
      <c r="U35" s="18"/>
      <c r="V35" s="18"/>
      <c r="W35" s="18"/>
      <c r="X35" s="18"/>
      <c r="Y35" s="18"/>
      <c r="Z35" s="18"/>
    </row>
    <row r="36" spans="2:26" ht="19.399999999999999" customHeight="1">
      <c r="D36" s="18"/>
      <c r="E36" s="18"/>
      <c r="F36" s="18"/>
      <c r="G36" s="18"/>
      <c r="H36" s="18"/>
      <c r="I36" s="18"/>
      <c r="J36" s="18"/>
      <c r="K36" s="18"/>
      <c r="L36" s="18"/>
      <c r="M36" s="18"/>
      <c r="N36" s="18"/>
      <c r="O36" s="18"/>
      <c r="P36" s="18"/>
      <c r="Q36" s="18"/>
      <c r="R36" s="18"/>
      <c r="S36" s="18"/>
      <c r="T36" s="18"/>
      <c r="U36" s="18"/>
      <c r="V36" s="18"/>
      <c r="W36" s="18"/>
      <c r="X36" s="18"/>
      <c r="Y36" s="18"/>
      <c r="Z36" s="18"/>
    </row>
    <row r="37" spans="2:26" ht="12" customHeight="1">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2:26" ht="12" customHeight="1">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2:26" ht="12" customHeight="1">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2:26" ht="12" customHeight="1">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2:26" ht="12" customHeight="1">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2:26" ht="12" customHeight="1">
      <c r="B42" s="18"/>
      <c r="D42" s="18"/>
      <c r="E42" s="18"/>
      <c r="F42" s="18"/>
      <c r="G42" s="18"/>
      <c r="H42" s="18"/>
      <c r="I42" s="18"/>
      <c r="J42" s="18"/>
      <c r="K42" s="18"/>
      <c r="L42" s="18"/>
      <c r="M42" s="18"/>
      <c r="N42" s="18"/>
      <c r="O42" s="18"/>
      <c r="P42" s="18"/>
      <c r="Q42" s="18"/>
      <c r="R42" s="18"/>
      <c r="S42" s="18"/>
      <c r="T42" s="18"/>
      <c r="U42" s="18"/>
      <c r="V42" s="18"/>
      <c r="W42" s="18"/>
      <c r="X42" s="18"/>
      <c r="Y42" s="18"/>
      <c r="Z42" s="18"/>
    </row>
    <row r="43" spans="2:26" ht="12" customHeight="1">
      <c r="B43" s="18"/>
      <c r="D43" s="18"/>
      <c r="E43" s="18"/>
      <c r="F43" s="18"/>
      <c r="G43" s="18"/>
      <c r="H43" s="18"/>
      <c r="I43" s="18"/>
      <c r="J43" s="18"/>
      <c r="K43" s="18"/>
      <c r="L43" s="18"/>
      <c r="M43" s="18"/>
      <c r="N43" s="18"/>
      <c r="O43" s="18"/>
      <c r="P43" s="18"/>
      <c r="Q43" s="18"/>
      <c r="R43" s="18"/>
      <c r="S43" s="18"/>
      <c r="T43" s="18"/>
      <c r="U43" s="18"/>
      <c r="V43" s="18"/>
      <c r="W43" s="18"/>
      <c r="X43" s="18"/>
      <c r="Y43" s="18"/>
      <c r="Z43" s="18"/>
    </row>
    <row r="44" spans="2:26" ht="12" customHeight="1">
      <c r="B44" s="18"/>
      <c r="D44" s="18"/>
      <c r="E44" s="18"/>
      <c r="F44" s="18"/>
      <c r="G44" s="18"/>
      <c r="H44" s="18"/>
      <c r="I44" s="18"/>
      <c r="J44" s="18"/>
      <c r="K44" s="18"/>
      <c r="L44" s="18"/>
      <c r="M44" s="18"/>
      <c r="N44" s="18"/>
      <c r="O44" s="18"/>
      <c r="P44" s="18"/>
      <c r="Q44" s="18"/>
      <c r="R44" s="18"/>
      <c r="S44" s="18"/>
      <c r="T44" s="18"/>
      <c r="U44" s="18"/>
      <c r="V44" s="18"/>
      <c r="W44" s="18"/>
      <c r="X44" s="18"/>
      <c r="Y44" s="18"/>
      <c r="Z44" s="18"/>
    </row>
    <row r="45" spans="2:26" ht="12" customHeight="1">
      <c r="B45" s="18"/>
      <c r="D45" s="18"/>
      <c r="E45" s="18"/>
      <c r="F45" s="18"/>
      <c r="G45" s="18"/>
      <c r="H45" s="18"/>
      <c r="I45" s="18"/>
      <c r="J45" s="18"/>
      <c r="K45" s="18"/>
      <c r="L45" s="18"/>
      <c r="M45" s="18"/>
      <c r="N45" s="18"/>
      <c r="O45" s="18"/>
      <c r="P45" s="18"/>
      <c r="Q45" s="18"/>
      <c r="R45" s="18"/>
      <c r="S45" s="18"/>
      <c r="T45" s="18"/>
      <c r="U45" s="18"/>
      <c r="V45" s="18"/>
      <c r="W45" s="18"/>
      <c r="X45" s="18"/>
      <c r="Y45" s="18"/>
      <c r="Z45" s="18"/>
    </row>
    <row r="46" spans="2:26" ht="12" customHeight="1">
      <c r="B46" s="18"/>
      <c r="D46" s="18"/>
      <c r="E46" s="18"/>
      <c r="F46" s="18"/>
      <c r="G46" s="18"/>
      <c r="H46" s="18"/>
      <c r="I46" s="18"/>
      <c r="J46" s="18"/>
      <c r="K46" s="18"/>
      <c r="L46" s="18"/>
      <c r="M46" s="18"/>
      <c r="N46" s="18"/>
      <c r="O46" s="18"/>
      <c r="P46" s="18"/>
      <c r="Q46" s="18"/>
      <c r="R46" s="18"/>
      <c r="S46" s="18"/>
      <c r="T46" s="18"/>
      <c r="U46" s="18"/>
      <c r="V46" s="18"/>
      <c r="W46" s="18"/>
      <c r="X46" s="18"/>
      <c r="Y46" s="18"/>
      <c r="Z46" s="18"/>
    </row>
    <row r="47" spans="2:26" ht="12" customHeight="1">
      <c r="B47" s="18"/>
      <c r="D47" s="18"/>
      <c r="E47" s="18"/>
      <c r="F47" s="18"/>
      <c r="G47" s="18"/>
      <c r="H47" s="18"/>
      <c r="I47" s="18"/>
      <c r="J47" s="18"/>
      <c r="K47" s="18"/>
      <c r="L47" s="18"/>
      <c r="M47" s="18"/>
      <c r="N47" s="18"/>
      <c r="O47" s="18"/>
      <c r="P47" s="18"/>
      <c r="Q47" s="18"/>
      <c r="R47" s="18"/>
      <c r="S47" s="18"/>
      <c r="T47" s="18"/>
      <c r="U47" s="18"/>
      <c r="V47" s="18"/>
      <c r="W47" s="18"/>
      <c r="X47" s="18"/>
      <c r="Y47" s="18"/>
      <c r="Z47" s="18"/>
    </row>
    <row r="48" spans="2:26" ht="12" customHeight="1">
      <c r="B48" s="18"/>
      <c r="D48" s="18"/>
      <c r="E48" s="18"/>
      <c r="F48" s="18"/>
      <c r="G48" s="18"/>
      <c r="H48" s="18"/>
      <c r="I48" s="18"/>
      <c r="J48" s="18"/>
      <c r="K48" s="18"/>
      <c r="L48" s="18"/>
      <c r="M48" s="18"/>
      <c r="N48" s="18"/>
      <c r="O48" s="18"/>
      <c r="P48" s="18"/>
      <c r="Q48" s="18"/>
      <c r="R48" s="18"/>
      <c r="S48" s="18"/>
      <c r="T48" s="18"/>
      <c r="U48" s="18"/>
      <c r="V48" s="18"/>
      <c r="W48" s="18"/>
      <c r="X48" s="18"/>
      <c r="Y48" s="18"/>
      <c r="Z48" s="18"/>
    </row>
    <row r="49" spans="2:26" ht="12" customHeight="1">
      <c r="B49" s="18"/>
      <c r="D49" s="18"/>
      <c r="E49" s="18"/>
      <c r="F49" s="18"/>
      <c r="G49" s="18"/>
      <c r="H49" s="18"/>
      <c r="I49" s="18"/>
      <c r="J49" s="18"/>
      <c r="K49" s="18"/>
      <c r="L49" s="18"/>
      <c r="M49" s="18"/>
      <c r="N49" s="18"/>
      <c r="O49" s="18"/>
      <c r="P49" s="18"/>
      <c r="Q49" s="18"/>
      <c r="R49" s="18"/>
      <c r="S49" s="18"/>
      <c r="T49" s="18"/>
      <c r="U49" s="18"/>
      <c r="V49" s="18"/>
      <c r="W49" s="18"/>
      <c r="X49" s="18"/>
      <c r="Y49" s="18"/>
      <c r="Z49" s="18"/>
    </row>
    <row r="50" spans="2:26" ht="12" customHeight="1">
      <c r="B50" s="18"/>
      <c r="D50" s="18"/>
      <c r="E50" s="18"/>
      <c r="F50" s="18"/>
      <c r="G50" s="18"/>
      <c r="H50" s="18"/>
      <c r="I50" s="18"/>
      <c r="J50" s="18"/>
      <c r="K50" s="18"/>
      <c r="L50" s="18"/>
      <c r="M50" s="18"/>
      <c r="N50" s="18"/>
      <c r="O50" s="18"/>
      <c r="P50" s="18"/>
      <c r="Q50" s="18"/>
      <c r="R50" s="18"/>
      <c r="S50" s="18"/>
      <c r="T50" s="18"/>
      <c r="U50" s="18"/>
      <c r="V50" s="18"/>
      <c r="W50" s="18"/>
      <c r="X50" s="18"/>
      <c r="Y50" s="18"/>
      <c r="Z50" s="18"/>
    </row>
    <row r="51" spans="2:26" ht="12" customHeight="1">
      <c r="B51" s="18"/>
      <c r="D51" s="18"/>
      <c r="E51" s="18"/>
      <c r="F51" s="18"/>
      <c r="G51" s="18"/>
      <c r="H51" s="18"/>
      <c r="I51" s="18"/>
      <c r="J51" s="18"/>
      <c r="K51" s="18"/>
      <c r="L51" s="18"/>
      <c r="M51" s="18"/>
      <c r="N51" s="18"/>
      <c r="O51" s="18"/>
      <c r="P51" s="18"/>
      <c r="Q51" s="18"/>
      <c r="R51" s="18"/>
      <c r="S51" s="18"/>
      <c r="T51" s="18"/>
      <c r="U51" s="18"/>
      <c r="V51" s="18"/>
      <c r="W51" s="18"/>
      <c r="X51" s="18"/>
      <c r="Y51" s="18"/>
      <c r="Z51" s="18"/>
    </row>
    <row r="52" spans="2:26" ht="12" customHeight="1">
      <c r="B52" s="18"/>
      <c r="D52" s="18"/>
      <c r="E52" s="18"/>
      <c r="F52" s="18"/>
      <c r="G52" s="18"/>
      <c r="H52" s="18"/>
      <c r="I52" s="18"/>
      <c r="J52" s="18"/>
      <c r="K52" s="18"/>
      <c r="L52" s="18"/>
      <c r="M52" s="18"/>
      <c r="N52" s="18"/>
      <c r="O52" s="18"/>
      <c r="P52" s="18"/>
      <c r="Q52" s="18"/>
      <c r="R52" s="18"/>
      <c r="S52" s="18"/>
      <c r="T52" s="18"/>
      <c r="U52" s="18"/>
      <c r="V52" s="18"/>
      <c r="W52" s="18"/>
      <c r="X52" s="18"/>
      <c r="Y52" s="18"/>
      <c r="Z52" s="18"/>
    </row>
    <row r="53" spans="2:26" ht="12" customHeight="1">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2:26" ht="12" customHeight="1">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2:26" ht="12" customHeight="1">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2:26" ht="12" customHeight="1">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2:26" ht="12" customHeight="1">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2:26" ht="12" customHeight="1">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2:26" ht="12" customHeight="1">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2:26" ht="12" customHeight="1">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2:26" ht="12" customHeight="1">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2:26" ht="12" customHeight="1">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2:26" ht="12" customHeight="1">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2:26" ht="12" customHeight="1">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2:26" ht="12" customHeight="1">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2:26" ht="12" customHeight="1">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2:26" ht="12" customHeight="1">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2:26" ht="12" customHeight="1">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2:26" ht="12" customHeight="1">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2:26" ht="12" customHeight="1">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2:26" ht="12" customHeight="1">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2:26" ht="12" customHeight="1">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2:26" ht="12" customHeight="1">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2:26" ht="12" customHeight="1">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2:26" ht="12" customHeight="1">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2:26" ht="12" customHeight="1">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2:26" ht="12" customHeight="1">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2:26" ht="12" customHeight="1">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2:26" ht="12" customHeight="1">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2:26" ht="12" customHeight="1">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2:26" ht="12" customHeight="1">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2:26" ht="12" customHeight="1">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2:26" ht="12" customHeight="1">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2:26" ht="12" customHeight="1">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2:26" ht="12" customHeight="1">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2:26" ht="12" customHeight="1">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2:26" ht="12" customHeight="1">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2:26" ht="12" customHeight="1">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2:26" ht="12" customHeight="1">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2:26" ht="12" customHeight="1">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2:26" ht="12" customHeight="1">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2:26" ht="12" customHeight="1">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2:26" ht="12" customHeight="1">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2:26" ht="12" customHeight="1">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2:26" ht="12" customHeight="1">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2:26" ht="12" customHeight="1">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2:26" ht="12" customHeight="1">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2:26" ht="12" customHeight="1">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2:26" ht="12" customHeight="1">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2:26" ht="12" customHeight="1">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2:26" ht="12" customHeight="1">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2:26" ht="12" customHeight="1">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2:26" ht="12" customHeight="1">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2:26" ht="12" customHeight="1">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2:26" ht="12" customHeight="1">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2:26" ht="12" customHeight="1">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2:26" ht="12" customHeight="1">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2:26" ht="12" customHeight="1">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2:26" ht="12" customHeight="1">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2:26" ht="12" customHeight="1">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2:26" ht="12" customHeight="1">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2:26" ht="12" customHeight="1">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2:26" ht="12" customHeight="1">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2:26" ht="12" customHeight="1">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2:26" ht="12" customHeight="1">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2:26" ht="12" customHeight="1">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2:26" ht="12" customHeight="1">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2:26" ht="12" customHeight="1">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2:26" ht="12" customHeight="1">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2:26" ht="12" customHeight="1">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2:26" ht="12" customHeight="1">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2:26" ht="12" customHeight="1">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2:26" ht="12" customHeight="1">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2:26" ht="12" customHeight="1">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2:26" ht="12" customHeight="1">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2:26" ht="12" customHeight="1">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2:26" ht="12" customHeight="1">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2:26" ht="12" customHeight="1">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2:26" ht="12" customHeight="1">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2:26" ht="12" customHeight="1">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2:26" ht="12" customHeight="1">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2:26" ht="12" customHeight="1">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2:26" ht="12" customHeight="1">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2:26" ht="12" customHeight="1">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2:26" ht="12" customHeight="1">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2:26" ht="12" customHeight="1">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2:26" ht="12" customHeight="1">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2:26" ht="12" customHeight="1">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2:26" ht="12" customHeight="1">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2:26" ht="12" customHeight="1">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2:26" ht="12" customHeight="1">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2:26" ht="12" customHeight="1">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2:26" ht="12" customHeight="1">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2:26" ht="12" customHeight="1">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2:26" ht="12" customHeight="1">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2:26" ht="12" customHeight="1">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2:26" ht="12" customHeight="1">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2:26" ht="12" customHeight="1">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2:26" ht="12" customHeight="1">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2:26" ht="12" customHeight="1">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2:26" ht="12" customHeight="1">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2:26" ht="12" customHeight="1">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2:26" ht="12" customHeight="1">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2:26" ht="12" customHeight="1">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2:26" ht="12" customHeight="1">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2:26" ht="12" customHeight="1">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2:26" ht="12" customHeight="1">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2:26" ht="12" customHeight="1">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2:26" ht="12" customHeight="1">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2:26" ht="12" customHeight="1">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2:26" ht="12" customHeight="1">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2:26" ht="12" customHeight="1">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2:26" ht="12" customHeight="1">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2:26" ht="12" customHeight="1">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2:26" ht="12" customHeight="1">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2:26" ht="12" customHeight="1">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2:26" ht="12" customHeight="1">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2:26" ht="12" customHeight="1">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2:26" ht="12" customHeight="1">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2:26" ht="12" customHeight="1">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2:26" ht="12" customHeight="1">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2:26" ht="12" customHeight="1">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2:26" ht="12" customHeight="1">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2:26" ht="12" customHeight="1">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2:26" ht="12" customHeight="1">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2:26" ht="12" customHeight="1">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2:26" ht="12" customHeight="1">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2:26" ht="12" customHeight="1">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2:26" ht="12" customHeight="1">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2:26" ht="12" customHeight="1">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2:26" ht="12" customHeight="1">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2:26" ht="12" customHeight="1">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2:26" ht="12" customHeight="1">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2:26" ht="12" customHeight="1">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2:26" ht="12" customHeight="1">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2:26" ht="12" customHeight="1">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2:26" ht="12" customHeight="1">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2:26" ht="12" customHeight="1">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2:26" ht="12" customHeight="1">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2:26" ht="12" customHeight="1">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2:26" ht="12" customHeight="1">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2:26" ht="12" customHeight="1">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2:26" ht="12" customHeight="1">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2:26" ht="12" customHeight="1">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2:26" ht="12" customHeight="1">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2:26" ht="12" customHeight="1">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2:26" ht="12" customHeight="1">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2:26" ht="12" customHeight="1">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2:26" ht="12" customHeight="1">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2:26" ht="12" customHeight="1">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2:26" ht="12" customHeight="1">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2:26" ht="12" customHeight="1">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2:26" ht="12" customHeight="1">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2:26" ht="12" customHeight="1">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2:26" ht="12" customHeight="1">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2:26" ht="12" customHeight="1">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2:26" ht="12" customHeight="1">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2:26" ht="12" customHeight="1">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2:26" ht="12" customHeight="1">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2:26" ht="12" customHeight="1">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2:26" ht="12" customHeight="1">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2:26" ht="12" customHeight="1">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2:26" ht="12" customHeight="1">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2:26" ht="12" customHeight="1">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2:26" ht="12" customHeight="1">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2:26" ht="12" customHeight="1">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2:26" ht="12" customHeight="1">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2:26" ht="12" customHeight="1">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2:26" ht="12" customHeight="1">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2:26" ht="12" customHeight="1">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2:26" ht="12" customHeight="1">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2:26" ht="12" customHeight="1">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2:26" ht="12" customHeight="1">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2:26" ht="12" customHeight="1">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2:26" ht="12" customHeight="1">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2:26" ht="12" customHeight="1">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2:26" ht="12" customHeight="1">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2:26" ht="12" customHeight="1">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2:26" ht="12" customHeight="1">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2:26" ht="12" customHeight="1">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2:26" ht="12" customHeight="1">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2:26" ht="12" customHeight="1">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2:26" ht="12" customHeight="1">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2:26" ht="12" customHeight="1">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2:26" ht="12" customHeight="1">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2:26" ht="12" customHeight="1">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2:26" ht="12" customHeight="1">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2:26" ht="12" customHeight="1">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2:26" ht="12" customHeight="1">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2:26" ht="12" customHeight="1">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2:26" ht="12" customHeight="1">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2:26" ht="12" customHeight="1">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2:26" ht="12" customHeight="1">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2:26" ht="12" customHeight="1">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2:26" ht="12" customHeight="1">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2:26" ht="12" customHeight="1">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2:26" ht="12" customHeight="1">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2:26" ht="12" customHeight="1">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2:26" ht="12" customHeight="1">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2:26" ht="12" customHeight="1">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2:26" ht="12" customHeight="1">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2:26" ht="12" customHeight="1">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2:26" ht="12" customHeight="1">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2:26" ht="12" customHeight="1">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2:26" ht="12" customHeight="1">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2:26" ht="12" customHeight="1">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2:26" ht="12" customHeight="1">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2:26" ht="12" customHeight="1">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2:26" ht="12" customHeight="1">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2:26" ht="12" customHeight="1">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2:26" ht="12" customHeight="1">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2:26" ht="12" customHeight="1">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2:26" ht="12" customHeight="1">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2:26" ht="12" customHeight="1">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2:26" ht="12" customHeight="1">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2:26" ht="12" customHeight="1">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2:26" ht="12" customHeight="1">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2:26" ht="12" customHeight="1">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2:26" ht="12" customHeight="1">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2:26" ht="12" customHeight="1">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2:26" ht="12" customHeight="1">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2:26" ht="12" customHeight="1">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2:26" ht="12" customHeight="1">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2:26" ht="12" customHeight="1">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2:26" ht="12" customHeight="1">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2:26" ht="12" customHeight="1">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2:26" ht="12" customHeight="1">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2:26" ht="12" customHeight="1">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2:26" ht="12" customHeight="1">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2:26" ht="12" customHeight="1">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2:26" ht="12" customHeight="1">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2:26" ht="12" customHeight="1">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2:26" ht="12" customHeight="1">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2:26" ht="12" customHeight="1">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2:26" ht="12" customHeight="1">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2:26" ht="12" customHeight="1">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2:26" ht="12" customHeight="1">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2:26" ht="12" customHeight="1">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2:26" ht="12" customHeight="1">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2:26" ht="12" customHeight="1">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2:26" ht="12" customHeight="1">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2:26" ht="12" customHeight="1">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2:26" ht="12" customHeight="1">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2:26" ht="12" customHeight="1">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2:26" ht="12" customHeight="1">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2:26" ht="12" customHeight="1">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2:26" ht="12" customHeight="1">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2:26" ht="12" customHeight="1">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2:26" ht="12" customHeight="1">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2:26" ht="12" customHeight="1">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2:26" ht="12" customHeight="1">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2:26" ht="12" customHeight="1">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2:26" ht="12" customHeight="1">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2:26" ht="12" customHeight="1">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2:26" ht="12" customHeight="1">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2:26" ht="12" customHeight="1">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2:26" ht="12" customHeight="1">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2:26" ht="12" customHeight="1">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2:26" ht="12" customHeight="1">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2:26" ht="12" customHeight="1">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2:26" ht="12" customHeight="1">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2:26" ht="12" customHeight="1">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2:26" ht="12" customHeight="1">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2:26" ht="12" customHeight="1">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2:26" ht="12" customHeight="1">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2:26" ht="12" customHeight="1">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2:26" ht="12" customHeight="1">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2:26" ht="12" customHeight="1">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2:26" ht="12" customHeight="1">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2:26" ht="12" customHeight="1">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2:26" ht="12" customHeight="1">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2:26" ht="12" customHeight="1">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2:26" ht="12" customHeight="1">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2:26" ht="12" customHeight="1">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2:26" ht="12" customHeight="1">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2:26" ht="12" customHeight="1">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2:26" ht="12" customHeight="1">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2:26" ht="12" customHeight="1">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2:26" ht="12" customHeight="1">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2:26" ht="12" customHeight="1">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2:26" ht="12" customHeight="1">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2:26" ht="12" customHeight="1">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2:26" ht="12" customHeight="1">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2:26" ht="12" customHeight="1">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2:26" ht="12" customHeight="1">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2:26" ht="12" customHeight="1">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2:26" ht="12" customHeight="1">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2:26" ht="12" customHeight="1">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2:26" ht="12" customHeight="1">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2:26" ht="12" customHeight="1">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2:26" ht="12" customHeight="1">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2:26" ht="12" customHeight="1">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2:26" ht="12" customHeight="1">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2:26" ht="12" customHeight="1">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2:26" ht="12" customHeight="1">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2:26" ht="12" customHeight="1">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2:26" ht="12" customHeight="1">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2:26" ht="12" customHeight="1">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2:26" ht="12" customHeight="1">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2:26" ht="12" customHeight="1">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2:26" ht="12" customHeight="1">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2:26" ht="12" customHeight="1">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2:26" ht="12" customHeight="1">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2:26" ht="12" customHeight="1">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2:26" ht="12" customHeight="1">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2:26" ht="12" customHeight="1">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2:26" ht="12" customHeight="1">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2:26" ht="12" customHeight="1">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2:26" ht="12" customHeight="1">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2:26" ht="12" customHeight="1">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2:26" ht="12" customHeight="1">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2:26" ht="12" customHeight="1">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2:26" ht="12" customHeight="1">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2:26" ht="12" customHeight="1">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2:26" ht="12" customHeight="1">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2:26" ht="12" customHeight="1">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2:26" ht="12" customHeight="1">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2:26" ht="12" customHeight="1">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2:26" ht="12" customHeight="1">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2:26" ht="12" customHeight="1">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2:26" ht="12" customHeight="1">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2:26" ht="12" customHeight="1">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2:26" ht="12" customHeight="1">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2:26" ht="12" customHeight="1">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2:26" ht="12" customHeight="1">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2:26" ht="12" customHeight="1">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2:26" ht="12" customHeight="1">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2:26" ht="12" customHeight="1">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2:26" ht="12" customHeight="1">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2:26" ht="12" customHeight="1">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2:26" ht="12" customHeight="1">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2:26" ht="12" customHeight="1">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2:26" ht="12" customHeight="1">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2:26" ht="12" customHeight="1">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2:26" ht="12" customHeight="1">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2:26" ht="12" customHeight="1">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2:26" ht="12" customHeight="1">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2:26" ht="12" customHeight="1">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2:26" ht="12" customHeight="1">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2:26" ht="12" customHeight="1">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2:26" ht="12" customHeight="1">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2:26" ht="12" customHeight="1">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2:26" ht="12" customHeight="1">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2:26" ht="12" customHeight="1">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2:26" ht="12" customHeight="1">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2:26" ht="12" customHeight="1">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2:26" ht="12" customHeight="1">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2:26" ht="12" customHeight="1">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2:26" ht="12" customHeight="1">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2:26" ht="12" customHeight="1">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2:26" ht="12" customHeight="1">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2:26" ht="12" customHeight="1">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2:26" ht="12" customHeight="1">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2:26" ht="12" customHeight="1">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2:26" ht="12" customHeight="1">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2:26" ht="12" customHeight="1">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2:26" ht="12" customHeight="1">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2:26" ht="12" customHeight="1">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2:26" ht="12" customHeight="1">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2:26" ht="12" customHeight="1">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2:26" ht="12" customHeight="1">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2:26" ht="12" customHeight="1">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2:26" ht="12" customHeight="1">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2:26" ht="12" customHeight="1">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2:26" ht="12" customHeight="1">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2:26" ht="12" customHeight="1">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2:26" ht="12" customHeight="1">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2:26" ht="12" customHeight="1">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2:26" ht="12" customHeight="1">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2:26" ht="12" customHeight="1">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2:26" ht="12" customHeight="1">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2:26" ht="12" customHeight="1">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2:26" ht="12" customHeight="1">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2:26" ht="12" customHeight="1">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2:26" ht="12" customHeight="1">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2:26" ht="12" customHeight="1">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2:26" ht="12" customHeight="1">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2:26" ht="12" customHeight="1">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2:26" ht="12" customHeight="1">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2:26" ht="12" customHeight="1">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2:26" ht="12" customHeight="1">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2:26" ht="12" customHeight="1">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2:26" ht="12" customHeight="1">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2:26" ht="12" customHeight="1">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2:26" ht="12" customHeight="1">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2:26" ht="12" customHeight="1">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2:26" ht="12" customHeight="1">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2:26" ht="12" customHeight="1">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2:26" ht="12" customHeight="1">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2:26" ht="12" customHeight="1">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2:26" ht="12" customHeight="1">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2:26" ht="12" customHeight="1">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2:26" ht="12" customHeight="1">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2:26" ht="12" customHeight="1">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2:26" ht="12" customHeight="1">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2:26" ht="12" customHeight="1">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2:26" ht="12" customHeight="1">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2:26" ht="12" customHeight="1">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2:26" ht="12" customHeight="1">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2:26" ht="12" customHeight="1">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2:26" ht="12" customHeight="1">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2:26" ht="12" customHeight="1">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2:26" ht="12" customHeight="1">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2:26" ht="12" customHeight="1">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2:26" ht="12" customHeight="1">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2:26" ht="12" customHeight="1">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2:26" ht="12" customHeight="1">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2:26" ht="12" customHeight="1">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2:26" ht="12" customHeight="1">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2:26" ht="12" customHeight="1">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2:26" ht="12" customHeight="1">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2:26" ht="12" customHeight="1">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2:26" ht="12" customHeight="1">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2:26" ht="12" customHeight="1">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2:26" ht="12" customHeight="1">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2:26" ht="12" customHeight="1">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2:26" ht="12" customHeight="1">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2:26" ht="12" customHeight="1">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2:26" ht="12" customHeight="1">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2:26" ht="12" customHeight="1">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2:26" ht="12" customHeight="1">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2:26" ht="12" customHeight="1">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2:26" ht="12" customHeight="1">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2:26" ht="12" customHeight="1">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2:26" ht="12" customHeight="1">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2:26" ht="12" customHeight="1">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2:26" ht="12" customHeight="1">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2:26" ht="12" customHeight="1">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2:26" ht="12" customHeight="1">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2:26" ht="12" customHeight="1">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2:26" ht="12" customHeight="1">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2:26" ht="12" customHeight="1">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2:26" ht="12" customHeight="1">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2:26" ht="12" customHeight="1">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2:26" ht="12" customHeight="1">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2:26" ht="12" customHeight="1">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2:26" ht="12" customHeight="1">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2:26" ht="12" customHeight="1">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2:26" ht="12" customHeight="1">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2:26" ht="12" customHeight="1">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2:26" ht="12" customHeight="1">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2:26" ht="12" customHeight="1">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2:26" ht="12" customHeight="1">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2:26" ht="12" customHeight="1">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2:26" ht="12" customHeight="1">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2:26" ht="12" customHeight="1">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2:26" ht="12" customHeight="1">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2:26" ht="12" customHeight="1">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2:26" ht="12" customHeight="1">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2:26" ht="12" customHeight="1">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2:26" ht="12" customHeight="1">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2:26" ht="12" customHeight="1">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2:26" ht="12" customHeight="1">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2:26" ht="12" customHeight="1">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2:26" ht="12" customHeight="1">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2:26" ht="12" customHeight="1">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2:26" ht="12" customHeight="1">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2:26" ht="12" customHeight="1">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2:26" ht="12" customHeight="1">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2:26" ht="12" customHeight="1">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2:26" ht="12" customHeight="1">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2:26" ht="12" customHeight="1">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2:26" ht="12" customHeight="1">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2:26" ht="12" customHeight="1">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2:26" ht="12" customHeight="1">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2:26" ht="12" customHeight="1">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2:26" ht="12" customHeight="1">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2:26" ht="12" customHeight="1">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2:26" ht="12" customHeight="1">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2:26" ht="12" customHeight="1">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2:26" ht="12" customHeight="1">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2:26" ht="12" customHeight="1">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2:26" ht="12" customHeight="1">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2:26" ht="12" customHeight="1">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2:26" ht="12" customHeight="1">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2:26" ht="12" customHeight="1">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2:26" ht="12" customHeight="1">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2:26" ht="12" customHeight="1">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2:26" ht="12" customHeight="1">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2:26" ht="12" customHeight="1">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2:26" ht="12" customHeight="1">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2:26" ht="12" customHeight="1">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2:26" ht="12" customHeight="1">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2:26" ht="12" customHeight="1">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2:26" ht="12" customHeight="1">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2:26" ht="12" customHeight="1">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2:26" ht="12" customHeight="1">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2:26" ht="12" customHeight="1">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2:26" ht="12" customHeight="1">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2:26" ht="12" customHeight="1">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2:26" ht="12" customHeight="1">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2:26" ht="12" customHeight="1">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2:26" ht="12" customHeight="1">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2:26" ht="12" customHeight="1">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2:26" ht="12" customHeight="1">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2:26" ht="12" customHeight="1">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2:26" ht="12" customHeight="1">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2:26" ht="12" customHeight="1">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2:26" ht="12" customHeight="1">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2:26" ht="12" customHeight="1">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2:26" ht="12" customHeight="1">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2:26" ht="12" customHeight="1">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2:26" ht="12" customHeight="1">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2:26" ht="12" customHeight="1">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2:26" ht="12" customHeight="1">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2:26" ht="12" customHeight="1">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2:26" ht="12" customHeight="1">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2:26" ht="12" customHeight="1">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2:26" ht="12" customHeight="1">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2:26" ht="12" customHeight="1">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2:26" ht="12" customHeight="1">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2:26" ht="12" customHeight="1">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2:26" ht="12" customHeight="1">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2:26" ht="12" customHeight="1">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2:26" ht="12" customHeight="1">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2:26" ht="12" customHeight="1">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2:26" ht="12" customHeight="1">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2:26" ht="12" customHeight="1">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2:26" ht="12" customHeight="1">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2:26" ht="12" customHeight="1">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2:26" ht="12" customHeight="1">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2:26" ht="12" customHeight="1">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2:26" ht="12" customHeight="1">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2:26" ht="12" customHeight="1">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2:26" ht="12" customHeight="1">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2:26" ht="12" customHeight="1">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2:26" ht="12" customHeight="1">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2:26" ht="12" customHeight="1">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2:26" ht="12" customHeight="1">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2:26" ht="12" customHeight="1">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2:26" ht="12" customHeight="1">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2:26" ht="12" customHeight="1">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2:26" ht="12" customHeight="1">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2:26" ht="12" customHeight="1">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2:26" ht="12" customHeight="1">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2:26" ht="12" customHeight="1">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2:26" ht="12" customHeight="1">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2:26" ht="12" customHeight="1">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2:26" ht="12" customHeight="1">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2:26" ht="12" customHeight="1">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2:26" ht="12" customHeight="1">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2:26" ht="12" customHeight="1">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2:26" ht="12" customHeight="1">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2:26" ht="12" customHeight="1">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2:26" ht="12" customHeight="1">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2:26" ht="12" customHeight="1">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2:26" ht="12" customHeight="1">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2:26" ht="12" customHeight="1">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2:26" ht="12" customHeight="1">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2:26" ht="12" customHeight="1">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2:26" ht="12" customHeight="1">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2:26" ht="12" customHeight="1">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2:26" ht="12" customHeight="1">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2:26" ht="12" customHeight="1">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2:26" ht="12" customHeight="1">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2:26" ht="12" customHeight="1">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2:26" ht="12" customHeight="1">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2:26" ht="12" customHeight="1">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2:26" ht="12" customHeight="1">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2:26" ht="12" customHeight="1">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2:26" ht="12" customHeight="1">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2:26" ht="12" customHeight="1">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2:26" ht="12" customHeight="1">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2:26" ht="12" customHeight="1">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2:26" ht="12" customHeight="1">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2:26" ht="12" customHeight="1">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2:26" ht="12" customHeight="1">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2:26" ht="12" customHeight="1">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2:26" ht="12" customHeight="1">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2:26" ht="12" customHeight="1">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2:26" ht="12" customHeight="1">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2:26" ht="12" customHeight="1">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2:26" ht="12" customHeight="1">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2:26" ht="12" customHeight="1">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2:26" ht="12" customHeight="1">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2:26" ht="12" customHeight="1">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2:26" ht="12" customHeight="1">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2:26" ht="12" customHeight="1">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2:26" ht="12" customHeight="1">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2:26" ht="12" customHeight="1">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2:26" ht="12" customHeight="1">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2:26" ht="12" customHeight="1">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2:26" ht="12" customHeight="1">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2:26" ht="12" customHeight="1">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2:26" ht="12" customHeight="1">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2:26" ht="12" customHeight="1">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2:26" ht="12" customHeight="1">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2:26" ht="12" customHeight="1">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2:26" ht="12" customHeight="1">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2:26" ht="12" customHeight="1">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2:26" ht="12" customHeight="1">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2:26" ht="12" customHeight="1">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2:26" ht="12" customHeight="1">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2:26" ht="12" customHeight="1">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2:26" ht="12" customHeight="1">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2:26" ht="12" customHeight="1">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2:26" ht="12" customHeight="1">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2:26" ht="12" customHeight="1">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2:26" ht="12" customHeight="1">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2:26" ht="12" customHeight="1">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2:26" ht="12" customHeight="1">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2:26" ht="12" customHeight="1">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2:26" ht="12" customHeight="1">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2:26" ht="12" customHeight="1">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2:26" ht="12" customHeight="1">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2:26" ht="12" customHeight="1">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2:26" ht="12" customHeight="1">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2:26" ht="12" customHeight="1">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2:26" ht="12" customHeight="1">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2:26" ht="12" customHeight="1">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2:26" ht="12" customHeight="1">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2:26" ht="12" customHeight="1">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2:26" ht="12" customHeight="1">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2:26" ht="12" customHeight="1">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2:26" ht="12" customHeight="1">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2:26" ht="12" customHeight="1">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2:26" ht="12" customHeight="1">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2:26" ht="12" customHeight="1">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2:26" ht="12" customHeight="1">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2:26" ht="12" customHeight="1">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2:26" ht="12" customHeight="1">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2:26" ht="12" customHeight="1">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2:26" ht="12" customHeight="1">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2:26" ht="12" customHeight="1">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2:26" ht="12" customHeight="1">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2:26" ht="12" customHeight="1">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2:26" ht="12" customHeight="1">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2:26" ht="12" customHeight="1">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2:26" ht="12" customHeight="1">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2:26" ht="12" customHeight="1">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2:26" ht="12" customHeight="1">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2:26" ht="12" customHeight="1">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2:26" ht="12" customHeight="1">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2:26" ht="12" customHeight="1">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2:26" ht="12" customHeight="1">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2:26" ht="12" customHeight="1">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2:26" ht="12" customHeight="1">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2:26" ht="12" customHeight="1">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2:26" ht="12" customHeight="1">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2:26" ht="12" customHeight="1">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2:26" ht="12" customHeight="1">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2:26" ht="12" customHeight="1">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2:26" ht="12" customHeight="1">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2:26" ht="12" customHeight="1">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2:26" ht="12" customHeight="1">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2:26" ht="12" customHeight="1">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2:26" ht="12" customHeight="1">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2:26" ht="12" customHeight="1">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2:26" ht="12" customHeight="1">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2:26" ht="12" customHeight="1">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2:26" ht="12" customHeight="1">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2:26" ht="12" customHeight="1">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2:26" ht="12" customHeight="1">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2:26" ht="12" customHeight="1">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2:26" ht="12" customHeight="1">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2:26" ht="12" customHeight="1">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2:26" ht="12" customHeight="1">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2:26" ht="12" customHeight="1">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2:26" ht="12" customHeight="1">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2:26" ht="12" customHeight="1">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2:26" ht="12" customHeight="1">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2:26" ht="12" customHeight="1">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2:26" ht="12" customHeight="1">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2:26" ht="12" customHeight="1">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2:26" ht="12" customHeight="1">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2:26" ht="12" customHeight="1">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2:26" ht="12" customHeight="1">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2:26" ht="12" customHeight="1">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2:26" ht="12" customHeight="1">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2:26" ht="12" customHeight="1">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2:26" ht="12" customHeight="1">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2:26" ht="12" customHeight="1">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2:26" ht="12" customHeight="1">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2:26" ht="12" customHeight="1">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2:26" ht="12" customHeight="1">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2:26" ht="12" customHeight="1">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2:26" ht="12" customHeight="1">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2:26" ht="12" customHeight="1">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2:26" ht="12" customHeight="1">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2:26" ht="12" customHeight="1">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2:26" ht="12" customHeight="1">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2:26" ht="12" customHeight="1">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2:26" ht="12" customHeight="1">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2:26" ht="12" customHeight="1">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2:26" ht="12" customHeight="1">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2:26" ht="12" customHeight="1">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2:26" ht="12" customHeight="1">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2:26" ht="12" customHeight="1">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2:26" ht="12" customHeight="1">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2:26" ht="12" customHeight="1">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2:26" ht="12" customHeight="1">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2:26" ht="12" customHeight="1">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2:26" ht="12" customHeight="1">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2:26" ht="12" customHeight="1">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2:26" ht="12" customHeight="1">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2:26" ht="12" customHeight="1">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2:26" ht="12" customHeight="1">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2:26" ht="12" customHeight="1">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2:26" ht="12" customHeight="1">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2:26" ht="12" customHeight="1">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2:26" ht="12" customHeight="1">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2:26" ht="12" customHeight="1">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2:26" ht="12" customHeight="1">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2:26" ht="12" customHeight="1">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2:26" ht="12" customHeight="1">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2:26" ht="12" customHeight="1">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2:26" ht="12" customHeight="1">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2:26" ht="12" customHeight="1">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2:26" ht="12" customHeight="1">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2:26" ht="12" customHeight="1">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2:26" ht="12" customHeight="1">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2:26" ht="12" customHeight="1">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2:26" ht="12" customHeight="1">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2:26" ht="12" customHeight="1">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2:26" ht="12" customHeight="1">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2:26" ht="12" customHeight="1">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2:26" ht="12" customHeight="1">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2:26" ht="12" customHeight="1">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2:26" ht="12" customHeight="1">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2:26" ht="12" customHeight="1">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2:26" ht="12" customHeight="1">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2:26" ht="12" customHeight="1">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2:26" ht="12" customHeight="1">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2:26" ht="12" customHeight="1">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2:26" ht="12" customHeight="1">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2:26" ht="12" customHeight="1">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2:26" ht="12" customHeight="1">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2:26" ht="12" customHeight="1">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2:26" ht="12" customHeight="1">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2:26" ht="12" customHeight="1">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2:26" ht="12" customHeight="1">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2:26" ht="12" customHeight="1">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2:26" ht="12" customHeight="1">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2:26" ht="12" customHeight="1">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2:26" ht="12" customHeight="1">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2:26" ht="12" customHeight="1">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2:26" ht="12" customHeight="1">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2:26" ht="12" customHeight="1">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2:26" ht="12" customHeight="1">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2:26" ht="12" customHeight="1">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2:26" ht="12" customHeight="1">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2:26" ht="12" customHeight="1">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2:26" ht="12" customHeight="1">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2:26" ht="12" customHeight="1">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2:26" ht="12" customHeight="1">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2:26" ht="12" customHeight="1">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2:26" ht="12" customHeight="1">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2:26" ht="12" customHeight="1">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2:26" ht="12" customHeight="1">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2:26" ht="12" customHeight="1">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2:26" ht="12" customHeight="1">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2:26" ht="12" customHeight="1">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2:26" ht="12" customHeight="1">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2:26" ht="12" customHeight="1">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2:26" ht="12" customHeight="1">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2:26" ht="12" customHeight="1">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2:26" ht="12" customHeight="1">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2:26" ht="12" customHeight="1">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2:26" ht="12" customHeight="1">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2:26" ht="12" customHeight="1">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2:26" ht="12" customHeight="1">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2:26" ht="12" customHeight="1">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2:26" ht="12" customHeight="1">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2:26" ht="12" customHeight="1">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2:26" ht="12" customHeight="1">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2:26" ht="12" customHeight="1">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2:26" ht="12" customHeight="1">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2:26" ht="12" customHeight="1">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2:26" ht="12" customHeight="1">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2:26" ht="12" customHeight="1">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2:26" ht="12" customHeight="1">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2:26" ht="12" customHeight="1">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2:26" ht="12" customHeight="1">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2:26" ht="12" customHeight="1">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2:26" ht="12" customHeight="1">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2:26" ht="12" customHeight="1">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2:26" ht="12" customHeight="1">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2:26" ht="12" customHeight="1">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2:26" ht="12" customHeight="1">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2:26" ht="12" customHeight="1">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2:26" ht="12" customHeight="1">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2:26" ht="12" customHeight="1">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2:26" ht="12" customHeight="1">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2:26" ht="12" customHeight="1">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2:26" ht="12" customHeight="1">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2:26" ht="12" customHeight="1">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2:26" ht="12" customHeight="1">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2:26" ht="12" customHeight="1">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2:26" ht="12" customHeight="1">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2:26" ht="12" customHeight="1">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2:26" ht="12" customHeight="1">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2:26" ht="12" customHeight="1">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2:26" ht="12" customHeight="1">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2:26" ht="12" customHeight="1">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2:26" ht="12" customHeight="1">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2:26" ht="12" customHeight="1">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2:26" ht="12" customHeight="1">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2:26" ht="12" customHeight="1">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2:26" ht="12" customHeight="1">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2:26" ht="12" customHeight="1">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2:26" ht="12" customHeight="1">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2:26" ht="12" customHeight="1">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2:26" ht="12" customHeight="1">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2:26" ht="12" customHeight="1">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2:26" ht="12" customHeight="1">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2:26" ht="12" customHeight="1">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2:26" ht="12" customHeight="1">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2:26" ht="12" customHeight="1">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2:26" ht="12" customHeight="1">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2:26" ht="12" customHeight="1">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2:26" ht="12" customHeight="1">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2:26" ht="12" customHeight="1">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2:26" ht="12" customHeight="1">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2:26" ht="12" customHeight="1">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2:26" ht="12" customHeight="1">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2:26" ht="12" customHeight="1">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2:26" ht="12" customHeight="1">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2:26" ht="12" customHeight="1">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2:26" ht="12" customHeight="1">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2:26" ht="12" customHeight="1">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2:26" ht="12" customHeight="1">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2:26" ht="12" customHeight="1">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2:26" ht="12" customHeight="1">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2:26" ht="12" customHeight="1">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2:26" ht="12" customHeight="1">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2:26" ht="12" customHeight="1">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2:26" ht="12" customHeight="1">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2:26" ht="12" customHeight="1">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2:26" ht="12" customHeight="1">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2:26" ht="12" customHeight="1">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2:26" ht="12" customHeight="1">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2:26" ht="12" customHeight="1">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2:26" ht="12" customHeight="1">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2:26" ht="12" customHeight="1">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2:26" ht="12" customHeight="1">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2:26" ht="12" customHeight="1">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2:26" ht="12" customHeight="1">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2:26" ht="12" customHeight="1">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2:26" ht="12" customHeight="1">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2:26" ht="12" customHeight="1">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2:26" ht="12" customHeight="1">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2:26" ht="12" customHeight="1">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2:26" ht="12" customHeight="1">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2:26" ht="12" customHeight="1">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2:26" ht="12" customHeight="1">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2:26" ht="12" customHeight="1">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2:26" ht="12" customHeight="1">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2:26" ht="12" customHeight="1">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2:26" ht="12" customHeight="1">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2:26" ht="12" customHeight="1">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2:26" ht="12" customHeight="1">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2:26" ht="12" customHeight="1">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2:26" ht="12" customHeight="1">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2:26" ht="12" customHeight="1">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2:26" ht="12" customHeight="1">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2:26" ht="12" customHeight="1">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2:26" ht="12" customHeight="1">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2:26" ht="12" customHeight="1">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2:26" ht="12" customHeight="1">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2:26" ht="12" customHeight="1">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2:26" ht="12" customHeight="1">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2:26" ht="12" customHeight="1">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2:26" ht="12" customHeight="1">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2:26" ht="12" customHeight="1">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2:26" ht="12" customHeight="1">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2:26" ht="12" customHeight="1">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2:26" ht="12" customHeight="1">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2:26" ht="12" customHeight="1">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2:26" ht="12" customHeight="1">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2:26" ht="12" customHeight="1">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2:26" ht="12" customHeight="1">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2:26" ht="12" customHeight="1">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2:26" ht="12" customHeight="1">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2:26" ht="12" customHeight="1">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2:26" ht="12" customHeight="1">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2:26" ht="12" customHeight="1">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2:26" ht="12" customHeight="1">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2:26" ht="12" customHeight="1">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2:26" ht="12" customHeight="1">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2:26" ht="12" customHeight="1">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2:26" ht="12" customHeight="1">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2:26" ht="12" customHeight="1">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2:26" ht="12" customHeight="1">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2:26" ht="12" customHeight="1">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2:26" ht="12" customHeight="1">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2:26" ht="12" customHeight="1">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2:26" ht="12" customHeight="1">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2:26" ht="12" customHeight="1">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2:26" ht="12" customHeight="1">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2:26" ht="12" customHeight="1">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2:26" ht="12" customHeight="1">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2:26" ht="12" customHeight="1">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2:26" ht="12" customHeight="1">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2:26" ht="12" customHeight="1">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2:26" ht="12" customHeight="1">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2:26" ht="12" customHeight="1">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2:26" ht="12" customHeight="1">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2:26" ht="12" customHeight="1">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2:26" ht="12" customHeight="1">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2:26" ht="12" customHeight="1">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2:26" ht="12" customHeight="1">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2:26" ht="12" customHeight="1">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2:26" ht="12" customHeight="1">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2:26" ht="12" customHeight="1">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2:26" ht="12" customHeight="1">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2:26" ht="12" customHeight="1">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2:26" ht="12" customHeight="1">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2:26" ht="12" customHeight="1">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2:26" ht="12" customHeight="1">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2:26" ht="12" customHeight="1">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2:26" ht="12" customHeight="1">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2:26" ht="12" customHeight="1">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2:26" ht="12" customHeight="1">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2:26" ht="12" customHeight="1">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2:26" ht="12" customHeight="1">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2:26" ht="12" customHeight="1">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2:26" ht="12" customHeight="1">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2:26" ht="12" customHeight="1">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2:26" ht="12" customHeight="1">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2:26" ht="12" customHeight="1">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2:26" ht="12" customHeight="1">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2:26" ht="12" customHeight="1">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2:26" ht="12" customHeight="1">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2:26" ht="12" customHeight="1">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2:26" ht="12" customHeight="1">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2:26" ht="12" customHeight="1">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2:26" ht="12" customHeight="1">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2:26" ht="12" customHeight="1">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2:26" ht="12" customHeight="1">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2:26" ht="12" customHeight="1">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2:26" ht="12" customHeight="1">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2:26" ht="12" customHeight="1">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2:26" ht="12" customHeight="1">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2:26" ht="12" customHeight="1">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2:26" ht="12" customHeight="1">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2:26" ht="12" customHeight="1">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2:26" ht="12" customHeight="1">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2:26" ht="12" customHeight="1">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2:26" ht="12" customHeight="1">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2:26" ht="12" customHeight="1">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2:26" ht="12" customHeight="1">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2:26" ht="12" customHeight="1">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2:26" ht="12" customHeight="1">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2:26" ht="12" customHeight="1">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2:26" ht="12" customHeight="1">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2:26" ht="12" customHeight="1">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2:26" ht="12" customHeight="1">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2:26" ht="12" customHeight="1">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2:26" ht="12" customHeight="1">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2:26" ht="12" customHeight="1">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spans="2:26" ht="12" customHeight="1">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row r="1002" spans="2:26" ht="12" customHeight="1">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row>
    <row r="1003" spans="2:26" ht="12" customHeight="1">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row>
    <row r="1004" spans="2:26" ht="12" customHeight="1">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row>
    <row r="1005" spans="2:26" ht="12" customHeight="1">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row>
    <row r="1006" spans="2:26" ht="12" customHeight="1">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row>
    <row r="1007" spans="2:26" ht="12" customHeight="1">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row>
    <row r="1008" spans="2:26" ht="12" customHeight="1">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row>
    <row r="1009" spans="2:26" ht="12" customHeight="1">
      <c r="B1009" s="18"/>
      <c r="C1009" s="18"/>
      <c r="D1009" s="18"/>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row>
  </sheetData>
  <sheetProtection algorithmName="SHA-512" hashValue="GZm5bTdTXHioScp3+sTlhgRYUG/geCVogN1fMsMxqXMFmCsmOYH7lP8D7QaeXlYuChnwt9bO/GQBbEXSNIxSGA==" saltValue="UyM3/zGltfvw4hl+I0xuFQ==" spinCount="100000" sheet="1" objects="1" scenarios="1"/>
  <mergeCells count="1">
    <mergeCell ref="D3:E3"/>
  </mergeCells>
  <pageMargins left="0.7" right="0.7" top="0.75" bottom="0.75" header="0.51180555555555496" footer="0.51180555555555496"/>
  <pageSetup paperSize="9"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2">
        <x14:dataValidation type="list" operator="equal" allowBlank="1" showErrorMessage="1" errorTitle="Error" error="Seleccione una de las opciones del desplegable." xr:uid="{00000000-0002-0000-0100-000002000000}">
          <x14:formula1>
            <xm:f>'DATA - Oculta'!$G$9:$G$11</xm:f>
          </x14:formula1>
          <x14:formula2>
            <xm:f>0</xm:f>
          </x14:formula2>
          <xm:sqref>C31</xm:sqref>
        </x14:dataValidation>
        <x14:dataValidation type="list" allowBlank="1" showInputMessage="1" showErrorMessage="1" xr:uid="{00000000-0002-0000-0100-000003000000}">
          <x14:formula1>
            <xm:f>'DATA - Oculta'!$S$10:$S$11</xm:f>
          </x14:formula1>
          <xm:sqref>C13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5"/>
  <dimension ref="A1:BH23"/>
  <sheetViews>
    <sheetView zoomScale="85" zoomScaleNormal="85" workbookViewId="0">
      <selection activeCell="G14" sqref="G14"/>
    </sheetView>
  </sheetViews>
  <sheetFormatPr defaultColWidth="11.54296875" defaultRowHeight="12.5"/>
  <cols>
    <col min="1" max="1" width="11.54296875" style="133"/>
    <col min="2" max="2" width="14" style="133" customWidth="1"/>
    <col min="3" max="3" width="8.81640625" style="133" customWidth="1"/>
    <col min="4" max="4" width="9.453125" style="133" customWidth="1"/>
    <col min="5" max="5" width="14.453125" style="133" customWidth="1"/>
    <col min="6" max="6" width="8.54296875" style="133" customWidth="1"/>
    <col min="7" max="7" width="11.54296875" style="133"/>
    <col min="8" max="8" width="12" style="133" customWidth="1"/>
    <col min="9" max="9" width="8.81640625" style="133" customWidth="1"/>
    <col min="10" max="10" width="11.54296875" style="133"/>
    <col min="11" max="11" width="19.54296875" style="133" customWidth="1"/>
    <col min="12" max="12" width="40.81640625" style="133" customWidth="1"/>
    <col min="13" max="16384" width="11.54296875" style="133"/>
  </cols>
  <sheetData>
    <row r="1" spans="1:60" ht="12.75" customHeight="1">
      <c r="A1" s="130"/>
      <c r="B1" s="131"/>
      <c r="C1" s="132"/>
      <c r="D1" s="132"/>
      <c r="E1" s="132"/>
      <c r="F1" s="132"/>
      <c r="G1" s="132"/>
      <c r="H1" s="132"/>
      <c r="I1" s="132"/>
      <c r="J1" s="132"/>
      <c r="K1" s="132"/>
      <c r="L1" s="132"/>
      <c r="M1" s="132"/>
      <c r="N1" s="132"/>
      <c r="O1" s="132"/>
      <c r="P1" s="132"/>
      <c r="Q1" s="132"/>
      <c r="R1" s="132"/>
      <c r="S1" s="132"/>
      <c r="T1" s="132"/>
      <c r="U1" s="132"/>
      <c r="V1" s="132"/>
    </row>
    <row r="2" spans="1:60" ht="25.4" customHeight="1">
      <c r="A2" s="130"/>
      <c r="B2" s="134" t="s">
        <v>480</v>
      </c>
      <c r="C2" s="132"/>
      <c r="D2" s="132"/>
      <c r="E2" s="132"/>
      <c r="F2" s="132"/>
      <c r="G2" s="132"/>
      <c r="H2" s="132"/>
      <c r="I2" s="132"/>
      <c r="J2" s="132"/>
      <c r="K2" s="132"/>
      <c r="L2" s="132"/>
      <c r="M2" s="132"/>
      <c r="N2" s="132"/>
      <c r="O2" s="132"/>
      <c r="P2" s="132"/>
      <c r="Q2" s="132"/>
      <c r="R2" s="132"/>
      <c r="S2" s="132"/>
      <c r="T2" s="132"/>
      <c r="U2" s="132"/>
      <c r="V2" s="132"/>
    </row>
    <row r="3" spans="1:60" ht="23.75" customHeight="1">
      <c r="A3" s="130"/>
      <c r="B3" s="135" t="s">
        <v>272</v>
      </c>
      <c r="C3" s="132"/>
      <c r="D3" s="132"/>
      <c r="E3" s="132"/>
      <c r="F3" s="132"/>
      <c r="G3" s="132"/>
      <c r="H3" s="132"/>
      <c r="I3" s="132"/>
      <c r="J3" s="132"/>
      <c r="K3" s="132"/>
      <c r="L3" s="132"/>
      <c r="M3" s="132"/>
      <c r="N3" s="132"/>
      <c r="O3" s="132"/>
      <c r="P3" s="132"/>
      <c r="Q3" s="132"/>
      <c r="R3" s="132"/>
      <c r="S3" s="132"/>
      <c r="T3" s="132"/>
      <c r="U3" s="132"/>
      <c r="V3" s="132"/>
    </row>
    <row r="4" spans="1:60" ht="16.75" customHeight="1">
      <c r="A4" s="130"/>
      <c r="B4" s="136"/>
      <c r="C4" s="132"/>
      <c r="D4" s="132"/>
      <c r="E4" s="132"/>
      <c r="F4" s="132"/>
      <c r="G4" s="132"/>
      <c r="H4" s="132"/>
      <c r="I4" s="132"/>
      <c r="J4" s="132"/>
      <c r="K4" s="132"/>
      <c r="L4" s="132"/>
      <c r="M4" s="132"/>
      <c r="N4" s="132"/>
      <c r="O4" s="132"/>
      <c r="P4" s="132"/>
      <c r="Q4" s="132"/>
      <c r="R4" s="132"/>
      <c r="S4" s="132"/>
      <c r="T4" s="132"/>
      <c r="U4" s="132"/>
      <c r="V4" s="132"/>
    </row>
    <row r="5" spans="1:60" ht="28.4" customHeight="1">
      <c r="B5" s="137" t="s">
        <v>283</v>
      </c>
      <c r="C5" s="137"/>
      <c r="D5" s="138"/>
      <c r="E5" s="138"/>
      <c r="F5" s="138"/>
      <c r="G5" s="138"/>
      <c r="H5" s="138"/>
      <c r="I5" s="138"/>
      <c r="J5" s="138"/>
      <c r="K5" s="138"/>
      <c r="L5" s="138"/>
      <c r="M5" s="139"/>
      <c r="N5" s="139"/>
      <c r="O5" s="139"/>
      <c r="P5" s="139"/>
      <c r="Q5" s="139"/>
      <c r="R5" s="139"/>
      <c r="S5" s="139"/>
      <c r="T5" s="139"/>
      <c r="U5" s="139"/>
      <c r="V5" s="139"/>
      <c r="W5" s="140"/>
      <c r="X5" s="140"/>
      <c r="Y5" s="140"/>
      <c r="Z5" s="140"/>
      <c r="AA5" s="140"/>
      <c r="AB5" s="140"/>
      <c r="AC5" s="140"/>
      <c r="AD5" s="140"/>
      <c r="AE5" s="140"/>
      <c r="AF5" s="140"/>
      <c r="AG5" s="140"/>
      <c r="AH5" s="140"/>
      <c r="AI5" s="140"/>
      <c r="AJ5" s="140"/>
      <c r="AK5" s="140"/>
      <c r="AL5" s="140"/>
      <c r="AM5" s="140"/>
      <c r="AN5" s="140"/>
      <c r="AO5" s="140"/>
      <c r="AP5" s="140"/>
      <c r="AQ5" s="140"/>
      <c r="AR5" s="140"/>
      <c r="AS5" s="140"/>
      <c r="AT5" s="140"/>
      <c r="AU5" s="140"/>
      <c r="AV5" s="140"/>
      <c r="AW5" s="140"/>
      <c r="AX5" s="140"/>
      <c r="AY5" s="140"/>
      <c r="AZ5" s="140"/>
      <c r="BA5" s="140"/>
      <c r="BB5" s="140"/>
      <c r="BC5" s="140"/>
      <c r="BD5" s="140"/>
      <c r="BE5" s="140"/>
      <c r="BF5" s="140"/>
      <c r="BG5" s="140"/>
      <c r="BH5" s="140"/>
    </row>
    <row r="6" spans="1:60" ht="28" customHeight="1" thickBot="1">
      <c r="B6" s="260" t="s">
        <v>284</v>
      </c>
      <c r="C6" s="260"/>
      <c r="D6" s="260"/>
      <c r="E6" s="260"/>
      <c r="F6" s="260"/>
      <c r="G6" s="260"/>
      <c r="H6" s="260"/>
      <c r="I6" s="260"/>
      <c r="J6" s="260"/>
      <c r="K6" s="260"/>
      <c r="L6" s="260"/>
    </row>
    <row r="7" spans="1:60" ht="33.25" customHeight="1" thickTop="1">
      <c r="B7" s="261" t="s">
        <v>285</v>
      </c>
      <c r="C7" s="261"/>
      <c r="D7" s="261"/>
      <c r="E7" s="261"/>
      <c r="F7" s="261"/>
      <c r="G7" s="261"/>
      <c r="H7" s="261"/>
      <c r="I7" s="261"/>
      <c r="J7" s="261"/>
      <c r="K7" s="261"/>
      <c r="L7" s="261"/>
    </row>
    <row r="8" spans="1:60" ht="21.65" customHeight="1"/>
    <row r="9" spans="1:60" ht="17.149999999999999" customHeight="1">
      <c r="B9" s="141" t="s">
        <v>286</v>
      </c>
      <c r="C9" s="142" t="s">
        <v>58</v>
      </c>
      <c r="E9" s="141" t="s">
        <v>287</v>
      </c>
      <c r="F9" s="142" t="s">
        <v>4</v>
      </c>
      <c r="H9" s="141" t="s">
        <v>288</v>
      </c>
      <c r="I9" s="142" t="s">
        <v>4</v>
      </c>
    </row>
    <row r="10" spans="1:60" ht="17.149999999999999" customHeight="1">
      <c r="B10" s="141" t="s">
        <v>289</v>
      </c>
      <c r="C10" s="142" t="s">
        <v>4</v>
      </c>
      <c r="E10" s="141" t="s">
        <v>290</v>
      </c>
      <c r="F10" s="142" t="s">
        <v>4</v>
      </c>
      <c r="H10" s="141" t="s">
        <v>291</v>
      </c>
      <c r="I10" s="142" t="s">
        <v>4</v>
      </c>
    </row>
    <row r="11" spans="1:60" ht="17.149999999999999" customHeight="1">
      <c r="B11" s="141" t="s">
        <v>292</v>
      </c>
      <c r="C11" s="142" t="s">
        <v>4</v>
      </c>
      <c r="E11" s="141" t="s">
        <v>293</v>
      </c>
      <c r="F11" s="142" t="s">
        <v>4</v>
      </c>
      <c r="H11" s="141" t="s">
        <v>294</v>
      </c>
      <c r="I11" s="142" t="s">
        <v>4</v>
      </c>
    </row>
    <row r="12" spans="1:60" ht="17.149999999999999" customHeight="1">
      <c r="B12" s="141" t="s">
        <v>295</v>
      </c>
      <c r="C12" s="142" t="s">
        <v>58</v>
      </c>
      <c r="E12" s="141" t="s">
        <v>296</v>
      </c>
      <c r="F12" s="142" t="s">
        <v>4</v>
      </c>
      <c r="H12" s="141" t="s">
        <v>297</v>
      </c>
      <c r="I12" s="142" t="s">
        <v>4</v>
      </c>
      <c r="K12" s="143" t="s">
        <v>298</v>
      </c>
      <c r="L12" s="143" t="s">
        <v>299</v>
      </c>
    </row>
    <row r="13" spans="1:60" ht="17.149999999999999" customHeight="1">
      <c r="B13" s="141" t="s">
        <v>300</v>
      </c>
      <c r="C13" s="142" t="s">
        <v>4</v>
      </c>
      <c r="E13" s="141" t="s">
        <v>301</v>
      </c>
      <c r="F13" s="142" t="s">
        <v>4</v>
      </c>
      <c r="K13" s="144"/>
      <c r="L13" s="144"/>
    </row>
    <row r="14" spans="1:60" ht="17.149999999999999" customHeight="1">
      <c r="K14" s="144"/>
      <c r="L14" s="144"/>
    </row>
    <row r="15" spans="1:60" ht="17.149999999999999" customHeight="1">
      <c r="K15" s="144"/>
      <c r="L15" s="144"/>
    </row>
    <row r="16" spans="1:60" ht="17.149999999999999" customHeight="1">
      <c r="K16" s="144"/>
      <c r="L16" s="144"/>
    </row>
    <row r="17" spans="3:12">
      <c r="C17" s="262" t="s">
        <v>302</v>
      </c>
      <c r="D17" s="263"/>
      <c r="E17" s="263"/>
      <c r="F17" s="263"/>
      <c r="G17" s="264"/>
      <c r="K17" s="144"/>
      <c r="L17" s="144"/>
    </row>
    <row r="18" spans="3:12">
      <c r="C18" s="265"/>
      <c r="D18" s="266"/>
      <c r="E18" s="266"/>
      <c r="F18" s="266"/>
      <c r="G18" s="267"/>
      <c r="K18" s="144"/>
      <c r="L18" s="144"/>
    </row>
    <row r="19" spans="3:12">
      <c r="C19" s="268"/>
      <c r="D19" s="269"/>
      <c r="E19" s="269"/>
      <c r="F19" s="269"/>
      <c r="G19" s="270"/>
      <c r="K19" s="144"/>
      <c r="L19" s="144"/>
    </row>
    <row r="20" spans="3:12">
      <c r="K20" s="144"/>
      <c r="L20" s="144"/>
    </row>
    <row r="21" spans="3:12">
      <c r="K21" s="144"/>
      <c r="L21" s="144"/>
    </row>
    <row r="22" spans="3:12">
      <c r="K22" s="144"/>
      <c r="L22" s="144"/>
    </row>
    <row r="23" spans="3:12">
      <c r="K23" s="144"/>
      <c r="L23" s="144"/>
    </row>
  </sheetData>
  <sheetProtection algorithmName="SHA-512" hashValue="k/Zl/EQMFjci3HNZkXTbFHVmQt5sX0w5yvY+/OMMXfVJL0ACz0+jez584uNNOdj5oyw7XMNq4Cc6wvLAutkecw==" saltValue="S0yIWxWnpB9YgF/h6ZYIXg==" spinCount="100000" sheet="1" objects="1" scenarios="1"/>
  <mergeCells count="3">
    <mergeCell ref="B6:L6"/>
    <mergeCell ref="B7:L7"/>
    <mergeCell ref="C17:G19"/>
  </mergeCell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F3C1A73D-6EB1-4688-8508-E908C1CD8CF2}">
          <x14:formula1>
            <xm:f>'DATA - Oculta'!$K$9:$K$10</xm:f>
          </x14:formula1>
          <xm:sqref>C9:C13 F9:F13 I9:I12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3"/>
  <dimension ref="A1:BL952"/>
  <sheetViews>
    <sheetView zoomScale="70" zoomScaleNormal="70" workbookViewId="0">
      <selection activeCell="F28" sqref="F28"/>
    </sheetView>
  </sheetViews>
  <sheetFormatPr defaultColWidth="11.54296875" defaultRowHeight="12.5"/>
  <cols>
    <col min="1" max="1" width="11.81640625" style="14" customWidth="1"/>
    <col min="2" max="2" width="9.54296875" style="14" customWidth="1"/>
    <col min="3" max="3" width="27.1796875" style="14" customWidth="1"/>
    <col min="4" max="4" width="19.1796875" style="14" customWidth="1"/>
    <col min="5" max="5" width="27.54296875" style="14" bestFit="1" customWidth="1"/>
    <col min="6" max="6" width="72.54296875" style="14" customWidth="1"/>
    <col min="7" max="7" width="64.81640625" style="14" customWidth="1"/>
    <col min="8" max="8" width="134.453125" style="14" customWidth="1"/>
    <col min="9" max="24" width="8.81640625" style="14" customWidth="1"/>
    <col min="25" max="64" width="14.453125" style="14" customWidth="1"/>
    <col min="65" max="16384" width="11.54296875" style="14"/>
  </cols>
  <sheetData>
    <row r="1" spans="1:64" ht="12.75" customHeight="1">
      <c r="A1" s="1"/>
      <c r="B1" s="2"/>
      <c r="C1" s="18"/>
      <c r="D1" s="18"/>
      <c r="E1" s="18"/>
      <c r="F1" s="18"/>
      <c r="G1" s="18"/>
      <c r="H1" s="18"/>
      <c r="I1" s="18"/>
      <c r="J1" s="18"/>
      <c r="K1" s="18"/>
      <c r="L1" s="18"/>
      <c r="M1" s="18"/>
      <c r="N1" s="18"/>
      <c r="O1" s="18"/>
      <c r="P1" s="18"/>
      <c r="Q1" s="18"/>
      <c r="R1" s="18"/>
      <c r="S1" s="18"/>
      <c r="T1" s="18"/>
      <c r="U1" s="18"/>
      <c r="V1" s="18"/>
      <c r="W1" s="18"/>
      <c r="X1" s="18"/>
      <c r="Y1" s="18"/>
    </row>
    <row r="2" spans="1:64" ht="25.4" customHeight="1" thickBot="1">
      <c r="A2" s="1"/>
      <c r="B2" s="46" t="s">
        <v>480</v>
      </c>
      <c r="C2" s="18"/>
      <c r="D2" s="18"/>
      <c r="E2" s="18"/>
      <c r="F2" s="18"/>
      <c r="G2" s="18"/>
      <c r="H2" s="18"/>
      <c r="I2" s="18"/>
      <c r="J2" s="18"/>
      <c r="K2" s="18"/>
      <c r="L2" s="18"/>
      <c r="M2" s="18"/>
      <c r="N2" s="18"/>
      <c r="O2" s="18"/>
      <c r="P2" s="18"/>
      <c r="Q2" s="18"/>
      <c r="R2" s="18"/>
      <c r="S2" s="18"/>
      <c r="T2" s="18"/>
      <c r="U2" s="18"/>
      <c r="V2" s="18"/>
      <c r="W2" s="18"/>
      <c r="X2" s="18"/>
      <c r="Y2" s="18"/>
    </row>
    <row r="3" spans="1:64" ht="23.75" customHeight="1" thickTop="1" thickBot="1">
      <c r="A3" s="1"/>
      <c r="B3" s="47" t="s">
        <v>272</v>
      </c>
      <c r="C3" s="18"/>
      <c r="D3" s="18"/>
      <c r="E3" s="18"/>
      <c r="G3" s="38" t="s">
        <v>12</v>
      </c>
      <c r="H3" s="18"/>
      <c r="I3" s="18"/>
      <c r="J3" s="18"/>
      <c r="K3" s="18"/>
      <c r="L3" s="18"/>
      <c r="M3" s="18"/>
      <c r="N3" s="18"/>
      <c r="O3" s="18"/>
      <c r="P3" s="18"/>
      <c r="Q3" s="18"/>
      <c r="R3" s="18"/>
      <c r="S3" s="18"/>
      <c r="T3" s="18"/>
      <c r="U3" s="18"/>
      <c r="V3" s="18"/>
      <c r="W3" s="18"/>
      <c r="X3" s="18"/>
      <c r="Y3" s="18"/>
    </row>
    <row r="4" spans="1:64" ht="16.75" customHeight="1" thickTop="1">
      <c r="A4" s="1"/>
      <c r="B4" s="48"/>
      <c r="C4" s="18"/>
      <c r="D4" s="18"/>
      <c r="E4" s="18"/>
      <c r="F4" s="18"/>
      <c r="G4" s="18"/>
      <c r="H4" s="18"/>
      <c r="I4" s="18"/>
      <c r="J4" s="18"/>
      <c r="K4" s="18"/>
      <c r="L4" s="18"/>
      <c r="M4" s="18"/>
      <c r="N4" s="18"/>
      <c r="O4" s="18"/>
      <c r="P4" s="18"/>
      <c r="Q4" s="18"/>
      <c r="R4" s="18"/>
      <c r="S4" s="18"/>
      <c r="T4" s="18"/>
      <c r="U4" s="18"/>
      <c r="V4" s="18"/>
      <c r="W4" s="18"/>
      <c r="X4" s="18"/>
      <c r="Y4" s="18"/>
    </row>
    <row r="5" spans="1:64" ht="28.4" customHeight="1">
      <c r="B5" s="271" t="s">
        <v>13</v>
      </c>
      <c r="C5" s="271"/>
      <c r="D5" s="271"/>
      <c r="E5" s="271"/>
      <c r="F5" s="271"/>
      <c r="G5" s="271"/>
      <c r="H5" s="49"/>
      <c r="I5" s="49"/>
      <c r="J5" s="49"/>
      <c r="K5" s="49"/>
      <c r="L5" s="49"/>
      <c r="M5" s="49"/>
      <c r="N5" s="49"/>
      <c r="O5" s="49"/>
      <c r="P5" s="49"/>
      <c r="Q5" s="49"/>
      <c r="R5" s="49"/>
      <c r="S5" s="49"/>
      <c r="T5" s="49"/>
      <c r="U5" s="49"/>
      <c r="V5" s="49"/>
      <c r="W5" s="49"/>
      <c r="X5" s="49"/>
      <c r="Y5" s="49"/>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row>
    <row r="6" spans="1:64" ht="17.899999999999999" customHeight="1">
      <c r="A6" s="51"/>
      <c r="B6" s="51"/>
      <c r="C6" s="51"/>
      <c r="D6" s="51"/>
      <c r="E6" s="225"/>
      <c r="F6" s="18"/>
      <c r="G6" s="18"/>
      <c r="H6" s="18"/>
      <c r="I6" s="18"/>
      <c r="J6" s="18"/>
      <c r="K6" s="18"/>
      <c r="L6" s="18"/>
      <c r="M6" s="18"/>
      <c r="N6" s="18"/>
      <c r="O6" s="18"/>
      <c r="P6" s="18"/>
      <c r="Q6" s="18"/>
      <c r="R6" s="18"/>
      <c r="S6" s="18"/>
      <c r="T6" s="18"/>
      <c r="U6" s="18"/>
      <c r="V6" s="18"/>
      <c r="W6" s="18"/>
      <c r="X6" s="18"/>
    </row>
    <row r="7" spans="1:64" ht="18.25" customHeight="1">
      <c r="B7" s="95" t="s">
        <v>14</v>
      </c>
      <c r="C7" s="95" t="s">
        <v>242</v>
      </c>
      <c r="D7" s="95" t="s">
        <v>243</v>
      </c>
      <c r="E7" s="95" t="s">
        <v>15</v>
      </c>
      <c r="F7" s="95" t="s">
        <v>303</v>
      </c>
      <c r="G7" s="95" t="s">
        <v>16</v>
      </c>
      <c r="H7" s="95" t="s">
        <v>17</v>
      </c>
      <c r="I7" s="18"/>
      <c r="J7" s="18"/>
      <c r="K7" s="18"/>
      <c r="L7" s="18"/>
      <c r="M7" s="18"/>
      <c r="N7" s="18"/>
      <c r="O7" s="18"/>
      <c r="P7" s="18"/>
      <c r="Q7" s="18"/>
      <c r="R7" s="18"/>
      <c r="S7" s="18"/>
      <c r="T7" s="18"/>
      <c r="U7" s="18"/>
      <c r="V7" s="18"/>
      <c r="W7" s="18"/>
      <c r="X7" s="18"/>
      <c r="Y7" s="18"/>
    </row>
    <row r="8" spans="1:64" ht="18.25" customHeight="1">
      <c r="B8" s="94">
        <v>1</v>
      </c>
      <c r="C8" s="171" t="s">
        <v>485</v>
      </c>
      <c r="D8" s="172" t="s">
        <v>486</v>
      </c>
      <c r="E8" s="172" t="s">
        <v>60</v>
      </c>
      <c r="F8" s="253" t="s">
        <v>487</v>
      </c>
      <c r="G8" s="172" t="s">
        <v>33</v>
      </c>
      <c r="H8" s="128" t="s">
        <v>18</v>
      </c>
      <c r="I8" s="18"/>
      <c r="J8" s="18"/>
      <c r="K8" s="18"/>
      <c r="L8" s="18"/>
      <c r="M8" s="18"/>
      <c r="N8" s="18"/>
      <c r="O8" s="18"/>
      <c r="P8" s="18"/>
      <c r="Q8" s="18"/>
      <c r="R8" s="18"/>
      <c r="S8" s="18"/>
      <c r="T8" s="18"/>
      <c r="U8" s="18"/>
      <c r="V8" s="18"/>
      <c r="W8" s="18"/>
      <c r="X8" s="18"/>
      <c r="Y8" s="18"/>
    </row>
    <row r="9" spans="1:64" ht="18.25" customHeight="1">
      <c r="B9" s="52">
        <v>2</v>
      </c>
      <c r="C9" s="175"/>
      <c r="D9" s="172"/>
      <c r="E9" s="172"/>
      <c r="F9" s="173"/>
      <c r="G9" s="172"/>
      <c r="H9" s="93"/>
      <c r="I9" s="18"/>
      <c r="J9" s="18"/>
      <c r="K9" s="18"/>
      <c r="L9" s="18"/>
      <c r="M9" s="18"/>
      <c r="N9" s="18"/>
      <c r="O9" s="18"/>
      <c r="P9" s="18"/>
      <c r="Q9" s="18"/>
      <c r="R9" s="18"/>
      <c r="S9" s="18"/>
      <c r="T9" s="18"/>
      <c r="U9" s="18"/>
      <c r="V9" s="18"/>
      <c r="W9" s="18"/>
      <c r="X9" s="18"/>
      <c r="Y9" s="18"/>
    </row>
    <row r="10" spans="1:64" ht="18.25" customHeight="1">
      <c r="B10" s="94">
        <v>3</v>
      </c>
      <c r="C10" s="175"/>
      <c r="D10" s="172"/>
      <c r="E10" s="172"/>
      <c r="F10" s="173"/>
      <c r="G10" s="172"/>
      <c r="H10" s="93"/>
      <c r="I10" s="18"/>
      <c r="J10" s="18"/>
      <c r="K10" s="18"/>
      <c r="L10" s="18"/>
      <c r="M10" s="18"/>
      <c r="N10" s="18"/>
      <c r="O10" s="18"/>
      <c r="P10" s="18"/>
      <c r="Q10" s="18"/>
      <c r="R10" s="18"/>
      <c r="S10" s="18"/>
      <c r="T10" s="18"/>
      <c r="U10" s="18"/>
      <c r="V10" s="18"/>
      <c r="W10" s="18"/>
      <c r="X10" s="18"/>
      <c r="Y10" s="18"/>
    </row>
    <row r="11" spans="1:64" ht="18.25" customHeight="1">
      <c r="B11" s="52">
        <v>4</v>
      </c>
      <c r="C11" s="175"/>
      <c r="D11" s="172"/>
      <c r="E11" s="172"/>
      <c r="F11" s="173"/>
      <c r="G11" s="172"/>
      <c r="H11" s="93"/>
      <c r="I11" s="18"/>
      <c r="J11" s="18"/>
      <c r="K11" s="18"/>
      <c r="L11" s="18"/>
      <c r="M11" s="18"/>
      <c r="N11" s="18"/>
      <c r="O11" s="18"/>
      <c r="P11" s="18"/>
      <c r="Q11" s="18"/>
      <c r="R11" s="18"/>
      <c r="S11" s="18"/>
      <c r="T11" s="18"/>
      <c r="U11" s="18"/>
      <c r="V11" s="18"/>
      <c r="W11" s="18"/>
      <c r="X11" s="18"/>
      <c r="Y11" s="18"/>
    </row>
    <row r="12" spans="1:64" ht="18.25" customHeight="1">
      <c r="B12" s="52">
        <v>5</v>
      </c>
      <c r="C12" s="175"/>
      <c r="D12" s="172"/>
      <c r="E12" s="172"/>
      <c r="F12" s="173"/>
      <c r="G12" s="172"/>
      <c r="H12" s="93"/>
      <c r="I12" s="18"/>
      <c r="J12" s="18"/>
      <c r="K12" s="18"/>
      <c r="L12" s="18"/>
      <c r="M12" s="18"/>
      <c r="N12" s="18"/>
      <c r="O12" s="18"/>
      <c r="P12" s="18"/>
      <c r="Q12" s="18"/>
      <c r="R12" s="18"/>
      <c r="S12" s="18"/>
      <c r="T12" s="18"/>
      <c r="U12" s="18"/>
      <c r="V12" s="18"/>
      <c r="W12" s="18"/>
      <c r="X12" s="18"/>
      <c r="Y12" s="18"/>
    </row>
    <row r="13" spans="1:64" ht="18.25" customHeight="1">
      <c r="B13" s="52">
        <v>6</v>
      </c>
      <c r="C13" s="175"/>
      <c r="D13" s="172"/>
      <c r="E13" s="172"/>
      <c r="F13" s="173"/>
      <c r="G13" s="172"/>
      <c r="H13" s="93"/>
      <c r="I13" s="18"/>
      <c r="J13" s="18"/>
      <c r="K13" s="18"/>
      <c r="L13" s="18"/>
      <c r="M13" s="18"/>
      <c r="N13" s="18"/>
      <c r="O13" s="18"/>
      <c r="P13" s="18"/>
      <c r="Q13" s="18"/>
      <c r="R13" s="18"/>
      <c r="S13" s="18"/>
      <c r="T13" s="18"/>
      <c r="V13" s="18"/>
      <c r="W13" s="18"/>
      <c r="X13" s="18"/>
      <c r="Y13" s="18"/>
    </row>
    <row r="14" spans="1:64" ht="18.25" customHeight="1">
      <c r="B14" s="52">
        <v>7</v>
      </c>
      <c r="C14" s="175"/>
      <c r="D14" s="172"/>
      <c r="E14" s="172"/>
      <c r="F14" s="173"/>
      <c r="G14" s="172"/>
      <c r="H14" s="93"/>
      <c r="I14" s="18"/>
      <c r="J14" s="18"/>
      <c r="K14" s="18"/>
      <c r="L14" s="18"/>
      <c r="M14" s="18"/>
      <c r="N14" s="18"/>
      <c r="O14" s="18"/>
      <c r="P14" s="18"/>
      <c r="Q14" s="18"/>
      <c r="R14" s="18"/>
      <c r="S14" s="18"/>
      <c r="T14" s="18"/>
      <c r="U14" s="18"/>
      <c r="V14" s="18"/>
      <c r="W14" s="18"/>
      <c r="X14" s="18"/>
      <c r="Y14" s="18"/>
    </row>
    <row r="15" spans="1:64" ht="18.25" customHeight="1">
      <c r="B15" s="52">
        <v>8</v>
      </c>
      <c r="C15" s="175"/>
      <c r="D15" s="172"/>
      <c r="E15" s="172"/>
      <c r="F15" s="173"/>
      <c r="G15" s="172"/>
      <c r="H15" s="93"/>
      <c r="I15" s="18"/>
      <c r="J15" s="18"/>
      <c r="K15" s="18"/>
      <c r="L15" s="18"/>
      <c r="M15" s="18"/>
      <c r="N15" s="18"/>
      <c r="O15" s="18"/>
      <c r="P15" s="18"/>
      <c r="Q15" s="18"/>
      <c r="R15" s="18"/>
      <c r="S15" s="18"/>
      <c r="T15" s="18"/>
      <c r="U15" s="18"/>
      <c r="V15" s="18"/>
      <c r="W15" s="18"/>
      <c r="X15" s="18"/>
      <c r="Y15" s="18"/>
    </row>
    <row r="16" spans="1:64" ht="18.25" customHeight="1">
      <c r="B16" s="52">
        <v>9</v>
      </c>
      <c r="C16" s="175"/>
      <c r="D16" s="172"/>
      <c r="E16" s="172"/>
      <c r="F16" s="173"/>
      <c r="G16" s="172"/>
      <c r="H16" s="93"/>
      <c r="I16" s="18"/>
      <c r="J16" s="18"/>
      <c r="K16" s="18"/>
      <c r="L16" s="18"/>
      <c r="M16" s="18"/>
      <c r="N16" s="18"/>
      <c r="O16" s="18"/>
      <c r="P16" s="18"/>
      <c r="Q16" s="18"/>
      <c r="R16" s="18"/>
      <c r="S16" s="18"/>
      <c r="T16" s="18"/>
      <c r="U16" s="18"/>
      <c r="V16" s="18"/>
      <c r="W16" s="18"/>
      <c r="X16" s="18"/>
      <c r="Y16" s="18"/>
    </row>
    <row r="17" spans="1:25" ht="18.25" customHeight="1">
      <c r="B17" s="52">
        <v>10</v>
      </c>
      <c r="C17" s="175"/>
      <c r="D17" s="172"/>
      <c r="E17" s="172"/>
      <c r="F17" s="173"/>
      <c r="G17" s="172"/>
      <c r="H17" s="93"/>
      <c r="I17" s="18"/>
      <c r="J17" s="18"/>
      <c r="K17" s="18"/>
      <c r="L17" s="18"/>
      <c r="M17" s="18"/>
      <c r="N17" s="18"/>
      <c r="O17" s="18"/>
      <c r="P17" s="18"/>
      <c r="Q17" s="18"/>
      <c r="R17" s="18"/>
      <c r="S17" s="18"/>
      <c r="T17" s="18"/>
      <c r="U17" s="18"/>
      <c r="V17" s="18"/>
      <c r="W17" s="18"/>
      <c r="X17" s="18"/>
      <c r="Y17" s="18"/>
    </row>
    <row r="18" spans="1:25" ht="12" customHeight="1">
      <c r="B18" s="53"/>
      <c r="C18" s="53"/>
      <c r="D18" s="53"/>
      <c r="E18" s="53"/>
      <c r="F18" s="53"/>
      <c r="G18" s="18"/>
      <c r="H18" s="18"/>
      <c r="I18" s="18"/>
      <c r="J18" s="18"/>
      <c r="K18" s="18"/>
      <c r="L18" s="18"/>
      <c r="M18" s="18"/>
      <c r="N18" s="18"/>
      <c r="O18" s="18"/>
      <c r="P18" s="18"/>
      <c r="Q18" s="18"/>
      <c r="R18" s="18"/>
      <c r="S18" s="18"/>
      <c r="T18" s="18"/>
      <c r="U18" s="18"/>
      <c r="V18" s="18"/>
      <c r="W18" s="18"/>
      <c r="X18" s="18"/>
    </row>
    <row r="19" spans="1:25" ht="12" customHeight="1">
      <c r="B19" s="53"/>
      <c r="C19" s="53"/>
      <c r="D19" s="53"/>
      <c r="E19" s="53"/>
      <c r="F19" s="53"/>
      <c r="G19" s="18"/>
      <c r="H19" s="18"/>
      <c r="I19" s="18"/>
      <c r="J19" s="18"/>
      <c r="K19" s="18"/>
      <c r="L19" s="18"/>
      <c r="M19" s="18"/>
      <c r="N19" s="18"/>
      <c r="O19" s="18"/>
      <c r="P19" s="18"/>
      <c r="Q19" s="18"/>
      <c r="R19" s="18"/>
      <c r="S19" s="18"/>
      <c r="T19" s="18"/>
      <c r="U19" s="18"/>
      <c r="V19" s="18"/>
      <c r="W19" s="18"/>
      <c r="X19" s="18"/>
    </row>
    <row r="20" spans="1:25" ht="18.25" customHeight="1">
      <c r="B20" s="54" t="s">
        <v>304</v>
      </c>
      <c r="C20" s="55"/>
      <c r="D20" s="56">
        <f>COUNTA(F8:F17)</f>
        <v>1</v>
      </c>
      <c r="F20" s="18"/>
      <c r="G20" s="18"/>
      <c r="H20" s="18"/>
      <c r="I20" s="18"/>
      <c r="J20" s="18"/>
      <c r="K20" s="18"/>
      <c r="L20" s="18"/>
      <c r="M20" s="18"/>
      <c r="N20" s="18"/>
      <c r="O20" s="18"/>
      <c r="P20" s="18"/>
      <c r="Q20" s="18"/>
      <c r="R20" s="18"/>
      <c r="S20" s="18"/>
      <c r="T20" s="18"/>
      <c r="U20" s="18"/>
      <c r="V20" s="18"/>
      <c r="W20" s="18"/>
      <c r="X20" s="18"/>
    </row>
    <row r="21" spans="1:25" ht="12" customHeight="1">
      <c r="B21" s="18"/>
      <c r="C21" s="18"/>
      <c r="D21" s="18"/>
      <c r="E21" s="18"/>
      <c r="F21" s="18"/>
      <c r="G21" s="18"/>
      <c r="I21" s="18"/>
      <c r="J21" s="18"/>
      <c r="K21" s="18"/>
      <c r="L21" s="18"/>
      <c r="M21" s="18"/>
      <c r="N21" s="18"/>
      <c r="O21" s="18"/>
      <c r="P21" s="18"/>
      <c r="Q21" s="18"/>
      <c r="R21" s="18"/>
      <c r="S21" s="18"/>
      <c r="T21" s="18"/>
      <c r="U21" s="18"/>
      <c r="V21" s="18"/>
      <c r="W21" s="18"/>
      <c r="X21" s="18"/>
    </row>
    <row r="22" spans="1:25" ht="12" customHeight="1">
      <c r="B22" s="18"/>
      <c r="C22" s="18"/>
      <c r="D22" s="18"/>
      <c r="E22" s="18"/>
      <c r="F22" s="18"/>
      <c r="G22" s="18"/>
      <c r="H22" s="18"/>
      <c r="I22" s="18"/>
      <c r="J22" s="18"/>
      <c r="K22" s="18"/>
      <c r="L22" s="18"/>
      <c r="M22" s="18"/>
      <c r="N22" s="18"/>
      <c r="O22" s="18"/>
      <c r="P22" s="18"/>
      <c r="Q22" s="18"/>
      <c r="R22" s="18"/>
      <c r="S22" s="18"/>
      <c r="T22" s="18"/>
      <c r="U22" s="18"/>
      <c r="V22" s="18"/>
      <c r="W22" s="18"/>
      <c r="X22" s="18"/>
    </row>
    <row r="23" spans="1:25" ht="20.149999999999999" customHeight="1">
      <c r="B23" s="54" t="s">
        <v>19</v>
      </c>
      <c r="C23" s="57"/>
      <c r="D23" s="45" t="str">
        <f>IF(AND(OR(D8="Página Web",D8="Documento no Web"),COUNTA(C8:C17)=COUNTA(D8:D17),COUNTA(C8:C17)=COUNTA(E8:E17),COUNTA(C8:C17)=COUNTA(F8:F17),COUNTA(C8:C17)=COUNTA(G8:G17)),"SI","NO")</f>
        <v>SI</v>
      </c>
      <c r="E23" s="226"/>
      <c r="F23" s="18"/>
      <c r="G23" s="18"/>
      <c r="H23" s="18"/>
      <c r="I23" s="18"/>
      <c r="J23" s="18"/>
      <c r="K23" s="18"/>
      <c r="L23" s="18"/>
      <c r="M23" s="18"/>
      <c r="N23" s="18"/>
      <c r="O23" s="18"/>
      <c r="P23" s="18"/>
      <c r="Q23" s="18"/>
      <c r="R23" s="18"/>
      <c r="S23" s="18"/>
      <c r="T23" s="18"/>
      <c r="U23" s="18"/>
      <c r="V23" s="18"/>
      <c r="W23" s="18"/>
      <c r="X23" s="18"/>
    </row>
    <row r="24" spans="1:25" ht="12" customHeight="1">
      <c r="B24" s="18"/>
      <c r="C24" s="18"/>
      <c r="D24" s="18"/>
      <c r="E24" s="18"/>
      <c r="F24" s="18"/>
      <c r="G24" s="18"/>
      <c r="H24" s="18"/>
      <c r="I24" s="18"/>
      <c r="J24" s="18"/>
      <c r="K24" s="18"/>
      <c r="L24" s="18"/>
      <c r="M24" s="18"/>
      <c r="N24" s="18"/>
      <c r="O24" s="18"/>
      <c r="P24" s="18"/>
      <c r="Q24" s="18"/>
      <c r="R24" s="18"/>
      <c r="S24" s="18"/>
      <c r="T24" s="18"/>
      <c r="U24" s="18"/>
      <c r="V24" s="18"/>
      <c r="W24" s="18"/>
      <c r="X24" s="18"/>
    </row>
    <row r="25" spans="1:25" ht="12" customHeight="1">
      <c r="B25" s="18"/>
      <c r="C25" s="18"/>
      <c r="D25" s="18"/>
      <c r="E25" s="18"/>
      <c r="F25" s="18"/>
      <c r="G25" s="18"/>
      <c r="H25" s="18"/>
      <c r="I25" s="18"/>
      <c r="J25" s="18"/>
      <c r="K25" s="18"/>
      <c r="L25" s="18"/>
      <c r="M25" s="18"/>
      <c r="N25" s="18"/>
      <c r="O25" s="18"/>
      <c r="P25" s="18"/>
      <c r="Q25" s="18"/>
      <c r="R25" s="18"/>
      <c r="S25" s="18"/>
      <c r="T25" s="18"/>
      <c r="U25" s="18"/>
      <c r="V25" s="18"/>
      <c r="W25" s="18"/>
      <c r="X25" s="18"/>
    </row>
    <row r="26" spans="1:25" ht="12" customHeight="1">
      <c r="B26" s="18"/>
      <c r="C26" s="18"/>
      <c r="D26" s="226"/>
      <c r="E26" s="18"/>
      <c r="F26" s="18"/>
      <c r="G26" s="18"/>
      <c r="H26" s="18"/>
      <c r="I26" s="18"/>
      <c r="J26" s="18"/>
      <c r="K26" s="18"/>
      <c r="L26" s="18"/>
      <c r="M26" s="18"/>
      <c r="N26" s="18"/>
      <c r="O26" s="18"/>
      <c r="P26" s="18"/>
      <c r="Q26" s="18"/>
      <c r="R26" s="18"/>
      <c r="S26" s="18"/>
      <c r="T26" s="18"/>
      <c r="U26" s="18"/>
      <c r="V26" s="18"/>
      <c r="W26" s="18"/>
      <c r="X26" s="18"/>
    </row>
    <row r="27" spans="1:25" ht="12" customHeight="1">
      <c r="A27" s="18"/>
      <c r="B27" s="18"/>
      <c r="C27" s="18"/>
      <c r="D27" s="18"/>
      <c r="E27" s="18"/>
      <c r="F27" s="18"/>
      <c r="G27" s="18"/>
      <c r="H27" s="18"/>
      <c r="I27" s="18"/>
      <c r="J27" s="18"/>
      <c r="K27" s="18"/>
      <c r="L27" s="18"/>
      <c r="M27" s="18"/>
      <c r="N27" s="18"/>
      <c r="O27" s="18"/>
      <c r="P27" s="18"/>
      <c r="Q27" s="18"/>
      <c r="R27" s="18"/>
      <c r="S27" s="18"/>
      <c r="T27" s="18"/>
      <c r="U27" s="18"/>
      <c r="V27" s="18"/>
      <c r="W27" s="18"/>
      <c r="X27" s="18"/>
    </row>
    <row r="28" spans="1:25" ht="12" customHeight="1">
      <c r="A28" s="18"/>
      <c r="B28" s="18"/>
      <c r="C28" s="18"/>
      <c r="D28" s="18"/>
      <c r="E28" s="18"/>
      <c r="F28" s="18"/>
      <c r="G28" s="18"/>
      <c r="H28" s="18"/>
      <c r="I28" s="18"/>
      <c r="J28" s="18"/>
      <c r="K28" s="18"/>
      <c r="L28" s="18"/>
      <c r="M28" s="18"/>
      <c r="N28" s="18"/>
      <c r="O28" s="18"/>
      <c r="P28" s="18"/>
      <c r="Q28" s="18"/>
      <c r="R28" s="18"/>
      <c r="S28" s="18"/>
      <c r="T28" s="18"/>
      <c r="U28" s="18"/>
      <c r="V28" s="18"/>
      <c r="W28" s="18"/>
      <c r="X28" s="18"/>
    </row>
    <row r="29" spans="1:25" ht="12" customHeight="1">
      <c r="A29" s="18"/>
      <c r="B29" s="18"/>
      <c r="C29" s="18"/>
      <c r="D29" s="18"/>
      <c r="E29" s="18"/>
      <c r="F29" s="18"/>
      <c r="G29" s="18"/>
      <c r="H29" s="18"/>
      <c r="I29" s="18"/>
      <c r="J29" s="18"/>
      <c r="K29" s="18"/>
      <c r="L29" s="18"/>
      <c r="M29" s="18"/>
      <c r="N29" s="18"/>
      <c r="O29" s="18"/>
      <c r="P29" s="18"/>
      <c r="Q29" s="18"/>
      <c r="R29" s="18"/>
      <c r="S29" s="18"/>
      <c r="T29" s="18"/>
      <c r="U29" s="18"/>
      <c r="V29" s="18"/>
      <c r="W29" s="18"/>
      <c r="X29" s="18"/>
    </row>
    <row r="30" spans="1:25" ht="12" customHeight="1">
      <c r="A30" s="18"/>
      <c r="B30" s="18"/>
      <c r="C30" s="18"/>
      <c r="D30" s="18"/>
      <c r="E30" s="18"/>
      <c r="F30" s="18"/>
      <c r="G30" s="18"/>
      <c r="H30" s="18"/>
      <c r="I30" s="18"/>
      <c r="J30" s="18"/>
      <c r="K30" s="18"/>
      <c r="L30" s="18"/>
      <c r="M30" s="18"/>
      <c r="N30" s="18"/>
      <c r="O30" s="18"/>
      <c r="P30" s="18"/>
      <c r="Q30" s="18"/>
      <c r="R30" s="18"/>
      <c r="S30" s="18"/>
      <c r="T30" s="18"/>
      <c r="U30" s="18"/>
      <c r="V30" s="18"/>
      <c r="W30" s="18"/>
      <c r="X30" s="18"/>
    </row>
    <row r="31" spans="1:25" ht="12" customHeight="1">
      <c r="A31" s="18"/>
      <c r="B31" s="18"/>
      <c r="C31" s="18"/>
      <c r="D31" s="18"/>
      <c r="E31" s="18"/>
      <c r="F31" s="18"/>
      <c r="G31" s="18"/>
      <c r="H31" s="18"/>
      <c r="I31" s="18"/>
      <c r="J31" s="18"/>
      <c r="K31" s="18"/>
      <c r="L31" s="18"/>
      <c r="M31" s="18"/>
      <c r="N31" s="18"/>
      <c r="O31" s="18"/>
      <c r="P31" s="18"/>
      <c r="Q31" s="18"/>
      <c r="R31" s="18"/>
      <c r="S31" s="18"/>
      <c r="T31" s="18"/>
      <c r="U31" s="18"/>
      <c r="V31" s="18"/>
      <c r="W31" s="18"/>
      <c r="X31" s="18"/>
    </row>
    <row r="32" spans="1:25" ht="12" customHeight="1">
      <c r="A32" s="18"/>
      <c r="B32" s="18"/>
      <c r="C32" s="18"/>
      <c r="D32" s="18"/>
      <c r="E32" s="18"/>
      <c r="F32" s="18"/>
      <c r="G32" s="18"/>
      <c r="H32" s="18"/>
      <c r="I32" s="18"/>
      <c r="J32" s="18"/>
      <c r="K32" s="18"/>
      <c r="L32" s="18"/>
      <c r="M32" s="18"/>
      <c r="N32" s="18"/>
      <c r="O32" s="18"/>
      <c r="P32" s="18"/>
      <c r="Q32" s="18"/>
      <c r="R32" s="18"/>
      <c r="S32" s="18"/>
      <c r="T32" s="18"/>
      <c r="U32" s="18"/>
      <c r="V32" s="18"/>
      <c r="W32" s="18"/>
      <c r="X32" s="18"/>
    </row>
    <row r="33" spans="1:24" ht="12" customHeight="1">
      <c r="A33" s="18"/>
      <c r="B33" s="18"/>
      <c r="C33" s="18"/>
      <c r="D33" s="18"/>
      <c r="E33" s="18"/>
      <c r="F33" s="18"/>
      <c r="G33" s="18"/>
      <c r="H33" s="18"/>
      <c r="I33" s="18"/>
      <c r="J33" s="18"/>
      <c r="K33" s="18"/>
      <c r="L33" s="18"/>
      <c r="M33" s="18"/>
      <c r="N33" s="18"/>
      <c r="O33" s="18"/>
      <c r="P33" s="18"/>
      <c r="Q33" s="18"/>
      <c r="R33" s="18"/>
      <c r="S33" s="18"/>
      <c r="T33" s="18"/>
      <c r="U33" s="18"/>
      <c r="V33" s="18"/>
      <c r="W33" s="18"/>
      <c r="X33" s="18"/>
    </row>
    <row r="34" spans="1:24" ht="12" customHeight="1">
      <c r="A34" s="18"/>
      <c r="B34" s="18"/>
      <c r="C34" s="18"/>
      <c r="D34" s="18"/>
      <c r="E34" s="18"/>
      <c r="F34" s="18"/>
      <c r="G34" s="18"/>
      <c r="H34" s="18"/>
      <c r="I34" s="18"/>
      <c r="J34" s="18"/>
      <c r="K34" s="18"/>
      <c r="L34" s="18"/>
      <c r="M34" s="18"/>
      <c r="N34" s="18"/>
      <c r="O34" s="18"/>
      <c r="P34" s="18"/>
      <c r="Q34" s="18"/>
      <c r="R34" s="18"/>
      <c r="S34" s="18"/>
      <c r="T34" s="18"/>
      <c r="U34" s="18"/>
      <c r="V34" s="18"/>
      <c r="W34" s="18"/>
      <c r="X34" s="18"/>
    </row>
    <row r="35" spans="1:24" ht="12" customHeight="1">
      <c r="A35" s="18"/>
      <c r="B35" s="18"/>
      <c r="C35" s="18"/>
      <c r="D35" s="18"/>
      <c r="E35" s="18"/>
      <c r="F35" s="18"/>
      <c r="G35" s="18"/>
      <c r="H35" s="18"/>
      <c r="I35" s="18"/>
      <c r="J35" s="18"/>
      <c r="K35" s="18"/>
      <c r="L35" s="18"/>
      <c r="M35" s="18"/>
      <c r="N35" s="18"/>
      <c r="O35" s="18"/>
      <c r="P35" s="18"/>
      <c r="Q35" s="18"/>
      <c r="R35" s="18"/>
      <c r="S35" s="18"/>
      <c r="T35" s="18"/>
      <c r="U35" s="18"/>
      <c r="V35" s="18"/>
      <c r="W35" s="18"/>
      <c r="X35" s="18"/>
    </row>
    <row r="36" spans="1:24" ht="12" customHeight="1">
      <c r="A36" s="18"/>
      <c r="B36" s="18"/>
      <c r="C36" s="18"/>
      <c r="D36" s="18"/>
      <c r="E36" s="18"/>
      <c r="F36" s="18"/>
      <c r="G36" s="18"/>
      <c r="H36" s="18"/>
      <c r="I36" s="18"/>
      <c r="J36" s="18"/>
      <c r="K36" s="18"/>
      <c r="L36" s="18"/>
      <c r="M36" s="18"/>
      <c r="N36" s="18"/>
      <c r="O36" s="18"/>
      <c r="P36" s="18"/>
      <c r="Q36" s="18"/>
      <c r="R36" s="18"/>
      <c r="S36" s="18"/>
      <c r="T36" s="18"/>
      <c r="U36" s="18"/>
      <c r="V36" s="18"/>
      <c r="W36" s="18"/>
      <c r="X36" s="18"/>
    </row>
    <row r="37" spans="1:24" ht="12" customHeight="1">
      <c r="A37" s="18"/>
      <c r="B37" s="18"/>
      <c r="C37" s="18"/>
      <c r="D37" s="18"/>
      <c r="E37" s="18"/>
      <c r="F37" s="18"/>
      <c r="G37" s="18"/>
      <c r="H37" s="18"/>
      <c r="I37" s="18"/>
      <c r="J37" s="18"/>
      <c r="K37" s="18"/>
      <c r="L37" s="18"/>
      <c r="M37" s="18"/>
      <c r="N37" s="18"/>
      <c r="O37" s="18"/>
      <c r="P37" s="18"/>
      <c r="Q37" s="18"/>
      <c r="R37" s="18"/>
      <c r="S37" s="18"/>
      <c r="T37" s="18"/>
      <c r="U37" s="18"/>
      <c r="V37" s="18"/>
      <c r="W37" s="18"/>
      <c r="X37" s="18"/>
    </row>
    <row r="38" spans="1:24" ht="12" customHeight="1">
      <c r="A38" s="18"/>
      <c r="B38" s="18"/>
      <c r="C38" s="18"/>
      <c r="D38" s="18"/>
      <c r="E38" s="18"/>
      <c r="F38" s="18"/>
      <c r="G38" s="18"/>
      <c r="H38" s="18"/>
      <c r="I38" s="18"/>
      <c r="J38" s="18"/>
      <c r="K38" s="18"/>
      <c r="L38" s="18"/>
      <c r="M38" s="18"/>
      <c r="N38" s="18"/>
      <c r="O38" s="18"/>
      <c r="P38" s="18"/>
      <c r="Q38" s="18"/>
      <c r="R38" s="18"/>
      <c r="S38" s="18"/>
      <c r="T38" s="18"/>
      <c r="U38" s="18"/>
      <c r="V38" s="18"/>
      <c r="W38" s="18"/>
      <c r="X38" s="18"/>
    </row>
    <row r="39" spans="1:24" ht="12" customHeight="1">
      <c r="A39" s="18"/>
      <c r="B39" s="18"/>
      <c r="C39" s="18"/>
      <c r="D39" s="18"/>
      <c r="E39" s="18"/>
      <c r="F39" s="18"/>
      <c r="G39" s="18"/>
      <c r="H39" s="18"/>
      <c r="I39" s="18"/>
      <c r="J39" s="18"/>
      <c r="K39" s="18"/>
      <c r="L39" s="18"/>
      <c r="M39" s="18"/>
      <c r="N39" s="18"/>
      <c r="O39" s="18"/>
      <c r="P39" s="18"/>
      <c r="Q39" s="18"/>
      <c r="R39" s="18"/>
      <c r="S39" s="18"/>
      <c r="T39" s="18"/>
      <c r="U39" s="18"/>
      <c r="V39" s="18"/>
      <c r="W39" s="18"/>
      <c r="X39" s="18"/>
    </row>
    <row r="40" spans="1:24" ht="12" customHeight="1">
      <c r="A40" s="18"/>
      <c r="B40" s="18"/>
      <c r="C40" s="18"/>
      <c r="D40" s="18"/>
      <c r="E40" s="18"/>
      <c r="F40" s="18"/>
      <c r="G40" s="18"/>
      <c r="H40" s="18"/>
      <c r="I40" s="18"/>
      <c r="J40" s="18"/>
      <c r="K40" s="18"/>
      <c r="L40" s="18"/>
      <c r="M40" s="18"/>
      <c r="N40" s="18"/>
      <c r="O40" s="18"/>
      <c r="P40" s="18"/>
      <c r="Q40" s="18"/>
      <c r="R40" s="18"/>
      <c r="S40" s="18"/>
      <c r="T40" s="18"/>
      <c r="U40" s="18"/>
      <c r="V40" s="18"/>
      <c r="W40" s="18"/>
      <c r="X40" s="18"/>
    </row>
    <row r="41" spans="1:24" ht="12" customHeight="1">
      <c r="A41" s="18"/>
      <c r="B41" s="18"/>
      <c r="C41" s="18"/>
      <c r="D41" s="18"/>
      <c r="E41" s="18"/>
      <c r="F41" s="18"/>
      <c r="G41" s="18"/>
      <c r="H41" s="18"/>
      <c r="I41" s="18"/>
      <c r="J41" s="18"/>
      <c r="K41" s="18"/>
      <c r="L41" s="18"/>
      <c r="M41" s="18"/>
      <c r="N41" s="18"/>
      <c r="O41" s="18"/>
      <c r="P41" s="18"/>
      <c r="Q41" s="18"/>
      <c r="R41" s="18"/>
      <c r="S41" s="18"/>
      <c r="T41" s="18"/>
      <c r="U41" s="18"/>
      <c r="V41" s="18"/>
      <c r="W41" s="18"/>
      <c r="X41" s="18"/>
    </row>
    <row r="42" spans="1:24" ht="12" customHeight="1">
      <c r="A42" s="18"/>
      <c r="B42" s="18"/>
      <c r="C42" s="18"/>
      <c r="D42" s="18"/>
      <c r="E42" s="18"/>
      <c r="F42" s="18"/>
      <c r="G42" s="18"/>
      <c r="H42" s="18"/>
      <c r="I42" s="18"/>
      <c r="J42" s="18"/>
      <c r="K42" s="18"/>
      <c r="L42" s="18"/>
      <c r="M42" s="18"/>
      <c r="N42" s="18"/>
      <c r="O42" s="18"/>
      <c r="P42" s="18"/>
      <c r="Q42" s="18"/>
      <c r="R42" s="18"/>
      <c r="S42" s="18"/>
      <c r="T42" s="18"/>
      <c r="U42" s="18"/>
      <c r="V42" s="18"/>
      <c r="W42" s="18"/>
      <c r="X42" s="18"/>
    </row>
    <row r="43" spans="1:24" ht="12" customHeight="1">
      <c r="A43" s="18"/>
      <c r="B43" s="18"/>
      <c r="C43" s="18"/>
      <c r="D43" s="18"/>
      <c r="E43" s="18"/>
      <c r="F43" s="18"/>
      <c r="G43" s="18"/>
      <c r="H43" s="18"/>
      <c r="I43" s="18"/>
      <c r="J43" s="18"/>
      <c r="K43" s="18"/>
      <c r="L43" s="18"/>
      <c r="M43" s="18"/>
      <c r="N43" s="18"/>
      <c r="O43" s="18"/>
      <c r="P43" s="18"/>
      <c r="Q43" s="18"/>
      <c r="R43" s="18"/>
      <c r="S43" s="18"/>
      <c r="T43" s="18"/>
      <c r="U43" s="18"/>
      <c r="V43" s="18"/>
      <c r="W43" s="18"/>
      <c r="X43" s="18"/>
    </row>
    <row r="44" spans="1:24" ht="12" customHeight="1">
      <c r="A44" s="18"/>
      <c r="B44" s="18"/>
      <c r="C44" s="18"/>
      <c r="D44" s="18"/>
      <c r="E44" s="18"/>
      <c r="F44" s="18"/>
      <c r="G44" s="18"/>
      <c r="H44" s="18"/>
      <c r="I44" s="18"/>
      <c r="J44" s="18"/>
      <c r="K44" s="18"/>
      <c r="L44" s="18"/>
      <c r="M44" s="18"/>
      <c r="N44" s="18"/>
      <c r="O44" s="18"/>
      <c r="P44" s="18"/>
      <c r="Q44" s="18"/>
      <c r="R44" s="18"/>
      <c r="S44" s="18"/>
      <c r="T44" s="18"/>
      <c r="U44" s="18"/>
      <c r="V44" s="18"/>
      <c r="W44" s="18"/>
      <c r="X44" s="18"/>
    </row>
    <row r="45" spans="1:24" ht="12" customHeight="1">
      <c r="A45" s="18"/>
      <c r="B45" s="18"/>
      <c r="C45" s="18"/>
      <c r="D45" s="18"/>
      <c r="E45" s="18"/>
      <c r="F45" s="18"/>
      <c r="G45" s="18"/>
      <c r="H45" s="18"/>
      <c r="I45" s="18"/>
      <c r="J45" s="18"/>
      <c r="K45" s="18"/>
      <c r="L45" s="18"/>
      <c r="M45" s="18"/>
      <c r="N45" s="18"/>
      <c r="O45" s="18"/>
      <c r="P45" s="18"/>
      <c r="Q45" s="18"/>
      <c r="R45" s="18"/>
      <c r="S45" s="18"/>
      <c r="T45" s="18"/>
      <c r="U45" s="18"/>
      <c r="V45" s="18"/>
      <c r="W45" s="18"/>
      <c r="X45" s="18"/>
    </row>
    <row r="46" spans="1:24" ht="12" customHeight="1">
      <c r="A46" s="18"/>
      <c r="B46" s="18"/>
      <c r="C46" s="18"/>
      <c r="D46" s="18"/>
      <c r="E46" s="18"/>
      <c r="F46" s="18"/>
      <c r="G46" s="18"/>
      <c r="H46" s="18"/>
      <c r="I46" s="18"/>
      <c r="J46" s="18"/>
      <c r="K46" s="18"/>
      <c r="L46" s="18"/>
      <c r="M46" s="18"/>
      <c r="N46" s="18"/>
      <c r="O46" s="18"/>
      <c r="P46" s="18"/>
      <c r="Q46" s="18"/>
      <c r="R46" s="18"/>
      <c r="S46" s="18"/>
      <c r="T46" s="18"/>
      <c r="U46" s="18"/>
      <c r="V46" s="18"/>
      <c r="W46" s="18"/>
      <c r="X46" s="18"/>
    </row>
    <row r="47" spans="1:24" ht="12" customHeight="1">
      <c r="A47" s="18"/>
      <c r="B47" s="18"/>
      <c r="C47" s="18"/>
      <c r="D47" s="18"/>
      <c r="E47" s="18"/>
      <c r="F47" s="18"/>
      <c r="G47" s="18"/>
      <c r="H47" s="18"/>
      <c r="I47" s="18"/>
      <c r="J47" s="18"/>
      <c r="K47" s="18"/>
      <c r="L47" s="18"/>
      <c r="M47" s="18"/>
      <c r="N47" s="18"/>
      <c r="O47" s="18"/>
      <c r="P47" s="18"/>
      <c r="Q47" s="18"/>
      <c r="R47" s="18"/>
      <c r="S47" s="18"/>
      <c r="T47" s="18"/>
      <c r="U47" s="18"/>
      <c r="V47" s="18"/>
      <c r="W47" s="18"/>
      <c r="X47" s="18"/>
    </row>
    <row r="48" spans="1:24" ht="12" customHeight="1">
      <c r="A48" s="18"/>
      <c r="B48" s="18"/>
      <c r="C48" s="18"/>
      <c r="D48" s="18"/>
      <c r="E48" s="18"/>
      <c r="F48" s="18"/>
      <c r="G48" s="18"/>
      <c r="H48" s="18"/>
      <c r="I48" s="18"/>
      <c r="J48" s="18"/>
      <c r="K48" s="18"/>
      <c r="L48" s="18"/>
      <c r="M48" s="18"/>
      <c r="N48" s="18"/>
      <c r="O48" s="18"/>
      <c r="P48" s="18"/>
      <c r="Q48" s="18"/>
      <c r="R48" s="18"/>
      <c r="S48" s="18"/>
      <c r="T48" s="18"/>
      <c r="U48" s="18"/>
      <c r="V48" s="18"/>
      <c r="W48" s="18"/>
      <c r="X48" s="18"/>
    </row>
    <row r="49" spans="1:24" ht="12" customHeight="1">
      <c r="A49" s="18"/>
      <c r="B49" s="18"/>
      <c r="C49" s="18"/>
      <c r="D49" s="18"/>
      <c r="E49" s="18"/>
      <c r="F49" s="18"/>
      <c r="G49" s="18"/>
      <c r="H49" s="18"/>
      <c r="I49" s="18"/>
      <c r="J49" s="18"/>
      <c r="K49" s="18"/>
      <c r="L49" s="18"/>
      <c r="M49" s="18"/>
      <c r="N49" s="18"/>
      <c r="O49" s="18"/>
      <c r="P49" s="18"/>
      <c r="Q49" s="18"/>
      <c r="R49" s="18"/>
      <c r="S49" s="18"/>
      <c r="T49" s="18"/>
      <c r="U49" s="18"/>
      <c r="V49" s="18"/>
      <c r="W49" s="18"/>
      <c r="X49" s="18"/>
    </row>
    <row r="50" spans="1:24" ht="12" customHeight="1">
      <c r="A50" s="18"/>
      <c r="B50" s="18"/>
      <c r="C50" s="18"/>
      <c r="D50" s="18"/>
      <c r="E50" s="18"/>
      <c r="F50" s="18"/>
      <c r="G50" s="18"/>
      <c r="H50" s="18"/>
      <c r="I50" s="18"/>
      <c r="J50" s="18"/>
      <c r="K50" s="18"/>
      <c r="L50" s="18"/>
      <c r="M50" s="18"/>
      <c r="N50" s="18"/>
      <c r="O50" s="18"/>
      <c r="P50" s="18"/>
      <c r="Q50" s="18"/>
      <c r="R50" s="18"/>
      <c r="S50" s="18"/>
      <c r="T50" s="18"/>
      <c r="U50" s="18"/>
      <c r="V50" s="18"/>
      <c r="W50" s="18"/>
      <c r="X50" s="18"/>
    </row>
    <row r="51" spans="1:24" ht="12" customHeight="1">
      <c r="A51" s="18"/>
      <c r="B51" s="18"/>
      <c r="C51" s="18"/>
      <c r="D51" s="18"/>
      <c r="E51" s="18"/>
      <c r="F51" s="18"/>
      <c r="G51" s="18"/>
      <c r="H51" s="18"/>
      <c r="I51" s="18"/>
      <c r="J51" s="18"/>
      <c r="K51" s="18"/>
      <c r="L51" s="18"/>
      <c r="M51" s="18"/>
      <c r="N51" s="18"/>
      <c r="O51" s="18"/>
      <c r="P51" s="18"/>
      <c r="Q51" s="18"/>
      <c r="R51" s="18"/>
      <c r="S51" s="18"/>
      <c r="T51" s="18"/>
      <c r="U51" s="18"/>
      <c r="V51" s="18"/>
      <c r="W51" s="18"/>
      <c r="X51" s="18"/>
    </row>
    <row r="52" spans="1:24" ht="12" customHeight="1">
      <c r="A52" s="18"/>
      <c r="B52" s="18"/>
      <c r="C52" s="18"/>
      <c r="D52" s="18"/>
      <c r="E52" s="18"/>
      <c r="F52" s="18"/>
      <c r="G52" s="18"/>
      <c r="H52" s="18"/>
      <c r="I52" s="18"/>
      <c r="J52" s="18"/>
      <c r="K52" s="18"/>
      <c r="L52" s="18"/>
      <c r="M52" s="18"/>
      <c r="N52" s="18"/>
      <c r="O52" s="18"/>
      <c r="P52" s="18"/>
      <c r="Q52" s="18"/>
      <c r="R52" s="18"/>
      <c r="S52" s="18"/>
      <c r="T52" s="18"/>
      <c r="U52" s="18"/>
      <c r="V52" s="18"/>
      <c r="W52" s="18"/>
      <c r="X52" s="18"/>
    </row>
    <row r="53" spans="1:24" ht="12" customHeight="1">
      <c r="A53" s="18"/>
      <c r="B53" s="18"/>
      <c r="C53" s="18"/>
      <c r="D53" s="18"/>
      <c r="E53" s="18"/>
      <c r="F53" s="18"/>
      <c r="G53" s="18"/>
      <c r="H53" s="18"/>
      <c r="I53" s="18"/>
      <c r="J53" s="18"/>
      <c r="K53" s="18"/>
      <c r="L53" s="18"/>
      <c r="M53" s="18"/>
      <c r="N53" s="18"/>
      <c r="O53" s="18"/>
      <c r="P53" s="18"/>
      <c r="Q53" s="18"/>
      <c r="R53" s="18"/>
      <c r="S53" s="18"/>
      <c r="T53" s="18"/>
      <c r="U53" s="18"/>
      <c r="V53" s="18"/>
      <c r="W53" s="18"/>
      <c r="X53" s="18"/>
    </row>
    <row r="54" spans="1:24" ht="12" customHeight="1">
      <c r="A54" s="18"/>
      <c r="B54" s="18"/>
      <c r="C54" s="18"/>
      <c r="D54" s="18"/>
      <c r="E54" s="18"/>
      <c r="F54" s="18"/>
      <c r="G54" s="18"/>
      <c r="H54" s="18"/>
      <c r="I54" s="18"/>
      <c r="J54" s="18"/>
      <c r="K54" s="18"/>
      <c r="L54" s="18"/>
      <c r="M54" s="18"/>
      <c r="N54" s="18"/>
      <c r="O54" s="18"/>
      <c r="P54" s="18"/>
      <c r="Q54" s="18"/>
      <c r="R54" s="18"/>
      <c r="S54" s="18"/>
      <c r="T54" s="18"/>
      <c r="U54" s="18"/>
      <c r="V54" s="18"/>
      <c r="W54" s="18"/>
      <c r="X54" s="18"/>
    </row>
    <row r="55" spans="1:24" ht="12" customHeight="1">
      <c r="A55" s="18"/>
      <c r="B55" s="18"/>
      <c r="C55" s="18"/>
      <c r="D55" s="18"/>
      <c r="E55" s="18"/>
      <c r="F55" s="18"/>
      <c r="G55" s="18"/>
      <c r="H55" s="18"/>
      <c r="I55" s="18"/>
      <c r="J55" s="18"/>
      <c r="K55" s="18"/>
      <c r="L55" s="18"/>
      <c r="M55" s="18"/>
      <c r="N55" s="18"/>
      <c r="O55" s="18"/>
      <c r="P55" s="18"/>
      <c r="Q55" s="18"/>
      <c r="R55" s="18"/>
      <c r="S55" s="18"/>
      <c r="T55" s="18"/>
      <c r="U55" s="18"/>
      <c r="V55" s="18"/>
      <c r="W55" s="18"/>
      <c r="X55" s="18"/>
    </row>
    <row r="56" spans="1:24" ht="12" customHeight="1">
      <c r="A56" s="18"/>
      <c r="B56" s="18"/>
      <c r="C56" s="18"/>
      <c r="D56" s="18"/>
      <c r="E56" s="18"/>
      <c r="F56" s="18"/>
      <c r="G56" s="18"/>
      <c r="H56" s="18"/>
      <c r="I56" s="18"/>
      <c r="J56" s="18"/>
      <c r="K56" s="18"/>
      <c r="L56" s="18"/>
      <c r="M56" s="18"/>
      <c r="N56" s="18"/>
      <c r="O56" s="18"/>
      <c r="P56" s="18"/>
      <c r="Q56" s="18"/>
      <c r="R56" s="18"/>
      <c r="S56" s="18"/>
      <c r="T56" s="18"/>
      <c r="U56" s="18"/>
      <c r="V56" s="18"/>
      <c r="W56" s="18"/>
      <c r="X56" s="18"/>
    </row>
    <row r="57" spans="1:24" ht="12" customHeight="1">
      <c r="A57" s="18"/>
      <c r="B57" s="18"/>
      <c r="C57" s="18"/>
      <c r="D57" s="18"/>
      <c r="E57" s="18"/>
      <c r="F57" s="18"/>
      <c r="G57" s="18"/>
      <c r="H57" s="18"/>
      <c r="I57" s="18"/>
      <c r="J57" s="18"/>
      <c r="K57" s="18"/>
      <c r="L57" s="18"/>
      <c r="M57" s="18"/>
      <c r="N57" s="18"/>
      <c r="O57" s="18"/>
      <c r="P57" s="18"/>
      <c r="Q57" s="18"/>
      <c r="R57" s="18"/>
      <c r="S57" s="18"/>
      <c r="T57" s="18"/>
      <c r="U57" s="18"/>
      <c r="V57" s="18"/>
      <c r="W57" s="18"/>
      <c r="X57" s="18"/>
    </row>
    <row r="58" spans="1:24" ht="12" customHeight="1">
      <c r="A58" s="18"/>
      <c r="B58" s="18"/>
      <c r="C58" s="18"/>
      <c r="D58" s="18"/>
      <c r="E58" s="18"/>
      <c r="F58" s="18"/>
      <c r="G58" s="18"/>
      <c r="H58" s="18"/>
      <c r="I58" s="18"/>
      <c r="J58" s="18"/>
      <c r="K58" s="18"/>
      <c r="L58" s="18"/>
      <c r="M58" s="18"/>
      <c r="N58" s="18"/>
      <c r="O58" s="18"/>
      <c r="P58" s="18"/>
      <c r="Q58" s="18"/>
      <c r="R58" s="18"/>
      <c r="S58" s="18"/>
      <c r="T58" s="18"/>
      <c r="U58" s="18"/>
      <c r="V58" s="18"/>
      <c r="W58" s="18"/>
      <c r="X58" s="18"/>
    </row>
    <row r="59" spans="1:24" ht="12" customHeight="1">
      <c r="A59" s="18"/>
      <c r="B59" s="18"/>
      <c r="C59" s="18"/>
      <c r="D59" s="18"/>
      <c r="E59" s="18"/>
      <c r="F59" s="18"/>
      <c r="G59" s="18"/>
      <c r="H59" s="18"/>
      <c r="I59" s="18"/>
      <c r="J59" s="18"/>
      <c r="K59" s="18"/>
      <c r="L59" s="18"/>
      <c r="M59" s="18"/>
      <c r="N59" s="18"/>
      <c r="O59" s="18"/>
      <c r="P59" s="18"/>
      <c r="Q59" s="18"/>
      <c r="R59" s="18"/>
      <c r="S59" s="18"/>
      <c r="T59" s="18"/>
      <c r="U59" s="18"/>
      <c r="V59" s="18"/>
      <c r="W59" s="18"/>
      <c r="X59" s="18"/>
    </row>
    <row r="60" spans="1:24" ht="12" customHeight="1">
      <c r="A60" s="18"/>
      <c r="B60" s="18"/>
      <c r="C60" s="18"/>
      <c r="D60" s="18"/>
      <c r="E60" s="18"/>
      <c r="F60" s="18"/>
      <c r="G60" s="18"/>
      <c r="H60" s="18"/>
      <c r="I60" s="18"/>
      <c r="J60" s="18"/>
      <c r="K60" s="18"/>
      <c r="L60" s="18"/>
      <c r="M60" s="18"/>
      <c r="N60" s="18"/>
      <c r="O60" s="18"/>
      <c r="P60" s="18"/>
      <c r="Q60" s="18"/>
      <c r="R60" s="18"/>
      <c r="S60" s="18"/>
      <c r="T60" s="18"/>
      <c r="U60" s="18"/>
      <c r="V60" s="18"/>
      <c r="W60" s="18"/>
      <c r="X60" s="18"/>
    </row>
    <row r="61" spans="1:24" ht="12" customHeight="1">
      <c r="A61" s="18"/>
      <c r="B61" s="18"/>
      <c r="C61" s="18"/>
      <c r="D61" s="18"/>
      <c r="E61" s="18"/>
      <c r="F61" s="18"/>
      <c r="G61" s="18"/>
      <c r="H61" s="18"/>
      <c r="I61" s="18"/>
      <c r="J61" s="18"/>
      <c r="K61" s="18"/>
      <c r="L61" s="18"/>
      <c r="M61" s="18"/>
      <c r="N61" s="18"/>
      <c r="O61" s="18"/>
      <c r="P61" s="18"/>
      <c r="Q61" s="18"/>
      <c r="R61" s="18"/>
      <c r="S61" s="18"/>
      <c r="T61" s="18"/>
      <c r="U61" s="18"/>
      <c r="V61" s="18"/>
      <c r="W61" s="18"/>
      <c r="X61" s="18"/>
    </row>
    <row r="62" spans="1:24" ht="12" customHeight="1">
      <c r="A62" s="18"/>
      <c r="B62" s="18"/>
      <c r="C62" s="18"/>
      <c r="D62" s="18"/>
      <c r="E62" s="18"/>
      <c r="F62" s="18"/>
      <c r="G62" s="18"/>
      <c r="H62" s="18"/>
      <c r="I62" s="18"/>
      <c r="J62" s="18"/>
      <c r="K62" s="18"/>
      <c r="L62" s="18"/>
      <c r="M62" s="18"/>
      <c r="N62" s="18"/>
      <c r="O62" s="18"/>
      <c r="P62" s="18"/>
      <c r="Q62" s="18"/>
      <c r="R62" s="18"/>
      <c r="S62" s="18"/>
      <c r="T62" s="18"/>
      <c r="U62" s="18"/>
      <c r="V62" s="18"/>
      <c r="W62" s="18"/>
      <c r="X62" s="18"/>
    </row>
    <row r="63" spans="1:24" ht="12" customHeight="1">
      <c r="A63" s="18"/>
      <c r="B63" s="18"/>
      <c r="C63" s="18"/>
      <c r="D63" s="18"/>
      <c r="E63" s="18"/>
      <c r="F63" s="18"/>
      <c r="G63" s="18"/>
      <c r="H63" s="18"/>
      <c r="I63" s="18"/>
      <c r="J63" s="18"/>
      <c r="K63" s="18"/>
      <c r="L63" s="18"/>
      <c r="M63" s="18"/>
      <c r="N63" s="18"/>
      <c r="O63" s="18"/>
      <c r="P63" s="18"/>
      <c r="Q63" s="18"/>
      <c r="R63" s="18"/>
      <c r="S63" s="18"/>
      <c r="T63" s="18"/>
      <c r="U63" s="18"/>
      <c r="V63" s="18"/>
      <c r="W63" s="18"/>
      <c r="X63" s="18"/>
    </row>
    <row r="64" spans="1:24" ht="12" customHeight="1">
      <c r="A64" s="18"/>
      <c r="B64" s="18"/>
      <c r="C64" s="18"/>
      <c r="D64" s="18"/>
      <c r="E64" s="18"/>
      <c r="F64" s="18"/>
      <c r="G64" s="18"/>
      <c r="H64" s="18"/>
      <c r="I64" s="18"/>
      <c r="J64" s="18"/>
      <c r="K64" s="18"/>
      <c r="L64" s="18"/>
      <c r="M64" s="18"/>
      <c r="N64" s="18"/>
      <c r="O64" s="18"/>
      <c r="P64" s="18"/>
      <c r="Q64" s="18"/>
      <c r="R64" s="18"/>
      <c r="S64" s="18"/>
      <c r="T64" s="18"/>
      <c r="U64" s="18"/>
      <c r="V64" s="18"/>
      <c r="W64" s="18"/>
      <c r="X64" s="18"/>
    </row>
    <row r="65" spans="1:24" ht="12" customHeight="1">
      <c r="A65" s="18"/>
      <c r="B65" s="18"/>
      <c r="C65" s="18"/>
      <c r="D65" s="18"/>
      <c r="E65" s="18"/>
      <c r="F65" s="18"/>
      <c r="G65" s="18"/>
      <c r="H65" s="18"/>
      <c r="I65" s="18"/>
      <c r="J65" s="18"/>
      <c r="K65" s="18"/>
      <c r="L65" s="18"/>
      <c r="M65" s="18"/>
      <c r="N65" s="18"/>
      <c r="O65" s="18"/>
      <c r="P65" s="18"/>
      <c r="Q65" s="18"/>
      <c r="R65" s="18"/>
      <c r="S65" s="18"/>
      <c r="T65" s="18"/>
      <c r="U65" s="18"/>
      <c r="V65" s="18"/>
      <c r="W65" s="18"/>
      <c r="X65" s="18"/>
    </row>
    <row r="66" spans="1:24" ht="12" customHeight="1">
      <c r="A66" s="18"/>
      <c r="B66" s="18"/>
      <c r="C66" s="18"/>
      <c r="D66" s="18"/>
      <c r="E66" s="18"/>
      <c r="F66" s="18"/>
      <c r="G66" s="18"/>
      <c r="H66" s="18"/>
      <c r="I66" s="18"/>
      <c r="J66" s="18"/>
      <c r="K66" s="18"/>
      <c r="L66" s="18"/>
      <c r="M66" s="18"/>
      <c r="N66" s="18"/>
      <c r="O66" s="18"/>
      <c r="P66" s="18"/>
      <c r="Q66" s="18"/>
      <c r="R66" s="18"/>
      <c r="S66" s="18"/>
      <c r="T66" s="18"/>
      <c r="U66" s="18"/>
      <c r="V66" s="18"/>
      <c r="W66" s="18"/>
      <c r="X66" s="18"/>
    </row>
    <row r="67" spans="1:24" ht="12" customHeight="1">
      <c r="A67" s="18"/>
      <c r="B67" s="18"/>
      <c r="C67" s="18"/>
      <c r="D67" s="18"/>
      <c r="E67" s="18"/>
      <c r="F67" s="18"/>
      <c r="G67" s="18"/>
      <c r="H67" s="18"/>
      <c r="I67" s="18"/>
      <c r="J67" s="18"/>
      <c r="K67" s="18"/>
      <c r="L67" s="18"/>
      <c r="M67" s="18"/>
      <c r="N67" s="18"/>
      <c r="O67" s="18"/>
      <c r="P67" s="18"/>
      <c r="Q67" s="18"/>
      <c r="R67" s="18"/>
      <c r="S67" s="18"/>
      <c r="T67" s="18"/>
      <c r="U67" s="18"/>
      <c r="V67" s="18"/>
      <c r="W67" s="18"/>
      <c r="X67" s="18"/>
    </row>
    <row r="68" spans="1:24" ht="12" customHeight="1">
      <c r="A68" s="18"/>
      <c r="B68" s="18"/>
      <c r="C68" s="18"/>
      <c r="D68" s="18"/>
      <c r="E68" s="18"/>
      <c r="F68" s="18"/>
      <c r="G68" s="18"/>
      <c r="H68" s="18"/>
      <c r="I68" s="18"/>
      <c r="J68" s="18"/>
      <c r="K68" s="18"/>
      <c r="L68" s="18"/>
      <c r="M68" s="18"/>
      <c r="N68" s="18"/>
      <c r="O68" s="18"/>
      <c r="P68" s="18"/>
      <c r="Q68" s="18"/>
      <c r="R68" s="18"/>
      <c r="S68" s="18"/>
      <c r="T68" s="18"/>
      <c r="U68" s="18"/>
      <c r="V68" s="18"/>
      <c r="W68" s="18"/>
      <c r="X68" s="18"/>
    </row>
    <row r="69" spans="1:24" ht="12" customHeight="1">
      <c r="A69" s="18"/>
      <c r="B69" s="18"/>
      <c r="C69" s="18"/>
      <c r="D69" s="18"/>
      <c r="E69" s="18"/>
      <c r="F69" s="18"/>
      <c r="G69" s="18"/>
      <c r="H69" s="18"/>
      <c r="I69" s="18"/>
      <c r="J69" s="18"/>
      <c r="K69" s="18"/>
      <c r="L69" s="18"/>
      <c r="M69" s="18"/>
      <c r="N69" s="18"/>
      <c r="O69" s="18"/>
      <c r="P69" s="18"/>
      <c r="Q69" s="18"/>
      <c r="R69" s="18"/>
      <c r="S69" s="18"/>
      <c r="T69" s="18"/>
      <c r="U69" s="18"/>
      <c r="V69" s="18"/>
      <c r="W69" s="18"/>
      <c r="X69" s="18"/>
    </row>
    <row r="70" spans="1:24" ht="12" customHeight="1">
      <c r="A70" s="18"/>
      <c r="B70" s="18"/>
      <c r="C70" s="18"/>
      <c r="D70" s="18"/>
      <c r="E70" s="18"/>
      <c r="F70" s="18"/>
      <c r="G70" s="18"/>
      <c r="H70" s="18"/>
      <c r="I70" s="18"/>
      <c r="J70" s="18"/>
      <c r="K70" s="18"/>
      <c r="L70" s="18"/>
      <c r="M70" s="18"/>
      <c r="N70" s="18"/>
      <c r="O70" s="18"/>
      <c r="P70" s="18"/>
      <c r="Q70" s="18"/>
      <c r="R70" s="18"/>
      <c r="S70" s="18"/>
      <c r="T70" s="18"/>
      <c r="U70" s="18"/>
      <c r="V70" s="18"/>
      <c r="W70" s="18"/>
      <c r="X70" s="18"/>
    </row>
    <row r="71" spans="1:24" ht="12" customHeight="1">
      <c r="A71" s="18"/>
      <c r="B71" s="18"/>
      <c r="C71" s="18"/>
      <c r="D71" s="18"/>
      <c r="E71" s="18"/>
      <c r="F71" s="18"/>
      <c r="G71" s="18"/>
      <c r="H71" s="18"/>
      <c r="I71" s="18"/>
      <c r="J71" s="18"/>
      <c r="K71" s="18"/>
      <c r="L71" s="18"/>
      <c r="M71" s="18"/>
      <c r="N71" s="18"/>
      <c r="O71" s="18"/>
      <c r="P71" s="18"/>
      <c r="Q71" s="18"/>
      <c r="R71" s="18"/>
      <c r="S71" s="18"/>
      <c r="T71" s="18"/>
      <c r="U71" s="18"/>
      <c r="V71" s="18"/>
      <c r="W71" s="18"/>
      <c r="X71" s="18"/>
    </row>
    <row r="72" spans="1:24" ht="12" customHeight="1">
      <c r="A72" s="18"/>
      <c r="B72" s="18"/>
      <c r="C72" s="18"/>
      <c r="D72" s="18"/>
      <c r="E72" s="18"/>
      <c r="F72" s="18"/>
      <c r="G72" s="18"/>
      <c r="H72" s="18"/>
      <c r="I72" s="18"/>
      <c r="J72" s="18"/>
      <c r="K72" s="18"/>
      <c r="L72" s="18"/>
      <c r="M72" s="18"/>
      <c r="N72" s="18"/>
      <c r="O72" s="18"/>
      <c r="P72" s="18"/>
      <c r="Q72" s="18"/>
      <c r="R72" s="18"/>
      <c r="S72" s="18"/>
      <c r="T72" s="18"/>
      <c r="U72" s="18"/>
      <c r="V72" s="18"/>
      <c r="W72" s="18"/>
      <c r="X72" s="18"/>
    </row>
    <row r="73" spans="1:24" ht="12" customHeight="1">
      <c r="A73" s="18"/>
      <c r="B73" s="18"/>
      <c r="C73" s="18"/>
      <c r="D73" s="18"/>
      <c r="E73" s="18"/>
      <c r="F73" s="18"/>
      <c r="G73" s="18"/>
      <c r="H73" s="18"/>
      <c r="I73" s="18"/>
      <c r="J73" s="18"/>
      <c r="K73" s="18"/>
      <c r="L73" s="18"/>
      <c r="M73" s="18"/>
      <c r="N73" s="18"/>
      <c r="O73" s="18"/>
      <c r="P73" s="18"/>
      <c r="Q73" s="18"/>
      <c r="R73" s="18"/>
      <c r="S73" s="18"/>
      <c r="T73" s="18"/>
      <c r="U73" s="18"/>
      <c r="V73" s="18"/>
      <c r="W73" s="18"/>
      <c r="X73" s="18"/>
    </row>
    <row r="74" spans="1:24" ht="12" customHeight="1">
      <c r="A74" s="18"/>
      <c r="B74" s="18"/>
      <c r="C74" s="18"/>
      <c r="D74" s="18"/>
      <c r="E74" s="18"/>
      <c r="F74" s="18"/>
      <c r="G74" s="18"/>
      <c r="H74" s="18"/>
      <c r="I74" s="18"/>
      <c r="J74" s="18"/>
      <c r="K74" s="18"/>
      <c r="L74" s="18"/>
      <c r="M74" s="18"/>
      <c r="N74" s="18"/>
      <c r="O74" s="18"/>
      <c r="P74" s="18"/>
      <c r="Q74" s="18"/>
      <c r="R74" s="18"/>
      <c r="S74" s="18"/>
      <c r="T74" s="18"/>
      <c r="U74" s="18"/>
      <c r="V74" s="18"/>
      <c r="W74" s="18"/>
      <c r="X74" s="18"/>
    </row>
    <row r="75" spans="1:24" ht="12" customHeight="1">
      <c r="A75" s="18"/>
      <c r="B75" s="18"/>
      <c r="C75" s="18"/>
      <c r="D75" s="18"/>
      <c r="E75" s="18"/>
      <c r="F75" s="18"/>
      <c r="G75" s="18"/>
      <c r="H75" s="18"/>
      <c r="I75" s="18"/>
      <c r="J75" s="18"/>
      <c r="K75" s="18"/>
      <c r="L75" s="18"/>
      <c r="M75" s="18"/>
      <c r="N75" s="18"/>
      <c r="O75" s="18"/>
      <c r="P75" s="18"/>
      <c r="Q75" s="18"/>
      <c r="R75" s="18"/>
      <c r="S75" s="18"/>
      <c r="T75" s="18"/>
      <c r="U75" s="18"/>
      <c r="V75" s="18"/>
      <c r="W75" s="18"/>
      <c r="X75" s="18"/>
    </row>
    <row r="76" spans="1:24" ht="12" customHeight="1">
      <c r="A76" s="18"/>
      <c r="B76" s="18"/>
      <c r="C76" s="18"/>
      <c r="D76" s="18"/>
      <c r="E76" s="18"/>
      <c r="F76" s="18"/>
      <c r="G76" s="18"/>
      <c r="H76" s="18"/>
      <c r="I76" s="18"/>
      <c r="J76" s="18"/>
      <c r="K76" s="18"/>
      <c r="L76" s="18"/>
      <c r="M76" s="18"/>
      <c r="N76" s="18"/>
      <c r="O76" s="18"/>
      <c r="P76" s="18"/>
      <c r="Q76" s="18"/>
      <c r="R76" s="18"/>
      <c r="S76" s="18"/>
      <c r="T76" s="18"/>
      <c r="U76" s="18"/>
      <c r="V76" s="18"/>
      <c r="W76" s="18"/>
      <c r="X76" s="18"/>
    </row>
    <row r="77" spans="1:24" ht="12" customHeight="1">
      <c r="A77" s="18"/>
      <c r="B77" s="18"/>
      <c r="C77" s="18"/>
      <c r="D77" s="18"/>
      <c r="E77" s="18"/>
      <c r="F77" s="18"/>
      <c r="G77" s="18"/>
      <c r="H77" s="18"/>
      <c r="I77" s="18"/>
      <c r="J77" s="18"/>
      <c r="K77" s="18"/>
      <c r="L77" s="18"/>
      <c r="M77" s="18"/>
      <c r="N77" s="18"/>
      <c r="O77" s="18"/>
      <c r="P77" s="18"/>
      <c r="Q77" s="18"/>
      <c r="R77" s="18"/>
      <c r="S77" s="18"/>
      <c r="T77" s="18"/>
      <c r="U77" s="18"/>
      <c r="V77" s="18"/>
      <c r="W77" s="18"/>
      <c r="X77" s="18"/>
    </row>
    <row r="78" spans="1:24" ht="12" customHeight="1">
      <c r="A78" s="18"/>
      <c r="B78" s="18"/>
      <c r="C78" s="18"/>
      <c r="D78" s="18"/>
      <c r="E78" s="18"/>
      <c r="F78" s="18"/>
      <c r="G78" s="18"/>
      <c r="H78" s="18"/>
      <c r="I78" s="18"/>
      <c r="J78" s="18"/>
      <c r="K78" s="18"/>
      <c r="L78" s="18"/>
      <c r="M78" s="18"/>
      <c r="N78" s="18"/>
      <c r="O78" s="18"/>
      <c r="P78" s="18"/>
      <c r="Q78" s="18"/>
      <c r="R78" s="18"/>
      <c r="S78" s="18"/>
      <c r="T78" s="18"/>
      <c r="U78" s="18"/>
      <c r="V78" s="18"/>
      <c r="W78" s="18"/>
      <c r="X78" s="18"/>
    </row>
    <row r="79" spans="1:24" ht="12" customHeight="1">
      <c r="A79" s="18"/>
      <c r="B79" s="18"/>
      <c r="C79" s="18"/>
      <c r="D79" s="18"/>
      <c r="E79" s="18"/>
      <c r="F79" s="18"/>
      <c r="G79" s="18"/>
      <c r="H79" s="18"/>
      <c r="I79" s="18"/>
      <c r="J79" s="18"/>
      <c r="K79" s="18"/>
      <c r="L79" s="18"/>
      <c r="M79" s="18"/>
      <c r="N79" s="18"/>
      <c r="O79" s="18"/>
      <c r="P79" s="18"/>
      <c r="Q79" s="18"/>
      <c r="R79" s="18"/>
      <c r="S79" s="18"/>
      <c r="T79" s="18"/>
      <c r="U79" s="18"/>
      <c r="V79" s="18"/>
      <c r="W79" s="18"/>
      <c r="X79" s="18"/>
    </row>
    <row r="80" spans="1:24" ht="12" customHeight="1">
      <c r="A80" s="18"/>
      <c r="B80" s="18"/>
      <c r="C80" s="18"/>
      <c r="D80" s="18"/>
      <c r="E80" s="18"/>
      <c r="F80" s="18"/>
      <c r="G80" s="18"/>
      <c r="H80" s="18"/>
      <c r="I80" s="18"/>
      <c r="J80" s="18"/>
      <c r="K80" s="18"/>
      <c r="L80" s="18"/>
      <c r="M80" s="18"/>
      <c r="N80" s="18"/>
      <c r="O80" s="18"/>
      <c r="P80" s="18"/>
      <c r="Q80" s="18"/>
      <c r="R80" s="18"/>
      <c r="S80" s="18"/>
      <c r="T80" s="18"/>
      <c r="U80" s="18"/>
      <c r="V80" s="18"/>
      <c r="W80" s="18"/>
      <c r="X80" s="18"/>
    </row>
    <row r="81" spans="1:24" ht="12" customHeight="1">
      <c r="A81" s="18"/>
      <c r="B81" s="18"/>
      <c r="C81" s="18"/>
      <c r="D81" s="18"/>
      <c r="E81" s="18"/>
      <c r="F81" s="18"/>
      <c r="G81" s="18"/>
      <c r="H81" s="18"/>
      <c r="I81" s="18"/>
      <c r="J81" s="18"/>
      <c r="K81" s="18"/>
      <c r="L81" s="18"/>
      <c r="M81" s="18"/>
      <c r="N81" s="18"/>
      <c r="O81" s="18"/>
      <c r="P81" s="18"/>
      <c r="Q81" s="18"/>
      <c r="R81" s="18"/>
      <c r="S81" s="18"/>
      <c r="T81" s="18"/>
      <c r="U81" s="18"/>
      <c r="V81" s="18"/>
      <c r="W81" s="18"/>
      <c r="X81" s="18"/>
    </row>
    <row r="82" spans="1:24" ht="12" customHeight="1">
      <c r="A82" s="18"/>
      <c r="B82" s="18"/>
      <c r="C82" s="18"/>
      <c r="D82" s="18"/>
      <c r="E82" s="18"/>
      <c r="F82" s="18"/>
      <c r="G82" s="18"/>
      <c r="H82" s="18"/>
      <c r="I82" s="18"/>
      <c r="J82" s="18"/>
      <c r="K82" s="18"/>
      <c r="L82" s="18"/>
      <c r="M82" s="18"/>
      <c r="N82" s="18"/>
      <c r="O82" s="18"/>
      <c r="P82" s="18"/>
      <c r="Q82" s="18"/>
      <c r="R82" s="18"/>
      <c r="S82" s="18"/>
      <c r="T82" s="18"/>
      <c r="U82" s="18"/>
      <c r="V82" s="18"/>
      <c r="W82" s="18"/>
      <c r="X82" s="18"/>
    </row>
    <row r="83" spans="1:24" ht="12" customHeight="1">
      <c r="A83" s="18"/>
      <c r="B83" s="18"/>
      <c r="C83" s="18"/>
      <c r="D83" s="18"/>
      <c r="E83" s="18"/>
      <c r="F83" s="18"/>
      <c r="G83" s="18"/>
      <c r="H83" s="18"/>
      <c r="I83" s="18"/>
      <c r="J83" s="18"/>
      <c r="K83" s="18"/>
      <c r="L83" s="18"/>
      <c r="M83" s="18"/>
      <c r="N83" s="18"/>
      <c r="O83" s="18"/>
      <c r="P83" s="18"/>
      <c r="Q83" s="18"/>
      <c r="R83" s="18"/>
      <c r="S83" s="18"/>
      <c r="T83" s="18"/>
      <c r="U83" s="18"/>
      <c r="V83" s="18"/>
      <c r="W83" s="18"/>
      <c r="X83" s="18"/>
    </row>
    <row r="84" spans="1:24" ht="12" customHeight="1">
      <c r="A84" s="18"/>
      <c r="B84" s="18"/>
      <c r="C84" s="18"/>
      <c r="D84" s="18"/>
      <c r="E84" s="18"/>
      <c r="F84" s="18"/>
      <c r="G84" s="18"/>
      <c r="H84" s="18"/>
      <c r="I84" s="18"/>
      <c r="J84" s="18"/>
      <c r="K84" s="18"/>
      <c r="L84" s="18"/>
      <c r="M84" s="18"/>
      <c r="N84" s="18"/>
      <c r="O84" s="18"/>
      <c r="P84" s="18"/>
      <c r="Q84" s="18"/>
      <c r="R84" s="18"/>
      <c r="S84" s="18"/>
      <c r="T84" s="18"/>
      <c r="U84" s="18"/>
      <c r="V84" s="18"/>
      <c r="W84" s="18"/>
      <c r="X84" s="18"/>
    </row>
    <row r="85" spans="1:24" ht="12" customHeight="1">
      <c r="A85" s="18"/>
      <c r="B85" s="18"/>
      <c r="C85" s="18"/>
      <c r="D85" s="18"/>
      <c r="E85" s="18"/>
      <c r="F85" s="18"/>
      <c r="G85" s="18"/>
      <c r="H85" s="18"/>
      <c r="I85" s="18"/>
      <c r="J85" s="18"/>
      <c r="K85" s="18"/>
      <c r="L85" s="18"/>
      <c r="M85" s="18"/>
      <c r="N85" s="18"/>
      <c r="O85" s="18"/>
      <c r="P85" s="18"/>
      <c r="Q85" s="18"/>
      <c r="R85" s="18"/>
      <c r="S85" s="18"/>
      <c r="T85" s="18"/>
      <c r="U85" s="18"/>
      <c r="V85" s="18"/>
      <c r="W85" s="18"/>
      <c r="X85" s="18"/>
    </row>
    <row r="86" spans="1:24" ht="12" customHeight="1">
      <c r="A86" s="18"/>
      <c r="B86" s="18"/>
      <c r="C86" s="18"/>
      <c r="D86" s="18"/>
      <c r="E86" s="18"/>
      <c r="F86" s="18"/>
      <c r="G86" s="18"/>
      <c r="H86" s="18"/>
      <c r="I86" s="18"/>
      <c r="J86" s="18"/>
      <c r="K86" s="18"/>
      <c r="L86" s="18"/>
      <c r="M86" s="18"/>
      <c r="N86" s="18"/>
      <c r="O86" s="18"/>
      <c r="P86" s="18"/>
      <c r="Q86" s="18"/>
      <c r="R86" s="18"/>
      <c r="S86" s="18"/>
      <c r="T86" s="18"/>
      <c r="U86" s="18"/>
      <c r="V86" s="18"/>
      <c r="W86" s="18"/>
      <c r="X86" s="18"/>
    </row>
    <row r="87" spans="1:24" ht="12" customHeight="1">
      <c r="A87" s="18"/>
      <c r="B87" s="18"/>
      <c r="C87" s="18"/>
      <c r="D87" s="18"/>
      <c r="E87" s="18"/>
      <c r="F87" s="18"/>
      <c r="G87" s="18"/>
      <c r="H87" s="18"/>
      <c r="I87" s="18"/>
      <c r="J87" s="18"/>
      <c r="K87" s="18"/>
      <c r="L87" s="18"/>
      <c r="M87" s="18"/>
      <c r="N87" s="18"/>
      <c r="O87" s="18"/>
      <c r="P87" s="18"/>
      <c r="Q87" s="18"/>
      <c r="R87" s="18"/>
      <c r="S87" s="18"/>
      <c r="T87" s="18"/>
      <c r="U87" s="18"/>
      <c r="V87" s="18"/>
      <c r="W87" s="18"/>
      <c r="X87" s="18"/>
    </row>
    <row r="88" spans="1:24" ht="12" customHeight="1">
      <c r="A88" s="18"/>
      <c r="B88" s="18"/>
      <c r="C88" s="18"/>
      <c r="D88" s="18"/>
      <c r="E88" s="18"/>
      <c r="F88" s="18"/>
      <c r="G88" s="18"/>
      <c r="H88" s="18"/>
      <c r="I88" s="18"/>
      <c r="J88" s="18"/>
      <c r="K88" s="18"/>
      <c r="L88" s="18"/>
      <c r="M88" s="18"/>
      <c r="N88" s="18"/>
      <c r="O88" s="18"/>
      <c r="P88" s="18"/>
      <c r="Q88" s="18"/>
      <c r="R88" s="18"/>
      <c r="S88" s="18"/>
      <c r="T88" s="18"/>
      <c r="U88" s="18"/>
      <c r="V88" s="18"/>
      <c r="W88" s="18"/>
      <c r="X88" s="18"/>
    </row>
    <row r="89" spans="1:24" ht="12" customHeight="1">
      <c r="A89" s="18"/>
      <c r="B89" s="18"/>
      <c r="C89" s="18"/>
      <c r="D89" s="18"/>
      <c r="E89" s="18"/>
      <c r="F89" s="18"/>
      <c r="G89" s="18"/>
      <c r="H89" s="18"/>
      <c r="I89" s="18"/>
      <c r="J89" s="18"/>
      <c r="K89" s="18"/>
      <c r="L89" s="18"/>
      <c r="M89" s="18"/>
      <c r="N89" s="18"/>
      <c r="O89" s="18"/>
      <c r="P89" s="18"/>
      <c r="Q89" s="18"/>
      <c r="R89" s="18"/>
      <c r="S89" s="18"/>
      <c r="T89" s="18"/>
      <c r="U89" s="18"/>
      <c r="V89" s="18"/>
      <c r="W89" s="18"/>
      <c r="X89" s="18"/>
    </row>
    <row r="90" spans="1:24" ht="12" customHeight="1">
      <c r="A90" s="18"/>
      <c r="B90" s="18"/>
      <c r="C90" s="18"/>
      <c r="D90" s="18"/>
      <c r="E90" s="18"/>
      <c r="F90" s="18"/>
      <c r="G90" s="18"/>
      <c r="H90" s="18"/>
      <c r="I90" s="18"/>
      <c r="J90" s="18"/>
      <c r="K90" s="18"/>
      <c r="L90" s="18"/>
      <c r="M90" s="18"/>
      <c r="N90" s="18"/>
      <c r="O90" s="18"/>
      <c r="P90" s="18"/>
      <c r="Q90" s="18"/>
      <c r="R90" s="18"/>
      <c r="S90" s="18"/>
      <c r="T90" s="18"/>
      <c r="U90" s="18"/>
      <c r="V90" s="18"/>
      <c r="W90" s="18"/>
      <c r="X90" s="18"/>
    </row>
    <row r="91" spans="1:24" ht="12" customHeight="1">
      <c r="A91" s="18"/>
      <c r="B91" s="18"/>
      <c r="C91" s="18"/>
      <c r="D91" s="18"/>
      <c r="E91" s="18"/>
      <c r="F91" s="18"/>
      <c r="G91" s="18"/>
      <c r="H91" s="18"/>
      <c r="I91" s="18"/>
      <c r="J91" s="18"/>
      <c r="K91" s="18"/>
      <c r="L91" s="18"/>
      <c r="M91" s="18"/>
      <c r="N91" s="18"/>
      <c r="O91" s="18"/>
      <c r="P91" s="18"/>
      <c r="Q91" s="18"/>
      <c r="R91" s="18"/>
      <c r="S91" s="18"/>
      <c r="T91" s="18"/>
      <c r="U91" s="18"/>
      <c r="V91" s="18"/>
      <c r="W91" s="18"/>
      <c r="X91" s="18"/>
    </row>
    <row r="92" spans="1:24" ht="12" customHeight="1">
      <c r="A92" s="18"/>
      <c r="B92" s="18"/>
      <c r="C92" s="18"/>
      <c r="D92" s="18"/>
      <c r="E92" s="18"/>
      <c r="F92" s="18"/>
      <c r="G92" s="18"/>
      <c r="H92" s="18"/>
      <c r="I92" s="18"/>
      <c r="J92" s="18"/>
      <c r="K92" s="18"/>
      <c r="L92" s="18"/>
      <c r="M92" s="18"/>
      <c r="N92" s="18"/>
      <c r="O92" s="18"/>
      <c r="P92" s="18"/>
      <c r="Q92" s="18"/>
      <c r="R92" s="18"/>
      <c r="S92" s="18"/>
      <c r="T92" s="18"/>
      <c r="U92" s="18"/>
      <c r="V92" s="18"/>
      <c r="W92" s="18"/>
      <c r="X92" s="18"/>
    </row>
    <row r="93" spans="1:24" ht="12" customHeight="1">
      <c r="A93" s="18"/>
      <c r="B93" s="18"/>
      <c r="C93" s="18"/>
      <c r="D93" s="18"/>
      <c r="E93" s="18"/>
      <c r="F93" s="18"/>
      <c r="G93" s="18"/>
      <c r="H93" s="18"/>
      <c r="I93" s="18"/>
      <c r="J93" s="18"/>
      <c r="K93" s="18"/>
      <c r="L93" s="18"/>
      <c r="M93" s="18"/>
      <c r="N93" s="18"/>
      <c r="O93" s="18"/>
      <c r="P93" s="18"/>
      <c r="Q93" s="18"/>
      <c r="R93" s="18"/>
      <c r="S93" s="18"/>
      <c r="T93" s="18"/>
      <c r="U93" s="18"/>
      <c r="V93" s="18"/>
      <c r="W93" s="18"/>
      <c r="X93" s="18"/>
    </row>
    <row r="94" spans="1:24" ht="12" customHeight="1">
      <c r="A94" s="18"/>
      <c r="B94" s="18"/>
      <c r="C94" s="18"/>
      <c r="D94" s="18"/>
      <c r="E94" s="18"/>
      <c r="F94" s="18"/>
      <c r="G94" s="18"/>
      <c r="H94" s="18"/>
      <c r="I94" s="18"/>
      <c r="J94" s="18"/>
      <c r="K94" s="18"/>
      <c r="L94" s="18"/>
      <c r="M94" s="18"/>
      <c r="N94" s="18"/>
      <c r="O94" s="18"/>
      <c r="P94" s="18"/>
      <c r="Q94" s="18"/>
      <c r="R94" s="18"/>
      <c r="S94" s="18"/>
      <c r="T94" s="18"/>
      <c r="U94" s="18"/>
      <c r="V94" s="18"/>
      <c r="W94" s="18"/>
      <c r="X94" s="18"/>
    </row>
    <row r="95" spans="1:24" ht="12" customHeight="1">
      <c r="A95" s="18"/>
      <c r="B95" s="18"/>
      <c r="C95" s="18"/>
      <c r="D95" s="18"/>
      <c r="E95" s="18"/>
      <c r="F95" s="18"/>
      <c r="G95" s="18"/>
      <c r="H95" s="18"/>
      <c r="I95" s="18"/>
      <c r="J95" s="18"/>
      <c r="K95" s="18"/>
      <c r="L95" s="18"/>
      <c r="M95" s="18"/>
      <c r="N95" s="18"/>
      <c r="O95" s="18"/>
      <c r="P95" s="18"/>
      <c r="Q95" s="18"/>
      <c r="R95" s="18"/>
      <c r="S95" s="18"/>
      <c r="T95" s="18"/>
      <c r="U95" s="18"/>
      <c r="V95" s="18"/>
      <c r="W95" s="18"/>
      <c r="X95" s="18"/>
    </row>
    <row r="96" spans="1:24" ht="12" customHeight="1">
      <c r="A96" s="18"/>
      <c r="B96" s="18"/>
      <c r="C96" s="18"/>
      <c r="D96" s="18"/>
      <c r="E96" s="18"/>
      <c r="F96" s="18"/>
      <c r="G96" s="18"/>
      <c r="H96" s="18"/>
      <c r="I96" s="18"/>
      <c r="J96" s="18"/>
      <c r="K96" s="18"/>
      <c r="L96" s="18"/>
      <c r="M96" s="18"/>
      <c r="N96" s="18"/>
      <c r="O96" s="18"/>
      <c r="P96" s="18"/>
      <c r="Q96" s="18"/>
      <c r="R96" s="18"/>
      <c r="S96" s="18"/>
      <c r="T96" s="18"/>
      <c r="U96" s="18"/>
      <c r="V96" s="18"/>
      <c r="W96" s="18"/>
      <c r="X96" s="18"/>
    </row>
    <row r="97" spans="1:24" ht="12" customHeight="1">
      <c r="A97" s="18"/>
      <c r="B97" s="18"/>
      <c r="C97" s="18"/>
      <c r="D97" s="18"/>
      <c r="E97" s="18"/>
      <c r="F97" s="18"/>
      <c r="G97" s="18"/>
      <c r="H97" s="18"/>
      <c r="I97" s="18"/>
      <c r="J97" s="18"/>
      <c r="K97" s="18"/>
      <c r="L97" s="18"/>
      <c r="M97" s="18"/>
      <c r="N97" s="18"/>
      <c r="O97" s="18"/>
      <c r="P97" s="18"/>
      <c r="Q97" s="18"/>
      <c r="R97" s="18"/>
      <c r="S97" s="18"/>
      <c r="T97" s="18"/>
      <c r="U97" s="18"/>
      <c r="V97" s="18"/>
      <c r="W97" s="18"/>
      <c r="X97" s="18"/>
    </row>
    <row r="98" spans="1:24" ht="12" customHeight="1">
      <c r="A98" s="18"/>
      <c r="B98" s="18"/>
      <c r="C98" s="18"/>
      <c r="D98" s="18"/>
      <c r="E98" s="18"/>
      <c r="F98" s="18"/>
      <c r="G98" s="18"/>
      <c r="H98" s="18"/>
      <c r="I98" s="18"/>
      <c r="J98" s="18"/>
      <c r="K98" s="18"/>
      <c r="L98" s="18"/>
      <c r="M98" s="18"/>
      <c r="N98" s="18"/>
      <c r="O98" s="18"/>
      <c r="P98" s="18"/>
      <c r="Q98" s="18"/>
      <c r="R98" s="18"/>
      <c r="S98" s="18"/>
      <c r="T98" s="18"/>
      <c r="U98" s="18"/>
      <c r="V98" s="18"/>
      <c r="W98" s="18"/>
      <c r="X98" s="18"/>
    </row>
    <row r="99" spans="1:24" ht="12" customHeight="1">
      <c r="A99" s="18"/>
      <c r="B99" s="18"/>
      <c r="C99" s="18"/>
      <c r="D99" s="18"/>
      <c r="E99" s="18"/>
      <c r="F99" s="18"/>
      <c r="G99" s="18"/>
      <c r="H99" s="18"/>
      <c r="I99" s="18"/>
      <c r="J99" s="18"/>
      <c r="K99" s="18"/>
      <c r="L99" s="18"/>
      <c r="M99" s="18"/>
      <c r="N99" s="18"/>
      <c r="O99" s="18"/>
      <c r="P99" s="18"/>
      <c r="Q99" s="18"/>
      <c r="R99" s="18"/>
      <c r="S99" s="18"/>
      <c r="T99" s="18"/>
      <c r="U99" s="18"/>
      <c r="V99" s="18"/>
      <c r="W99" s="18"/>
      <c r="X99" s="18"/>
    </row>
    <row r="100" spans="1:24" ht="12"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row>
    <row r="101" spans="1:24" ht="12"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row>
    <row r="102" spans="1:24" ht="12"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row>
    <row r="103" spans="1:24" ht="12"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row>
    <row r="104" spans="1:24" ht="12"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row>
    <row r="105" spans="1:24" ht="12"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row>
    <row r="106" spans="1:24" ht="12"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row>
    <row r="107" spans="1:24" ht="12"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row>
    <row r="108" spans="1:24" ht="12"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row>
    <row r="109" spans="1:24" ht="12"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row>
    <row r="110" spans="1:24" ht="12"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row>
    <row r="111" spans="1:24" ht="12"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row>
    <row r="112" spans="1:24" ht="12"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row>
    <row r="113" spans="1:24" ht="12"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ht="12"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ht="12"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ht="12"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ht="12"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ht="12"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ht="12"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ht="12"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ht="12"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ht="12"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row>
    <row r="123" spans="1:24" ht="12"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row>
    <row r="124" spans="1:24" ht="12"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row>
    <row r="125" spans="1:24" ht="12"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row>
    <row r="126" spans="1:24" ht="12"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row>
    <row r="127" spans="1:24" ht="12"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row>
    <row r="128" spans="1:24" ht="12"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row>
    <row r="129" spans="1:24" ht="12"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row>
    <row r="130" spans="1:24" ht="12"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row>
    <row r="131" spans="1:24" ht="12"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row>
    <row r="132" spans="1:24" ht="12"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row>
    <row r="133" spans="1:24" ht="12"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row>
    <row r="134" spans="1:24" ht="12"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row>
    <row r="135" spans="1:24" ht="12"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row>
    <row r="136" spans="1:24" ht="12"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row>
    <row r="137" spans="1:24" ht="12"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row>
    <row r="138" spans="1:24" ht="12"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row>
    <row r="139" spans="1:24" ht="12"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row>
    <row r="140" spans="1:24" ht="12"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row>
    <row r="141" spans="1:24" ht="12"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row>
    <row r="142" spans="1:24" ht="12"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row>
    <row r="143" spans="1:24" ht="12"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row>
    <row r="144" spans="1:24" ht="12"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row>
    <row r="145" spans="1:24" ht="12"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row>
    <row r="146" spans="1:24" ht="12"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row>
    <row r="147" spans="1:24" ht="12"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row>
    <row r="148" spans="1:24" ht="12"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row>
    <row r="149" spans="1:24" ht="12"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row>
    <row r="150" spans="1:24" ht="12"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row>
    <row r="151" spans="1:24" ht="12"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row>
    <row r="152" spans="1:24" ht="12"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row>
    <row r="153" spans="1:24" ht="12"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row>
    <row r="154" spans="1:24" ht="12"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row>
    <row r="155" spans="1:24" ht="12"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row>
    <row r="156" spans="1:24" ht="12"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row>
    <row r="157" spans="1:24" ht="12"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row>
    <row r="158" spans="1:24" ht="12"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row>
    <row r="159" spans="1:24" ht="12"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row>
    <row r="160" spans="1:24" ht="12"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row>
    <row r="161" spans="1:24" ht="12"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row>
    <row r="162" spans="1:24" ht="12"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row>
    <row r="163" spans="1:24" ht="12"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row>
    <row r="164" spans="1:24" ht="12"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row>
    <row r="165" spans="1:24" ht="12"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row>
    <row r="166" spans="1:24" ht="12"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row>
    <row r="167" spans="1:24" ht="12"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row>
    <row r="168" spans="1:24" ht="12"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row>
    <row r="169" spans="1:24" ht="12"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row>
    <row r="170" spans="1:24" ht="12"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row>
    <row r="171" spans="1:24" ht="12"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row>
    <row r="172" spans="1:24" ht="12"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row>
    <row r="173" spans="1:24" ht="12"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row>
    <row r="174" spans="1:24" ht="12"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row>
    <row r="175" spans="1:24" ht="12"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row>
    <row r="176" spans="1:24" ht="12"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row>
    <row r="177" spans="1:24" ht="12"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row>
    <row r="178" spans="1:24" ht="12"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row>
    <row r="179" spans="1:24" ht="12"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row>
    <row r="180" spans="1:24" ht="12"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row>
    <row r="181" spans="1:24" ht="12"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row>
    <row r="182" spans="1:24" ht="12"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row>
    <row r="183" spans="1:24" ht="12"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row>
    <row r="184" spans="1:24" ht="12"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row>
    <row r="185" spans="1:24" ht="12"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row>
    <row r="186" spans="1:24" ht="12"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row>
    <row r="187" spans="1:24" ht="12"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row>
    <row r="188" spans="1:24" ht="12"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row>
    <row r="189" spans="1:24" ht="12"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row>
    <row r="190" spans="1:24" ht="12"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row>
    <row r="191" spans="1:24" ht="12"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row>
    <row r="192" spans="1:24" ht="12"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row>
    <row r="193" spans="1:24" ht="12"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row>
    <row r="194" spans="1:24" ht="12"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row>
    <row r="195" spans="1:24" ht="12"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row>
    <row r="196" spans="1:24" ht="12"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row>
    <row r="197" spans="1:24" ht="12"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row>
    <row r="198" spans="1:24" ht="12"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row>
    <row r="199" spans="1:24" ht="12"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row>
    <row r="200" spans="1:24" ht="12"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row>
    <row r="201" spans="1:24" ht="12"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row>
    <row r="202" spans="1:24" ht="12"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row>
    <row r="203" spans="1:24" ht="12"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row>
    <row r="204" spans="1:24" ht="12"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row>
    <row r="205" spans="1:24" ht="12"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row>
    <row r="206" spans="1:24" ht="12"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row>
    <row r="207" spans="1:24" ht="12"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row>
    <row r="208" spans="1:24" ht="12"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row>
    <row r="209" spans="1:24" ht="12"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row>
    <row r="210" spans="1:24" ht="12"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row>
    <row r="211" spans="1:24" ht="12"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row>
    <row r="212" spans="1:24" ht="12"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row>
    <row r="213" spans="1:24" ht="12"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row>
    <row r="214" spans="1:24" ht="12"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row>
    <row r="215" spans="1:24" ht="12"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row>
    <row r="216" spans="1:24" ht="12"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row>
    <row r="217" spans="1:24" ht="12"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row>
    <row r="218" spans="1:24" ht="12"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row>
    <row r="219" spans="1:24" ht="12"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row>
    <row r="220" spans="1:24" ht="12"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row>
    <row r="221" spans="1:24" ht="12"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row>
    <row r="222" spans="1:24" ht="12"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row>
    <row r="223" spans="1:24" ht="12"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row>
    <row r="224" spans="1:24" ht="12"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row>
    <row r="225" spans="1:24" ht="12"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row>
    <row r="226" spans="1:24" ht="12"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row>
    <row r="227" spans="1:24" ht="12"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row>
    <row r="228" spans="1:24" ht="12"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row>
    <row r="229" spans="1:24" ht="12"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row>
    <row r="230" spans="1:24" ht="12"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row>
    <row r="231" spans="1:24" ht="12"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row>
    <row r="232" spans="1:24" ht="12"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row>
    <row r="233" spans="1:24" ht="12"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row>
    <row r="234" spans="1:24" ht="12"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row>
    <row r="235" spans="1:24" ht="12"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row>
    <row r="236" spans="1:24" ht="12"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row>
    <row r="237" spans="1:24" ht="12"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row>
    <row r="238" spans="1:24" ht="12"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row>
    <row r="239" spans="1:24" ht="12"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row>
    <row r="240" spans="1:24" ht="12"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row>
    <row r="241" spans="1:24" ht="12"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row>
    <row r="242" spans="1:24" ht="12"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row>
    <row r="243" spans="1:24" ht="12"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row>
    <row r="244" spans="1:24" ht="12"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row>
    <row r="245" spans="1:24" ht="12"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row>
    <row r="246" spans="1:24" ht="12"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row>
    <row r="247" spans="1:24" ht="12"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row>
    <row r="248" spans="1:24" ht="12"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row>
    <row r="249" spans="1:24" ht="12"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row>
    <row r="250" spans="1:24" ht="12"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row>
    <row r="251" spans="1:24" ht="12"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row>
    <row r="252" spans="1:24" ht="12"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row>
    <row r="253" spans="1:24" ht="12"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row>
    <row r="254" spans="1:24" ht="12"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row>
    <row r="255" spans="1:24" ht="12"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row>
    <row r="256" spans="1:24" ht="12"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row>
    <row r="257" spans="1:24" ht="12"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row>
    <row r="258" spans="1:24" ht="12"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row>
    <row r="259" spans="1:24" ht="12"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row>
    <row r="260" spans="1:24" ht="12"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row>
    <row r="261" spans="1:24" ht="12"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row>
    <row r="262" spans="1:24" ht="12"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row>
    <row r="263" spans="1:24" ht="12"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row>
    <row r="264" spans="1:24" ht="12"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row>
    <row r="265" spans="1:24" ht="12"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row>
    <row r="266" spans="1:24" ht="12"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row>
    <row r="267" spans="1:24" ht="12"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row>
    <row r="268" spans="1:24" ht="12"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row>
    <row r="269" spans="1:24" ht="12"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row>
    <row r="270" spans="1:24" ht="12"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row>
    <row r="271" spans="1:24" ht="12"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row>
    <row r="272" spans="1:24" ht="12"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row>
    <row r="273" spans="1:24" ht="12"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row>
    <row r="274" spans="1:24" ht="12"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row>
    <row r="275" spans="1:24" ht="12"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row>
    <row r="276" spans="1:24" ht="12"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row>
    <row r="277" spans="1:24" ht="12"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row>
    <row r="278" spans="1:24" ht="12"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row>
    <row r="279" spans="1:24" ht="12"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row>
    <row r="280" spans="1:24" ht="12"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row>
    <row r="281" spans="1:24" ht="12"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row>
    <row r="282" spans="1:24" ht="12"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row>
    <row r="283" spans="1:24" ht="12"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row>
    <row r="284" spans="1:24" ht="12"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row>
    <row r="285" spans="1:24" ht="12"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row>
    <row r="286" spans="1:24" ht="12"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row>
    <row r="287" spans="1:24" ht="12"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row>
    <row r="288" spans="1:24" ht="12"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row>
    <row r="289" spans="1:24" ht="12"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row>
    <row r="290" spans="1:24" ht="12"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row>
    <row r="291" spans="1:24" ht="12"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row>
    <row r="292" spans="1:24" ht="12"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row>
    <row r="293" spans="1:24" ht="12"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row>
    <row r="294" spans="1:24" ht="12"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row>
    <row r="295" spans="1:24" ht="12"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row>
    <row r="296" spans="1:24" ht="12"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row>
    <row r="297" spans="1:24" ht="12"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row>
    <row r="298" spans="1:24" ht="12"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row>
    <row r="299" spans="1:24" ht="12"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row>
    <row r="300" spans="1:24" ht="12"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row>
    <row r="301" spans="1:24" ht="12"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row>
    <row r="302" spans="1:24" ht="12"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row>
    <row r="303" spans="1:24" ht="12"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row>
    <row r="304" spans="1:24" ht="12"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row>
    <row r="305" spans="1:24" ht="12"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row>
    <row r="306" spans="1:24" ht="12"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row>
    <row r="307" spans="1:24" ht="12"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row>
    <row r="308" spans="1:24" ht="12"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row>
    <row r="309" spans="1:24" ht="12"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row>
    <row r="310" spans="1:24" ht="12"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row>
    <row r="311" spans="1:24" ht="12"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row>
    <row r="312" spans="1:24" ht="12"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row>
    <row r="313" spans="1:24" ht="12"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row>
    <row r="314" spans="1:24" ht="12"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row>
    <row r="315" spans="1:24" ht="12"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row>
    <row r="316" spans="1:24" ht="12"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row>
    <row r="317" spans="1:24" ht="12"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row>
    <row r="318" spans="1:24" ht="12"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row>
    <row r="319" spans="1:24" ht="12"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row>
    <row r="320" spans="1:24" ht="12"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row>
    <row r="321" spans="1:24" ht="12"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row>
    <row r="322" spans="1:24" ht="12"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row>
    <row r="323" spans="1:24" ht="12"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row>
    <row r="324" spans="1:24" ht="12"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row>
    <row r="325" spans="1:24" ht="12"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row>
    <row r="326" spans="1:24" ht="12"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row>
    <row r="327" spans="1:24" ht="12"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row>
    <row r="328" spans="1:24" ht="12"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row>
    <row r="329" spans="1:24" ht="12"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row>
    <row r="330" spans="1:24" ht="12"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row>
    <row r="331" spans="1:24" ht="12"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row>
    <row r="332" spans="1:24" ht="12"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row>
    <row r="333" spans="1:24" ht="12"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row>
    <row r="334" spans="1:24" ht="12"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row>
    <row r="335" spans="1:24" ht="12"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row>
    <row r="336" spans="1:24" ht="12"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row>
    <row r="337" spans="1:24" ht="12"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row>
    <row r="338" spans="1:24" ht="12"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row>
    <row r="339" spans="1:24" ht="12"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row>
    <row r="340" spans="1:24" ht="12"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row>
    <row r="341" spans="1:24" ht="12"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row>
    <row r="342" spans="1:24" ht="12"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row>
    <row r="343" spans="1:24" ht="12"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row>
    <row r="344" spans="1:24" ht="12"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row>
    <row r="345" spans="1:24" ht="12"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row>
    <row r="346" spans="1:24" ht="12"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row>
    <row r="347" spans="1:24" ht="12"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row>
    <row r="348" spans="1:24" ht="12"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row>
    <row r="349" spans="1:24" ht="12"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row>
    <row r="350" spans="1:24" ht="12"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row>
    <row r="351" spans="1:24" ht="12"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row>
    <row r="352" spans="1:24" ht="12"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row>
    <row r="353" spans="1:24" ht="12"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row>
    <row r="354" spans="1:24" ht="12"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row>
    <row r="355" spans="1:24" ht="12"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row>
    <row r="356" spans="1:24" ht="12"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row>
    <row r="357" spans="1:24" ht="12"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row>
    <row r="358" spans="1:24" ht="12"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row>
    <row r="359" spans="1:24" ht="12"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row>
    <row r="360" spans="1:24" ht="12"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row>
    <row r="361" spans="1:24" ht="12"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row>
    <row r="362" spans="1:24" ht="12"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row>
    <row r="363" spans="1:24" ht="12"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row>
    <row r="364" spans="1:24" ht="12"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row>
    <row r="365" spans="1:24" ht="12"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row>
    <row r="366" spans="1:24" ht="12"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row>
    <row r="367" spans="1:24" ht="12"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row>
    <row r="368" spans="1:24" ht="12"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row>
    <row r="369" spans="1:24" ht="12"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row>
    <row r="370" spans="1:24" ht="12"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row>
    <row r="371" spans="1:24" ht="12"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row>
    <row r="372" spans="1:24" ht="12"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row>
    <row r="373" spans="1:24" ht="12"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row>
    <row r="374" spans="1:24" ht="12"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row>
    <row r="375" spans="1:24" ht="12"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row>
    <row r="376" spans="1:24" ht="12"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row>
    <row r="377" spans="1:24" ht="12"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row>
    <row r="378" spans="1:24" ht="12"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row>
    <row r="379" spans="1:24" ht="12"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row>
    <row r="380" spans="1:24" ht="12"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row>
    <row r="381" spans="1:24" ht="12"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row>
    <row r="382" spans="1:24" ht="12"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row>
    <row r="383" spans="1:24" ht="12"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row>
    <row r="384" spans="1:24" ht="12"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row>
    <row r="385" spans="1:24" ht="12"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row>
    <row r="386" spans="1:24" ht="12"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row>
    <row r="387" spans="1:24" ht="12"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row>
    <row r="388" spans="1:24" ht="12"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row>
    <row r="389" spans="1:24" ht="12"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row>
    <row r="390" spans="1:24" ht="12"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row>
    <row r="391" spans="1:24" ht="12"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row>
    <row r="392" spans="1:24" ht="12"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row>
    <row r="393" spans="1:24" ht="12"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row>
    <row r="394" spans="1:24" ht="12"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row>
    <row r="395" spans="1:24" ht="12"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row>
    <row r="396" spans="1:24" ht="12"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row>
    <row r="397" spans="1:24" ht="12"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row>
    <row r="398" spans="1:24" ht="12"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row>
    <row r="399" spans="1:24" ht="12"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row>
    <row r="400" spans="1:24" ht="12"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row>
    <row r="401" spans="1:24" ht="12"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row>
    <row r="402" spans="1:24" ht="12"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row>
    <row r="403" spans="1:24" ht="12"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row>
    <row r="404" spans="1:24" ht="12"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row>
    <row r="405" spans="1:24" ht="12"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row>
    <row r="406" spans="1:24" ht="12"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row>
    <row r="407" spans="1:24" ht="12"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row>
    <row r="408" spans="1:24" ht="12"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row>
    <row r="409" spans="1:24" ht="12"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row>
    <row r="410" spans="1:24" ht="12"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row>
    <row r="411" spans="1:24" ht="12"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row>
    <row r="412" spans="1:24" ht="12"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row>
    <row r="413" spans="1:24" ht="12"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row>
    <row r="414" spans="1:24" ht="12"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row>
    <row r="415" spans="1:24" ht="12"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row>
    <row r="416" spans="1:24" ht="12"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row>
    <row r="417" spans="1:24" ht="12"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row>
    <row r="418" spans="1:24" ht="12"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row>
    <row r="419" spans="1:24" ht="12"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row>
    <row r="420" spans="1:24" ht="12"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row>
    <row r="421" spans="1:24" ht="12"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row>
    <row r="422" spans="1:24" ht="12"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row>
    <row r="423" spans="1:24" ht="12"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row>
    <row r="424" spans="1:24" ht="12"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row>
    <row r="425" spans="1:24" ht="12"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row>
    <row r="426" spans="1:24" ht="12"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row>
    <row r="427" spans="1:24" ht="12"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row>
    <row r="428" spans="1:24" ht="12"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row>
    <row r="429" spans="1:24" ht="12"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row>
    <row r="430" spans="1:24" ht="12"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row>
    <row r="431" spans="1:24" ht="12"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row>
    <row r="432" spans="1:24" ht="12"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row>
    <row r="433" spans="1:24" ht="12"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row>
    <row r="434" spans="1:24" ht="12"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row>
    <row r="435" spans="1:24" ht="12"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row>
    <row r="436" spans="1:24" ht="12"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row>
    <row r="437" spans="1:24" ht="12"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row>
    <row r="438" spans="1:24" ht="12"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row>
    <row r="439" spans="1:24" ht="12"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row>
    <row r="440" spans="1:24" ht="12"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row>
    <row r="441" spans="1:24" ht="12"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row>
    <row r="442" spans="1:24" ht="12"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row>
    <row r="443" spans="1:24" ht="12"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row>
    <row r="444" spans="1:24" ht="12"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row>
    <row r="445" spans="1:24" ht="12"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row>
    <row r="446" spans="1:24" ht="12"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row>
    <row r="447" spans="1:24" ht="12"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row>
    <row r="448" spans="1:24" ht="12"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row>
    <row r="449" spans="1:24" ht="12"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row>
    <row r="450" spans="1:24" ht="12"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row>
    <row r="451" spans="1:24" ht="12"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row>
    <row r="452" spans="1:24" ht="12"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row>
    <row r="453" spans="1:24" ht="12"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row>
    <row r="454" spans="1:24" ht="12"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row>
    <row r="455" spans="1:24" ht="12"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row>
    <row r="456" spans="1:24" ht="12"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row>
    <row r="457" spans="1:24" ht="12"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row>
    <row r="458" spans="1:24" ht="12"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row>
    <row r="459" spans="1:24" ht="12"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row>
    <row r="460" spans="1:24" ht="12"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row>
    <row r="461" spans="1:24" ht="12"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row>
    <row r="462" spans="1:24" ht="12"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row>
    <row r="463" spans="1:24" ht="12"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row>
    <row r="464" spans="1:24" ht="12"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row>
    <row r="465" spans="1:24" ht="12"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row>
    <row r="466" spans="1:24" ht="12"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row>
    <row r="467" spans="1:24" ht="12"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row>
    <row r="468" spans="1:24" ht="12"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row>
    <row r="469" spans="1:24" ht="12"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row>
    <row r="470" spans="1:24" ht="12"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row>
    <row r="471" spans="1:24" ht="12"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row>
    <row r="472" spans="1:24" ht="12"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row>
    <row r="473" spans="1:24" ht="12"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row>
    <row r="474" spans="1:24" ht="12"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row>
    <row r="475" spans="1:24" ht="12"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row>
    <row r="476" spans="1:24" ht="12"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row>
    <row r="477" spans="1:24" ht="12"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row>
    <row r="478" spans="1:24" ht="12"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row>
    <row r="479" spans="1:24" ht="12"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row>
    <row r="480" spans="1:24" ht="12"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row>
    <row r="481" spans="1:24" ht="12"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row>
    <row r="482" spans="1:24" ht="12"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row>
    <row r="483" spans="1:24" ht="12"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row>
    <row r="484" spans="1:24" ht="12"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row>
    <row r="485" spans="1:24" ht="12"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row>
    <row r="486" spans="1:24" ht="12"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row>
    <row r="487" spans="1:24" ht="12"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row>
    <row r="488" spans="1:24" ht="12"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row>
    <row r="489" spans="1:24" ht="12"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row>
    <row r="490" spans="1:24" ht="12"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row>
    <row r="491" spans="1:24" ht="12"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row>
    <row r="492" spans="1:24" ht="12"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row>
    <row r="493" spans="1:24" ht="12"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row>
    <row r="494" spans="1:24" ht="12"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row>
    <row r="495" spans="1:24" ht="12"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row>
    <row r="496" spans="1:24" ht="12"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row>
    <row r="497" spans="1:24" ht="12"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row>
    <row r="498" spans="1:24" ht="12"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row>
    <row r="499" spans="1:24" ht="12"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row>
    <row r="500" spans="1:24" ht="12"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row>
    <row r="501" spans="1:24" ht="12"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row>
    <row r="502" spans="1:24" ht="12"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row>
    <row r="503" spans="1:24" ht="12"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row>
    <row r="504" spans="1:24" ht="12"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row>
    <row r="505" spans="1:24" ht="12"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row>
    <row r="506" spans="1:24" ht="12"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row>
    <row r="507" spans="1:24" ht="12"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row>
    <row r="508" spans="1:24" ht="12"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row>
    <row r="509" spans="1:24" ht="12"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row>
    <row r="510" spans="1:24" ht="12"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row>
    <row r="511" spans="1:24" ht="12"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row>
    <row r="512" spans="1:24" ht="12"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row>
    <row r="513" spans="1:24" ht="12"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row>
    <row r="514" spans="1:24" ht="12"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row>
    <row r="515" spans="1:24" ht="12"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row>
    <row r="516" spans="1:24" ht="12"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row>
    <row r="517" spans="1:24" ht="12"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row>
    <row r="518" spans="1:24" ht="12"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row>
    <row r="519" spans="1:24" ht="12"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row>
    <row r="520" spans="1:24" ht="12"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row>
    <row r="521" spans="1:24" ht="12"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row>
    <row r="522" spans="1:24" ht="12"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row>
    <row r="523" spans="1:24" ht="12"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row>
    <row r="524" spans="1:24" ht="12"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row>
    <row r="525" spans="1:24" ht="12"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row>
    <row r="526" spans="1:24" ht="12"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row>
    <row r="527" spans="1:24" ht="12"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row>
    <row r="528" spans="1:24" ht="12"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row>
    <row r="529" spans="1:24" ht="12"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row>
    <row r="530" spans="1:24" ht="12"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row>
    <row r="531" spans="1:24" ht="12"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row>
    <row r="532" spans="1:24" ht="12"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row>
    <row r="533" spans="1:24" ht="12"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row>
    <row r="534" spans="1:24" ht="12"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row>
    <row r="535" spans="1:24" ht="12"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row>
    <row r="536" spans="1:24" ht="12"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row>
    <row r="537" spans="1:24" ht="12"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row>
    <row r="538" spans="1:24" ht="12"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row>
    <row r="539" spans="1:24" ht="12"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row>
    <row r="540" spans="1:24" ht="12"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row>
    <row r="541" spans="1:24" ht="12"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row>
    <row r="542" spans="1:24" ht="12"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row>
    <row r="543" spans="1:24" ht="12"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row>
    <row r="544" spans="1:24" ht="12"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row>
    <row r="545" spans="1:24" ht="12"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row>
    <row r="546" spans="1:24" ht="12"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row>
    <row r="547" spans="1:24" ht="12"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row>
    <row r="548" spans="1:24" ht="12"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row>
    <row r="549" spans="1:24" ht="12"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row>
    <row r="550" spans="1:24" ht="12"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row>
    <row r="551" spans="1:24" ht="12"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row>
    <row r="552" spans="1:24" ht="12"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row>
    <row r="553" spans="1:24" ht="12"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row>
    <row r="554" spans="1:24" ht="12"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row>
    <row r="555" spans="1:24" ht="12"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row>
    <row r="556" spans="1:24" ht="12"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row>
    <row r="557" spans="1:24" ht="12"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row>
    <row r="558" spans="1:24" ht="12"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row>
    <row r="559" spans="1:24" ht="12"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row>
    <row r="560" spans="1:24" ht="12"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row>
    <row r="561" spans="1:24" ht="12"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row>
    <row r="562" spans="1:24" ht="12"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row>
    <row r="563" spans="1:24" ht="12"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row>
    <row r="564" spans="1:24" ht="12"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row>
    <row r="565" spans="1:24" ht="12"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row>
    <row r="566" spans="1:24" ht="12"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row>
    <row r="567" spans="1:24" ht="12"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row>
    <row r="568" spans="1:24" ht="12"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row>
    <row r="569" spans="1:24" ht="12"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row>
    <row r="570" spans="1:24" ht="12"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row>
    <row r="571" spans="1:24" ht="12"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row>
    <row r="572" spans="1:24" ht="12"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row>
    <row r="573" spans="1:24" ht="12"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row>
    <row r="574" spans="1:24" ht="12"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row>
    <row r="575" spans="1:24" ht="12"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row>
    <row r="576" spans="1:24" ht="12"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row>
    <row r="577" spans="1:24" ht="12"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row>
    <row r="578" spans="1:24" ht="12"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row>
    <row r="579" spans="1:24" ht="12"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row>
    <row r="580" spans="1:24" ht="12"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row>
    <row r="581" spans="1:24" ht="12"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row>
    <row r="582" spans="1:24" ht="12"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row>
    <row r="583" spans="1:24" ht="12"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row>
    <row r="584" spans="1:24" ht="12"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row>
    <row r="585" spans="1:24" ht="12"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row>
    <row r="586" spans="1:24" ht="12"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row>
    <row r="587" spans="1:24" ht="12"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row>
    <row r="588" spans="1:24" ht="12"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row>
    <row r="589" spans="1:24" ht="12"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row>
    <row r="590" spans="1:24" ht="12"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row>
    <row r="591" spans="1:24" ht="12"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row>
    <row r="592" spans="1:24" ht="12"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row>
    <row r="593" spans="1:24" ht="12"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row>
    <row r="594" spans="1:24" ht="12"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row>
    <row r="595" spans="1:24" ht="12"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row>
    <row r="596" spans="1:24" ht="12"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row>
    <row r="597" spans="1:24" ht="12"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row>
    <row r="598" spans="1:24" ht="12"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row>
    <row r="599" spans="1:24" ht="12"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row>
    <row r="600" spans="1:24" ht="12"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row>
    <row r="601" spans="1:24" ht="12"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row>
    <row r="602" spans="1:24" ht="12"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row>
    <row r="603" spans="1:24" ht="12"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row>
    <row r="604" spans="1:24" ht="12"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row>
    <row r="605" spans="1:24" ht="12"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row>
    <row r="606" spans="1:24" ht="12"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row>
    <row r="607" spans="1:24" ht="12"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row>
    <row r="608" spans="1:24" ht="12"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row>
    <row r="609" spans="1:24" ht="12"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row>
    <row r="610" spans="1:24" ht="12"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row>
    <row r="611" spans="1:24" ht="12"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row>
    <row r="612" spans="1:24" ht="12"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row>
    <row r="613" spans="1:24" ht="12"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row>
    <row r="614" spans="1:24" ht="12"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row>
    <row r="615" spans="1:24" ht="12"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row>
    <row r="616" spans="1:24" ht="12"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row>
    <row r="617" spans="1:24" ht="12"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row>
    <row r="618" spans="1:24" ht="12"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row>
    <row r="619" spans="1:24" ht="12"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row>
    <row r="620" spans="1:24" ht="12"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row>
    <row r="621" spans="1:24" ht="12"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row>
    <row r="622" spans="1:24" ht="12"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row>
    <row r="623" spans="1:24" ht="12"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row>
    <row r="624" spans="1:24" ht="12"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row>
    <row r="625" spans="1:24" ht="12"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row>
    <row r="626" spans="1:24" ht="12"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row>
    <row r="627" spans="1:24" ht="12"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row>
    <row r="628" spans="1:24" ht="12"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row>
    <row r="629" spans="1:24" ht="12"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row>
    <row r="630" spans="1:24" ht="12"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row>
    <row r="631" spans="1:24" ht="12"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row>
    <row r="632" spans="1:24" ht="12"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row>
    <row r="633" spans="1:24" ht="12"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row>
    <row r="634" spans="1:24" ht="12"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row>
    <row r="635" spans="1:24" ht="12"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row>
    <row r="636" spans="1:24" ht="12"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row>
    <row r="637" spans="1:24" ht="12"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row>
    <row r="638" spans="1:24" ht="12"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row>
    <row r="639" spans="1:24" ht="12"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row>
    <row r="640" spans="1:24" ht="12"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row>
    <row r="641" spans="1:24" ht="12"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row>
    <row r="642" spans="1:24" ht="12"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row>
    <row r="643" spans="1:24" ht="12"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row>
    <row r="644" spans="1:24" ht="12"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row>
    <row r="645" spans="1:24" ht="12"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row>
    <row r="646" spans="1:24" ht="12"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row>
    <row r="647" spans="1:24" ht="12"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row>
    <row r="648" spans="1:24" ht="12"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row>
    <row r="649" spans="1:24" ht="12"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row>
    <row r="650" spans="1:24" ht="12"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row>
    <row r="651" spans="1:24" ht="12"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row>
    <row r="652" spans="1:24" ht="12"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row>
    <row r="653" spans="1:24" ht="12"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row>
    <row r="654" spans="1:24" ht="12"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row>
    <row r="655" spans="1:24" ht="12"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row>
    <row r="656" spans="1:24" ht="12"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row>
    <row r="657" spans="1:24" ht="12"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row>
    <row r="658" spans="1:24" ht="12"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row>
    <row r="659" spans="1:24" ht="12"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row>
    <row r="660" spans="1:24" ht="12"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row>
    <row r="661" spans="1:24" ht="12"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row>
    <row r="662" spans="1:24" ht="12"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row>
    <row r="663" spans="1:24" ht="12"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row>
    <row r="664" spans="1:24" ht="12"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row>
    <row r="665" spans="1:24" ht="12"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row>
    <row r="666" spans="1:24" ht="12"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row>
    <row r="667" spans="1:24" ht="12"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row>
    <row r="668" spans="1:24" ht="12"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row>
    <row r="669" spans="1:24" ht="12"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row>
    <row r="670" spans="1:24" ht="12"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row>
    <row r="671" spans="1:24" ht="12"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row>
    <row r="672" spans="1:24" ht="12"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row>
    <row r="673" spans="1:24" ht="12"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row>
    <row r="674" spans="1:24" ht="12"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row>
    <row r="675" spans="1:24" ht="12"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row>
    <row r="676" spans="1:24" ht="12"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row>
    <row r="677" spans="1:24" ht="12"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row>
    <row r="678" spans="1:24" ht="12"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row>
    <row r="679" spans="1:24" ht="12"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row>
    <row r="680" spans="1:24" ht="12"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row>
    <row r="681" spans="1:24" ht="12"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row>
    <row r="682" spans="1:24" ht="12"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row>
    <row r="683" spans="1:24" ht="12"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row>
    <row r="684" spans="1:24" ht="12"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row>
    <row r="685" spans="1:24" ht="12"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row>
    <row r="686" spans="1:24" ht="12"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row>
    <row r="687" spans="1:24" ht="12"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row>
    <row r="688" spans="1:24" ht="12"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row>
    <row r="689" spans="1:24" ht="12"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row>
    <row r="690" spans="1:24" ht="12"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row>
    <row r="691" spans="1:24" ht="12"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row>
    <row r="692" spans="1:24" ht="12"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row>
    <row r="693" spans="1:24" ht="12"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row>
    <row r="694" spans="1:24" ht="12"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row>
    <row r="695" spans="1:24" ht="12"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row>
    <row r="696" spans="1:24" ht="12"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row>
    <row r="697" spans="1:24" ht="12"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row>
    <row r="698" spans="1:24" ht="12"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row>
    <row r="699" spans="1:24" ht="12"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row>
    <row r="700" spans="1:24" ht="12"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row>
    <row r="701" spans="1:24" ht="12"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row>
    <row r="702" spans="1:24" ht="12"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row>
    <row r="703" spans="1:24" ht="12"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row>
    <row r="704" spans="1:24" ht="12"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row>
    <row r="705" spans="1:24" ht="12"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row>
    <row r="706" spans="1:24" ht="12"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row>
    <row r="707" spans="1:24" ht="12"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row>
    <row r="708" spans="1:24" ht="12"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row>
    <row r="709" spans="1:24" ht="12"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row>
    <row r="710" spans="1:24" ht="12"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row>
    <row r="711" spans="1:24" ht="12"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row>
    <row r="712" spans="1:24" ht="12"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row>
    <row r="713" spans="1:24" ht="12"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row>
    <row r="714" spans="1:24" ht="12"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row>
    <row r="715" spans="1:24" ht="12"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row>
    <row r="716" spans="1:24" ht="12"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row>
    <row r="717" spans="1:24" ht="12"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row>
    <row r="718" spans="1:24" ht="12"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row>
    <row r="719" spans="1:24" ht="12"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row>
    <row r="720" spans="1:24" ht="12"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row>
    <row r="721" spans="1:24" ht="12"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row>
    <row r="722" spans="1:24" ht="12"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row>
    <row r="723" spans="1:24" ht="12"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row>
    <row r="724" spans="1:24" ht="12"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row>
    <row r="725" spans="1:24" ht="12"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row>
    <row r="726" spans="1:24" ht="12"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row>
    <row r="727" spans="1:24" ht="12"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row>
    <row r="728" spans="1:24" ht="12"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row>
    <row r="729" spans="1:24" ht="12"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row>
    <row r="730" spans="1:24" ht="12"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row>
    <row r="731" spans="1:24" ht="12"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row>
    <row r="732" spans="1:24" ht="12"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row>
    <row r="733" spans="1:24" ht="12"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row>
    <row r="734" spans="1:24" ht="12"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row>
    <row r="735" spans="1:24" ht="12"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row>
    <row r="736" spans="1:24" ht="12"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row>
    <row r="737" spans="1:24" ht="12"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row>
    <row r="738" spans="1:24" ht="12"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row>
    <row r="739" spans="1:24" ht="12"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row>
    <row r="740" spans="1:24" ht="12"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row>
    <row r="741" spans="1:24" ht="12"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row>
    <row r="742" spans="1:24" ht="12"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row>
    <row r="743" spans="1:24" ht="12"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row>
    <row r="744" spans="1:24" ht="12"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row>
    <row r="745" spans="1:24" ht="12"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row>
    <row r="746" spans="1:24" ht="12"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row>
    <row r="747" spans="1:24" ht="12"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row>
    <row r="748" spans="1:24" ht="12"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row>
    <row r="749" spans="1:24" ht="12"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row>
    <row r="750" spans="1:24" ht="12"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row>
    <row r="751" spans="1:24" ht="12"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row>
    <row r="752" spans="1:24" ht="12"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row>
    <row r="753" spans="1:24" ht="12"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row>
    <row r="754" spans="1:24" ht="12"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row>
    <row r="755" spans="1:24" ht="12"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row>
    <row r="756" spans="1:24" ht="12"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row>
    <row r="757" spans="1:24" ht="12"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row>
    <row r="758" spans="1:24" ht="12"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row>
    <row r="759" spans="1:24" ht="12"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row>
    <row r="760" spans="1:24" ht="12"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row>
    <row r="761" spans="1:24" ht="12"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row>
    <row r="762" spans="1:24" ht="12"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row>
    <row r="763" spans="1:24" ht="12"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row>
    <row r="764" spans="1:24" ht="12"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row>
    <row r="765" spans="1:24" ht="12"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row>
    <row r="766" spans="1:24" ht="12"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row>
    <row r="767" spans="1:24" ht="12"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row>
    <row r="768" spans="1:24" ht="12"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row>
    <row r="769" spans="1:24" ht="12"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row>
    <row r="770" spans="1:24" ht="12"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row>
    <row r="771" spans="1:24" ht="12"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row>
    <row r="772" spans="1:24" ht="12"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row>
    <row r="773" spans="1:24" ht="12"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row>
    <row r="774" spans="1:24" ht="12"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row>
    <row r="775" spans="1:24" ht="12"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row>
    <row r="776" spans="1:24" ht="12"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row>
    <row r="777" spans="1:24" ht="12"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row>
    <row r="778" spans="1:24" ht="12"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row>
    <row r="779" spans="1:24" ht="12"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row>
    <row r="780" spans="1:24" ht="12"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row>
    <row r="781" spans="1:24" ht="12"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row>
    <row r="782" spans="1:24" ht="12"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row>
    <row r="783" spans="1:24" ht="12"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row>
    <row r="784" spans="1:24" ht="12"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row>
    <row r="785" spans="1:24" ht="12"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row>
    <row r="786" spans="1:24" ht="12"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row>
    <row r="787" spans="1:24" ht="12"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row>
    <row r="788" spans="1:24" ht="12"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row>
    <row r="789" spans="1:24" ht="12"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row>
    <row r="790" spans="1:24" ht="12"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row>
    <row r="791" spans="1:24" ht="12"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row>
    <row r="792" spans="1:24" ht="12"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row>
    <row r="793" spans="1:24" ht="12"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row>
    <row r="794" spans="1:24" ht="12"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row>
    <row r="795" spans="1:24" ht="12"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row>
    <row r="796" spans="1:24" ht="12"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row>
    <row r="797" spans="1:24" ht="12"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row>
    <row r="798" spans="1:24" ht="12"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row>
    <row r="799" spans="1:24" ht="12"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row>
    <row r="800" spans="1:24" ht="12"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row>
    <row r="801" spans="1:24" ht="12"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row>
    <row r="802" spans="1:24" ht="12"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row>
    <row r="803" spans="1:24" ht="12"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row>
    <row r="804" spans="1:24" ht="12"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row>
    <row r="805" spans="1:24" ht="12"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row>
    <row r="806" spans="1:24" ht="12"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row>
    <row r="807" spans="1:24" ht="12"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row>
    <row r="808" spans="1:24" ht="12"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row>
    <row r="809" spans="1:24" ht="12"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row>
    <row r="810" spans="1:24" ht="12"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row>
    <row r="811" spans="1:24" ht="12"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row>
    <row r="812" spans="1:24" ht="12"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row>
    <row r="813" spans="1:24" ht="12"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row>
    <row r="814" spans="1:24" ht="12"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row>
    <row r="815" spans="1:24" ht="12"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row>
    <row r="816" spans="1:24" ht="12"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row>
    <row r="817" spans="1:24" ht="12"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row>
    <row r="818" spans="1:24" ht="12"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row>
    <row r="819" spans="1:24" ht="12"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row>
    <row r="820" spans="1:24" ht="12"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row>
    <row r="821" spans="1:24" ht="12"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row>
    <row r="822" spans="1:24" ht="12"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row>
    <row r="823" spans="1:24" ht="12"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row>
    <row r="824" spans="1:24" ht="12"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row>
    <row r="825" spans="1:24" ht="12"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row>
    <row r="826" spans="1:24" ht="12"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row>
    <row r="827" spans="1:24" ht="12"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row>
    <row r="828" spans="1:24" ht="12"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row>
    <row r="829" spans="1:24" ht="12"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row>
    <row r="830" spans="1:24" ht="12"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row>
    <row r="831" spans="1:24" ht="12"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row>
    <row r="832" spans="1:24" ht="12"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row>
    <row r="833" spans="1:24" ht="12"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row>
    <row r="834" spans="1:24" ht="12"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row>
    <row r="835" spans="1:24" ht="12"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row>
    <row r="836" spans="1:24" ht="12"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row>
    <row r="837" spans="1:24" ht="12"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row>
    <row r="838" spans="1:24" ht="12"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row>
    <row r="839" spans="1:24" ht="12"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row>
    <row r="840" spans="1:24" ht="12"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row>
    <row r="841" spans="1:24" ht="12"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row>
    <row r="842" spans="1:24" ht="12"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row>
    <row r="843" spans="1:24" ht="12"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row>
    <row r="844" spans="1:24" ht="12"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row>
    <row r="845" spans="1:24" ht="12"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row>
    <row r="846" spans="1:24" ht="12"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row>
    <row r="847" spans="1:24" ht="12"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row>
    <row r="848" spans="1:24" ht="12"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row>
    <row r="849" spans="1:24" ht="12"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row>
    <row r="850" spans="1:24" ht="12"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row>
    <row r="851" spans="1:24" ht="12"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row>
    <row r="852" spans="1:24" ht="12"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row>
    <row r="853" spans="1:24" ht="12"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row>
    <row r="854" spans="1:24" ht="12"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row>
    <row r="855" spans="1:24" ht="12"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row>
    <row r="856" spans="1:24" ht="12"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row>
    <row r="857" spans="1:24" ht="12"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row>
    <row r="858" spans="1:24" ht="12"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row>
    <row r="859" spans="1:24" ht="12"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row>
    <row r="860" spans="1:24" ht="12"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row>
    <row r="861" spans="1:24" ht="12"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row>
    <row r="862" spans="1:24" ht="12"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row>
    <row r="863" spans="1:24" ht="12"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row>
    <row r="864" spans="1:24" ht="12"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row>
    <row r="865" spans="1:24" ht="12"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row>
    <row r="866" spans="1:24" ht="12"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row>
    <row r="867" spans="1:24" ht="12"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row>
    <row r="868" spans="1:24" ht="12"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row>
    <row r="869" spans="1:24" ht="12"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row>
    <row r="870" spans="1:24" ht="12"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row>
    <row r="871" spans="1:24" ht="12"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row>
    <row r="872" spans="1:24" ht="12"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row>
    <row r="873" spans="1:24" ht="12"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row>
    <row r="874" spans="1:24" ht="12"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row>
    <row r="875" spans="1:24" ht="12"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row>
    <row r="876" spans="1:24" ht="12"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row>
    <row r="877" spans="1:24" ht="12"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row>
    <row r="878" spans="1:24" ht="12"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row>
    <row r="879" spans="1:24" ht="12"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row>
    <row r="880" spans="1:24" ht="12"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row>
    <row r="881" spans="1:24" ht="12"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row>
    <row r="882" spans="1:24" ht="12"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row>
    <row r="883" spans="1:24" ht="12"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row>
    <row r="884" spans="1:24" ht="12"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row>
    <row r="885" spans="1:24" ht="12"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row>
    <row r="886" spans="1:24" ht="12"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row>
    <row r="887" spans="1:24" ht="12"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row>
    <row r="888" spans="1:24" ht="12"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row>
    <row r="889" spans="1:24" ht="12"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row>
    <row r="890" spans="1:24" ht="12"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row>
    <row r="891" spans="1:24" ht="12"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row>
    <row r="892" spans="1:24" ht="12"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row>
    <row r="893" spans="1:24" ht="12"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row>
    <row r="894" spans="1:24" ht="12"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row>
    <row r="895" spans="1:24" ht="12"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row>
    <row r="896" spans="1:24" ht="12"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row>
    <row r="897" spans="1:24" ht="12"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row>
    <row r="898" spans="1:24" ht="12"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row>
    <row r="899" spans="1:24" ht="12"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row>
    <row r="900" spans="1:24" ht="12"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row>
    <row r="901" spans="1:24" ht="12"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row>
    <row r="902" spans="1:24" ht="12"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row>
    <row r="903" spans="1:24" ht="12"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row>
    <row r="904" spans="1:24" ht="12"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row>
    <row r="905" spans="1:24" ht="12"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row>
    <row r="906" spans="1:24" ht="12"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row>
    <row r="907" spans="1:24" ht="12"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row>
    <row r="908" spans="1:24" ht="12"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row>
    <row r="909" spans="1:24" ht="12"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row>
    <row r="910" spans="1:24" ht="12"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row>
    <row r="911" spans="1:24" ht="12"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row>
    <row r="912" spans="1:24" ht="12"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row>
    <row r="913" spans="1:24" ht="12"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row>
    <row r="914" spans="1:24" ht="12"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row>
    <row r="915" spans="1:24" ht="12"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row>
    <row r="916" spans="1:24" ht="12"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row>
    <row r="917" spans="1:24" ht="12"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row>
    <row r="918" spans="1:24" ht="12"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row>
    <row r="919" spans="1:24" ht="12"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row>
    <row r="920" spans="1:24" ht="12"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row>
    <row r="921" spans="1:24" ht="12"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row>
    <row r="922" spans="1:24" ht="12"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row>
    <row r="923" spans="1:24" ht="12"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row>
    <row r="924" spans="1:24" ht="12"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row>
    <row r="925" spans="1:24" ht="12"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row>
    <row r="926" spans="1:24" ht="12"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row>
    <row r="927" spans="1:24" ht="12"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row>
    <row r="928" spans="1:24" ht="12"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row>
    <row r="929" spans="1:24" ht="12"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row>
    <row r="930" spans="1:24" ht="12"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row>
    <row r="931" spans="1:24" ht="12"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row>
    <row r="932" spans="1:24" ht="12"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row>
    <row r="933" spans="1:24" ht="12"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row>
    <row r="934" spans="1:24" ht="12"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row>
    <row r="935" spans="1:24" ht="12"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row>
    <row r="936" spans="1:24" ht="12"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row>
    <row r="937" spans="1:24" ht="12"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row>
    <row r="938" spans="1:24" ht="12"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row>
    <row r="939" spans="1:24" ht="12"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row>
    <row r="940" spans="1:24" ht="12"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row>
    <row r="941" spans="1:24" ht="12"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row>
    <row r="942" spans="1:24" ht="12"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row>
    <row r="943" spans="1:24" ht="12"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row>
    <row r="944" spans="1:24" ht="12"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row>
    <row r="945" spans="1:24" ht="12"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row>
    <row r="946" spans="1:24" ht="12"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row>
    <row r="947" spans="1:24" ht="12"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row>
    <row r="948" spans="1:24" ht="12"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row>
    <row r="949" spans="1:24" ht="12"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row>
    <row r="950" spans="1:24" ht="12"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row>
    <row r="951" spans="1:24" ht="12"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row>
    <row r="952" spans="1:24" ht="12"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row>
  </sheetData>
  <sheetProtection algorithmName="SHA-512" hashValue="CXS6bl6NLX3moJrDQ5JQpN7zBePnP+EeF5jPB6eOV4CdhIzpGoKbncAqPM+INoDR7e0WaQQVhA2nRyAtpuZUzA==" saltValue="o+a+/pQsaNpLTJp+eg+Wuw==" spinCount="100000" sheet="1" objects="1" scenarios="1"/>
  <mergeCells count="1">
    <mergeCell ref="B5:G5"/>
  </mergeCells>
  <conditionalFormatting sqref="D23">
    <cfRule type="cellIs" dxfId="1311" priority="3" operator="equal">
      <formula>"SI"</formula>
    </cfRule>
    <cfRule type="cellIs" dxfId="1310" priority="4" operator="equal">
      <formula>"NO"</formula>
    </cfRule>
  </conditionalFormatting>
  <conditionalFormatting sqref="E19">
    <cfRule type="expression" dxfId="1309" priority="2">
      <formula>LEN(TRIM(F19))&gt;0</formula>
    </cfRule>
  </conditionalFormatting>
  <dataValidations count="1">
    <dataValidation type="list" operator="equal" allowBlank="1" showErrorMessage="1" errorTitle="Error" error="Debe seleccionar un tipo dentro del desplegable." sqref="D8:D17" xr:uid="{3E6CF682-682F-4704-8EF5-8BC42B4D7532}">
      <formula1>"--,Página Web,Documento no web"</formula1>
    </dataValidation>
  </dataValidations>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AAE871BD-BF71-429A-B5A3-77F1BCB06C68}">
          <x14:formula1>
            <xm:f>'DATA - Oculta'!$O$9:$O$21</xm:f>
          </x14:formula1>
          <xm:sqref>E8:E17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8"/>
  <dimension ref="A1:BL74"/>
  <sheetViews>
    <sheetView tabSelected="1" zoomScale="70" zoomScaleNormal="70" workbookViewId="0">
      <selection activeCell="D18" sqref="D18"/>
    </sheetView>
  </sheetViews>
  <sheetFormatPr defaultColWidth="11.54296875" defaultRowHeight="12.5"/>
  <cols>
    <col min="1" max="1" width="6.1796875" style="79" customWidth="1"/>
    <col min="2" max="2" width="16.1796875" style="14" customWidth="1"/>
    <col min="3" max="3" width="64.1796875" style="14" customWidth="1"/>
    <col min="4" max="4" width="18.1796875" style="79" customWidth="1"/>
    <col min="5" max="5" width="6.1796875" style="79" customWidth="1"/>
    <col min="6" max="6" width="16.453125" style="14" bestFit="1" customWidth="1"/>
    <col min="7" max="7" width="14.81640625" style="14" customWidth="1"/>
    <col min="8" max="8" width="12.54296875" style="14" customWidth="1"/>
    <col min="9" max="9" width="11.81640625" style="14" customWidth="1"/>
    <col min="10" max="10" width="17.1796875" style="14" bestFit="1" customWidth="1"/>
    <col min="11" max="11" width="14.54296875" style="14" customWidth="1"/>
    <col min="12" max="12" width="12.54296875" style="14" customWidth="1"/>
    <col min="13" max="13" width="15.453125" style="14" customWidth="1"/>
    <col min="14" max="14" width="12.1796875" style="14" customWidth="1"/>
    <col min="15" max="15" width="12.54296875" style="14" customWidth="1"/>
    <col min="16" max="16" width="19.54296875" style="14" customWidth="1"/>
    <col min="17" max="17" width="6.81640625" style="14" customWidth="1"/>
    <col min="18" max="18" width="4.81640625" style="14" customWidth="1"/>
    <col min="19" max="19" width="12.81640625" style="14" customWidth="1"/>
    <col min="20" max="20" width="12.1796875" style="14" customWidth="1"/>
    <col min="21" max="21" width="6.81640625" style="14" customWidth="1"/>
    <col min="22" max="22" width="5.54296875" style="14" customWidth="1"/>
    <col min="23" max="23" width="12" style="14" customWidth="1"/>
    <col min="24" max="24" width="11.81640625" style="14" customWidth="1"/>
    <col min="25" max="25" width="7.1796875" style="14" customWidth="1"/>
    <col min="26" max="64" width="14.453125" style="14" customWidth="1"/>
    <col min="65" max="16384" width="11.54296875" style="14"/>
  </cols>
  <sheetData>
    <row r="1" spans="1:64" ht="14.15" customHeight="1">
      <c r="A1" s="21"/>
      <c r="B1" s="19"/>
      <c r="C1" s="19"/>
      <c r="D1" s="73"/>
      <c r="E1" s="74"/>
      <c r="F1" s="18"/>
      <c r="G1" s="18"/>
      <c r="H1" s="18"/>
      <c r="I1" s="18"/>
      <c r="J1" s="18"/>
      <c r="K1" s="18"/>
      <c r="L1" s="18"/>
      <c r="M1" s="18"/>
      <c r="N1" s="18"/>
      <c r="O1" s="18"/>
      <c r="P1" s="18"/>
      <c r="Q1" s="18"/>
      <c r="R1" s="18"/>
      <c r="S1" s="18"/>
      <c r="T1" s="18"/>
      <c r="U1" s="18"/>
      <c r="V1" s="18"/>
      <c r="W1" s="18"/>
      <c r="X1" s="18"/>
      <c r="Y1" s="18"/>
      <c r="Z1" s="18"/>
    </row>
    <row r="2" spans="1:64" ht="27" customHeight="1">
      <c r="A2" s="21"/>
      <c r="B2" s="46" t="s">
        <v>480</v>
      </c>
      <c r="C2" s="25"/>
      <c r="D2" s="73"/>
      <c r="E2" s="74"/>
      <c r="P2" s="18"/>
      <c r="Q2" s="18"/>
      <c r="R2" s="18"/>
      <c r="S2" s="18"/>
      <c r="T2" s="18"/>
      <c r="U2" s="18"/>
      <c r="V2" s="18"/>
      <c r="W2" s="18"/>
      <c r="X2" s="18"/>
      <c r="Y2" s="18"/>
      <c r="Z2" s="18"/>
    </row>
    <row r="3" spans="1:64" ht="26.15" customHeight="1">
      <c r="A3" s="21"/>
      <c r="B3" s="47" t="s">
        <v>272</v>
      </c>
      <c r="C3" s="25"/>
      <c r="D3" s="73"/>
      <c r="E3" s="74"/>
    </row>
    <row r="4" spans="1:64" ht="26.15" customHeight="1">
      <c r="B4" s="1"/>
      <c r="C4" s="48"/>
      <c r="D4" s="14"/>
      <c r="E4" s="14"/>
      <c r="K4" s="18"/>
      <c r="N4" s="18"/>
      <c r="O4" s="18"/>
    </row>
    <row r="5" spans="1:64" ht="28" customHeight="1">
      <c r="B5" s="7" t="s">
        <v>20</v>
      </c>
      <c r="C5" s="7"/>
      <c r="D5" s="58"/>
      <c r="E5" s="75"/>
      <c r="F5" s="58"/>
      <c r="G5" s="58"/>
      <c r="H5" s="58"/>
      <c r="I5" s="58"/>
      <c r="J5" s="58"/>
      <c r="K5" s="58"/>
      <c r="L5" s="58"/>
      <c r="M5" s="58"/>
      <c r="N5" s="49"/>
      <c r="O5" s="49"/>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row>
    <row r="6" spans="1:64" ht="11.75" customHeight="1">
      <c r="B6" s="113"/>
      <c r="C6" s="113"/>
      <c r="D6" s="113"/>
      <c r="E6" s="114"/>
      <c r="F6" s="113"/>
      <c r="G6" s="113"/>
      <c r="H6" s="113"/>
      <c r="I6" s="113"/>
      <c r="J6" s="113"/>
      <c r="K6" s="113"/>
      <c r="L6" s="113"/>
      <c r="M6" s="113"/>
      <c r="N6" s="18"/>
      <c r="O6" s="18"/>
    </row>
    <row r="7" spans="1:64" ht="12.65" customHeight="1">
      <c r="B7" s="18"/>
      <c r="C7" s="18"/>
      <c r="D7" s="18"/>
      <c r="E7" s="74"/>
      <c r="F7" s="18"/>
      <c r="G7" s="18"/>
      <c r="H7" s="18"/>
      <c r="I7" s="18"/>
      <c r="J7" s="18"/>
      <c r="K7" s="18"/>
      <c r="L7" s="18"/>
      <c r="M7" s="18"/>
      <c r="N7" s="18"/>
      <c r="O7" s="18"/>
    </row>
    <row r="8" spans="1:64" ht="19" customHeight="1">
      <c r="B8" s="77" t="s">
        <v>363</v>
      </c>
      <c r="C8" s="18"/>
      <c r="D8" s="74"/>
      <c r="E8" s="74"/>
      <c r="F8" s="18"/>
      <c r="G8" s="18"/>
      <c r="H8" s="18"/>
      <c r="I8" s="18"/>
      <c r="J8" s="18"/>
      <c r="K8" s="18"/>
      <c r="L8" s="18"/>
      <c r="M8" s="18"/>
      <c r="N8" s="18"/>
      <c r="O8" s="18"/>
    </row>
    <row r="9" spans="1:64" ht="30" customHeight="1">
      <c r="B9" s="274" t="s">
        <v>461</v>
      </c>
      <c r="C9" s="274"/>
      <c r="D9" s="274"/>
      <c r="E9" s="274"/>
      <c r="F9" s="274"/>
      <c r="G9" s="274"/>
      <c r="H9" s="274"/>
      <c r="I9" s="274"/>
      <c r="J9" s="274"/>
      <c r="K9" s="274"/>
      <c r="L9" s="274"/>
      <c r="M9" s="274"/>
      <c r="N9" s="18"/>
      <c r="O9" s="18"/>
    </row>
    <row r="10" spans="1:64" ht="17.149999999999999" customHeight="1" thickBot="1">
      <c r="B10" s="18"/>
      <c r="C10" s="18"/>
      <c r="D10" s="74"/>
      <c r="E10" s="74"/>
      <c r="K10" s="18"/>
      <c r="L10" s="18"/>
      <c r="M10" s="18"/>
      <c r="N10" s="18"/>
      <c r="O10" s="18"/>
      <c r="P10" s="18"/>
      <c r="Q10" s="18"/>
      <c r="R10" s="18"/>
      <c r="U10" s="18"/>
      <c r="V10" s="18"/>
      <c r="W10" s="18"/>
      <c r="X10" s="18"/>
      <c r="Y10" s="18"/>
    </row>
    <row r="11" spans="1:64" ht="25.4" customHeight="1">
      <c r="B11" s="272" t="s">
        <v>146</v>
      </c>
      <c r="C11" s="273"/>
      <c r="D11" s="25"/>
      <c r="E11" s="14"/>
      <c r="F11" s="72" t="s">
        <v>21</v>
      </c>
      <c r="G11" s="96" t="s">
        <v>350</v>
      </c>
      <c r="H11" s="40" t="s">
        <v>22</v>
      </c>
      <c r="I11" s="21"/>
      <c r="J11" s="72" t="s">
        <v>23</v>
      </c>
      <c r="K11" s="96" t="s">
        <v>350</v>
      </c>
      <c r="L11" s="40" t="s">
        <v>22</v>
      </c>
      <c r="M11" s="18"/>
      <c r="N11" s="18"/>
      <c r="O11" s="127"/>
      <c r="P11" s="18"/>
      <c r="Q11" s="18"/>
      <c r="R11" s="18"/>
      <c r="U11" s="18"/>
      <c r="V11" s="18"/>
      <c r="W11" s="18"/>
      <c r="X11" s="18"/>
      <c r="Y11" s="18"/>
    </row>
    <row r="12" spans="1:64" ht="12" customHeight="1">
      <c r="B12" s="187" t="s">
        <v>87</v>
      </c>
      <c r="C12" s="188">
        <f>COUNTIF(B21:B65,B12)</f>
        <v>3</v>
      </c>
      <c r="D12" s="25"/>
      <c r="E12" s="14"/>
      <c r="F12" s="191" t="s">
        <v>24</v>
      </c>
      <c r="G12" s="192">
        <f ca="1">J23+J40+J57</f>
        <v>0</v>
      </c>
      <c r="H12" s="193">
        <f ca="1">IF(($G$15+$K$15)=0,0,G12/($G$15+$K$15))</f>
        <v>0</v>
      </c>
      <c r="I12" s="25"/>
      <c r="J12" s="196" t="s">
        <v>25</v>
      </c>
      <c r="K12" s="192">
        <f ca="1">G23+G40+G57</f>
        <v>0</v>
      </c>
      <c r="L12" s="193">
        <f ca="1">IF(($G$15+$K$15)=0,0,K12/($G$15+$K$15))</f>
        <v>0</v>
      </c>
      <c r="M12" s="18"/>
      <c r="N12" s="154" t="s">
        <v>31</v>
      </c>
      <c r="O12" s="86" t="s">
        <v>32</v>
      </c>
      <c r="P12" s="18"/>
      <c r="Q12" s="18"/>
      <c r="R12" s="18"/>
      <c r="U12" s="18"/>
      <c r="V12" s="18"/>
      <c r="W12" s="18"/>
      <c r="X12" s="18"/>
      <c r="Y12" s="18"/>
    </row>
    <row r="13" spans="1:64" ht="12" customHeight="1">
      <c r="B13" s="201"/>
      <c r="C13" s="188"/>
      <c r="D13" s="25"/>
      <c r="E13" s="14"/>
      <c r="F13" s="191" t="s">
        <v>26</v>
      </c>
      <c r="G13" s="192">
        <f ca="1">I23+I40+I57</f>
        <v>0</v>
      </c>
      <c r="H13" s="193">
        <f ca="1">IF(($G$15+$K$15)=0,0,G13/($G$15+$K$15))</f>
        <v>0</v>
      </c>
      <c r="I13" s="25"/>
      <c r="J13" s="196" t="s">
        <v>27</v>
      </c>
      <c r="K13" s="192">
        <f ca="1">F23+F40+F57</f>
        <v>0</v>
      </c>
      <c r="L13" s="193">
        <f ca="1">IF(($G$15+$K$15)=0,0,K13/($G$15+$K$15))</f>
        <v>0</v>
      </c>
      <c r="M13" s="18"/>
      <c r="N13" s="83" t="s">
        <v>33</v>
      </c>
      <c r="O13" s="86" t="s">
        <v>34</v>
      </c>
      <c r="P13" s="18"/>
      <c r="Q13" s="18"/>
      <c r="R13" s="18"/>
      <c r="U13" s="18"/>
      <c r="V13" s="18"/>
      <c r="W13" s="18"/>
      <c r="X13" s="18"/>
      <c r="Y13" s="18"/>
    </row>
    <row r="14" spans="1:64" ht="12" customHeight="1" thickBot="1">
      <c r="B14" s="189" t="s">
        <v>28</v>
      </c>
      <c r="C14" s="190">
        <f>C12+C13</f>
        <v>3</v>
      </c>
      <c r="D14" s="25"/>
      <c r="E14" s="14"/>
      <c r="F14" s="191" t="s">
        <v>29</v>
      </c>
      <c r="G14" s="192">
        <f ca="1">H23+H40+H57</f>
        <v>3</v>
      </c>
      <c r="H14" s="193">
        <f ca="1">IF(($G$15+$K$15)=0,0,G14/($G$15+$K$15))</f>
        <v>1</v>
      </c>
      <c r="I14" s="25"/>
      <c r="J14" s="197" t="s">
        <v>463</v>
      </c>
      <c r="K14" s="198">
        <f ca="1">K23+K40+K57</f>
        <v>0</v>
      </c>
      <c r="L14" s="193">
        <f ca="1">IF(($G$15+$K$15)=0,0,K14/($G$15+$K$15))</f>
        <v>0</v>
      </c>
      <c r="M14" s="18"/>
      <c r="N14" s="82" t="s">
        <v>35</v>
      </c>
      <c r="O14" s="86" t="s">
        <v>36</v>
      </c>
      <c r="P14" s="18"/>
      <c r="Q14" s="18"/>
      <c r="R14" s="18"/>
      <c r="U14" s="18"/>
      <c r="V14" s="18"/>
      <c r="W14" s="18"/>
      <c r="X14" s="18"/>
      <c r="Y14" s="18"/>
    </row>
    <row r="15" spans="1:64" ht="12" customHeight="1" thickBot="1">
      <c r="B15" s="21"/>
      <c r="C15" s="25"/>
      <c r="D15" s="25"/>
      <c r="E15" s="14"/>
      <c r="F15" s="189" t="s">
        <v>28</v>
      </c>
      <c r="G15" s="194">
        <f ca="1">SUM(G12:G14)</f>
        <v>3</v>
      </c>
      <c r="H15" s="195">
        <f ca="1">SUM(H12:H14)</f>
        <v>1</v>
      </c>
      <c r="I15" s="25"/>
      <c r="J15" s="189" t="s">
        <v>28</v>
      </c>
      <c r="K15" s="194">
        <f ca="1">SUM(K12:K13)</f>
        <v>0</v>
      </c>
      <c r="L15" s="195">
        <f ca="1">SUM(L12:L13)</f>
        <v>0</v>
      </c>
      <c r="M15" s="18"/>
      <c r="N15" s="18"/>
      <c r="O15" s="18"/>
      <c r="P15" s="18"/>
      <c r="Q15" s="18"/>
      <c r="R15" s="18"/>
      <c r="U15" s="18"/>
      <c r="V15" s="18"/>
      <c r="W15" s="18"/>
      <c r="X15" s="18"/>
      <c r="Y15" s="18"/>
    </row>
    <row r="16" spans="1:64" ht="12" customHeight="1" thickBot="1">
      <c r="B16" s="21"/>
      <c r="C16" s="25"/>
      <c r="D16" s="25"/>
      <c r="E16" s="14"/>
      <c r="F16" s="176"/>
      <c r="G16" s="176"/>
      <c r="H16" s="177"/>
      <c r="I16" s="25"/>
      <c r="J16" s="176"/>
      <c r="K16" s="176"/>
      <c r="L16" s="177"/>
      <c r="M16" s="18"/>
      <c r="N16" s="18"/>
      <c r="O16" s="18"/>
      <c r="P16" s="18"/>
      <c r="Q16" s="18"/>
      <c r="R16" s="18"/>
      <c r="U16" s="18"/>
      <c r="V16" s="18"/>
      <c r="W16" s="18"/>
      <c r="X16" s="18"/>
      <c r="Y16" s="18"/>
    </row>
    <row r="17" spans="1:30" ht="31.5" customHeight="1" thickTop="1">
      <c r="A17" s="157" t="s">
        <v>262</v>
      </c>
      <c r="B17" s="22" t="s">
        <v>87</v>
      </c>
      <c r="C17" s="23" t="s">
        <v>472</v>
      </c>
      <c r="D17" s="24" t="s">
        <v>468</v>
      </c>
      <c r="E17" s="14"/>
      <c r="F17" s="275" t="s">
        <v>478</v>
      </c>
      <c r="G17" s="276"/>
      <c r="H17" s="276"/>
      <c r="I17" s="276"/>
      <c r="J17" s="277"/>
      <c r="K17" s="176"/>
      <c r="L17" s="177"/>
      <c r="M17" s="18"/>
      <c r="N17" s="18"/>
      <c r="O17" s="18"/>
      <c r="P17" s="18"/>
      <c r="Q17" s="18"/>
      <c r="R17" s="18"/>
      <c r="U17" s="18"/>
      <c r="V17" s="18"/>
      <c r="W17" s="18"/>
      <c r="X17" s="18"/>
      <c r="Y17" s="18"/>
    </row>
    <row r="18" spans="1:30" ht="17" customHeight="1">
      <c r="A18" s="178" t="s">
        <v>469</v>
      </c>
      <c r="B18" s="178" t="s">
        <v>469</v>
      </c>
      <c r="C18" s="178" t="s">
        <v>469</v>
      </c>
      <c r="D18" s="41" t="s">
        <v>33</v>
      </c>
      <c r="E18" s="14"/>
      <c r="F18" s="278"/>
      <c r="G18" s="279"/>
      <c r="H18" s="279"/>
      <c r="I18" s="279"/>
      <c r="J18" s="280"/>
      <c r="K18" s="176"/>
      <c r="L18" s="177"/>
      <c r="M18" s="18"/>
      <c r="N18" s="18"/>
      <c r="O18" s="18"/>
      <c r="P18" s="18"/>
      <c r="Q18" s="18"/>
      <c r="R18" s="18"/>
      <c r="U18" s="18"/>
      <c r="V18" s="18"/>
      <c r="W18" s="18"/>
      <c r="X18" s="18"/>
      <c r="Y18" s="18"/>
    </row>
    <row r="19" spans="1:30" ht="12" customHeight="1">
      <c r="B19" s="18"/>
      <c r="C19" s="18"/>
      <c r="D19" s="74"/>
      <c r="E19" s="14"/>
      <c r="F19" s="278"/>
      <c r="G19" s="279"/>
      <c r="H19" s="279"/>
      <c r="I19" s="279"/>
      <c r="J19" s="280"/>
      <c r="K19" s="176"/>
      <c r="L19" s="177"/>
      <c r="M19" s="18"/>
      <c r="N19" s="18"/>
      <c r="O19" s="18"/>
      <c r="P19" s="18"/>
      <c r="Q19" s="18"/>
      <c r="R19" s="18"/>
      <c r="U19" s="18"/>
      <c r="V19" s="18"/>
      <c r="W19" s="18"/>
      <c r="X19" s="18"/>
      <c r="Y19" s="18"/>
    </row>
    <row r="20" spans="1:30" ht="12" customHeight="1" thickBot="1">
      <c r="B20" s="18"/>
      <c r="C20" s="18"/>
      <c r="D20" s="74"/>
      <c r="E20" s="78"/>
      <c r="F20" s="281"/>
      <c r="G20" s="282"/>
      <c r="H20" s="282"/>
      <c r="I20" s="282"/>
      <c r="J20" s="283"/>
      <c r="K20" s="18"/>
      <c r="L20" s="18"/>
      <c r="M20" s="18"/>
    </row>
    <row r="21" spans="1:30" ht="29.9" customHeight="1" thickTop="1">
      <c r="A21" s="157" t="s">
        <v>262</v>
      </c>
      <c r="B21" s="22" t="s">
        <v>87</v>
      </c>
      <c r="C21" s="23" t="s">
        <v>245</v>
      </c>
      <c r="D21" s="24" t="s">
        <v>30</v>
      </c>
      <c r="K21" s="18"/>
      <c r="L21" s="18"/>
    </row>
    <row r="22" spans="1:30" ht="12" customHeight="1">
      <c r="A22" s="178" cm="1">
        <f t="array" ref="A22">IFERROR(INDEX('03.Muestra'!$B$8:$B$17,SMALL(IF("Página Web"='03.Muestra'!$D$8:$D$17,ROW('03.Muestra'!$B$8:$B$17)-MIN(ROW('03.Muestra'!$D$8:$D$17))+1,""),ROW()-21)),"")</f>
        <v>1</v>
      </c>
      <c r="B22" s="179" t="str" cm="1">
        <f t="array" ref="B22">IFERROR(INDEX('03.Muestra'!$C$8:$C$17,SMALL(IF("Página Web"='03.Muestra'!$D$8:$D$17,ROW('03.Muestra'!$C$8:$C$17)-MIN(ROW('03.Muestra'!$D$8:$D$17))+1,""),ROW()-21)),"")</f>
        <v>Home</v>
      </c>
      <c r="C22" s="179" t="str" cm="1">
        <f t="array" ref="C22">IFERROR(INDEX('03.Muestra'!$F$8:$F$17,SMALL(IF("Página Web"='03.Muestra'!$D$8:$D$17,ROW('03.Muestra'!$F$8:$F$17)-MIN(ROW('03.Muestra'!$D$8:$D$17))+1,""),ROW()-21)),"")</f>
        <v>https://…</v>
      </c>
      <c r="D22" s="229" t="str">
        <f>IF(C22="","",$D$18)</f>
        <v>N/A</v>
      </c>
      <c r="E22" s="74" t="str">
        <f>IF(D22&lt;&gt;"",IF(AND(B22&lt;&gt;"",C22&lt;&gt;""),"","ERR"),"")</f>
        <v/>
      </c>
      <c r="F22" s="81" t="s">
        <v>31</v>
      </c>
      <c r="G22" s="82" t="s">
        <v>35</v>
      </c>
      <c r="H22" s="83" t="s">
        <v>33</v>
      </c>
      <c r="I22" s="84" t="s">
        <v>26</v>
      </c>
      <c r="J22" s="85" t="s">
        <v>24</v>
      </c>
      <c r="K22" s="18"/>
      <c r="L22" s="18"/>
    </row>
    <row r="23" spans="1:30" ht="12" customHeight="1">
      <c r="A23" s="178" t="str" cm="1">
        <f t="array" ref="A23">IFERROR(INDEX('03.Muestra'!$B$8:$B$17,SMALL(IF("Página Web"='03.Muestra'!$D$8:$D$17,ROW('03.Muestra'!$B$8:$B$17)-MIN(ROW('03.Muestra'!$D$8:$D$17))+1,""),ROW()-21)),"")</f>
        <v/>
      </c>
      <c r="B23" s="179" t="str" cm="1">
        <f t="array" ref="B23">IFERROR(INDEX('03.Muestra'!$C$8:$C$17,SMALL(IF("Página Web"='03.Muestra'!$D$8:$D$17,ROW('03.Muestra'!$C$8:$C$17)-MIN(ROW('03.Muestra'!$D$8:$D$17))+1,""),ROW()-21)),"")</f>
        <v/>
      </c>
      <c r="C23" s="179" t="str" cm="1">
        <f t="array" ref="C23">IFERROR(INDEX('03.Muestra'!$F$8:$F$17,SMALL(IF("Página Web"='03.Muestra'!$D$8:$D$17,ROW('03.Muestra'!$F$8:$F$17)-MIN(ROW('03.Muestra'!$D$8:$D$17))+1,""),ROW()-21)),"")</f>
        <v/>
      </c>
      <c r="D23" s="229" t="str">
        <f t="shared" ref="D23:D31" si="0">IF(C23="","",$D$18)</f>
        <v/>
      </c>
      <c r="E23" s="74" t="str">
        <f>IF(D23&lt;&gt;"",IF(AND(B23&lt;&gt;"",C23&lt;&gt;""),"","ERR"),"")</f>
        <v/>
      </c>
      <c r="F23" s="199">
        <f ca="1">COUNTIF($D22:INDIRECT("$D" &amp;  SUM(ROW()-1,'03.Muestra'!$D$20)-1),F22)</f>
        <v>0</v>
      </c>
      <c r="G23" s="199">
        <f ca="1">COUNTIF($D22:INDIRECT("$D" &amp;  SUM(ROW()-1,'03.Muestra'!$D$20)-1),G22)</f>
        <v>0</v>
      </c>
      <c r="H23" s="199">
        <f ca="1">COUNTIF($D22:INDIRECT("$D" &amp;  SUM(ROW()-1,'03.Muestra'!$D$20)-1),H22)</f>
        <v>1</v>
      </c>
      <c r="I23" s="199">
        <f ca="1">COUNTIF($D22:INDIRECT("$D" &amp;  SUM(ROW()-1,'03.Muestra'!$D$20)-1),I22)</f>
        <v>0</v>
      </c>
      <c r="J23" s="199">
        <f ca="1">COUNTIF($D22:INDIRECT("$D" &amp;  SUM(ROW()-1,'03.Muestra'!$D$20)-1),J22)</f>
        <v>0</v>
      </c>
      <c r="K23" s="158">
        <f ca="1">IF(COUNTIF('03.Muestra'!$D$8:$D$17,"Página Web")=0,0,COUNTBLANK($D22:INDIRECT("$D" &amp;  SUM(ROW()-1,COUNTIF('03.Muestra'!$D$8:$D$17,"Página Web"))-1)))</f>
        <v>0</v>
      </c>
      <c r="L23" s="18"/>
    </row>
    <row r="24" spans="1:30" ht="12" customHeight="1">
      <c r="A24" s="178" t="str" cm="1">
        <f t="array" ref="A24">IFERROR(INDEX('03.Muestra'!$B$8:$B$17,SMALL(IF("Página Web"='03.Muestra'!$D$8:$D$17,ROW('03.Muestra'!$B$8:$B$17)-MIN(ROW('03.Muestra'!$D$8:$D$17))+1,""),ROW()-21)),"")</f>
        <v/>
      </c>
      <c r="B24" s="179" t="str" cm="1">
        <f t="array" ref="B24">IFERROR(INDEX('03.Muestra'!$C$8:$C$17,SMALL(IF("Página Web"='03.Muestra'!$D$8:$D$17,ROW('03.Muestra'!$C$8:$C$17)-MIN(ROW('03.Muestra'!$D$8:$D$17))+1,""),ROW()-21)),"")</f>
        <v/>
      </c>
      <c r="C24" s="179" t="str" cm="1">
        <f t="array" ref="C24">IFERROR(INDEX('03.Muestra'!$F$8:$F$17,SMALL(IF("Página Web"='03.Muestra'!$D$8:$D$17,ROW('03.Muestra'!$F$8:$F$17)-MIN(ROW('03.Muestra'!$D$8:$D$17))+1,""),ROW()-21)),"")</f>
        <v/>
      </c>
      <c r="D24" s="229" t="str">
        <f t="shared" si="0"/>
        <v/>
      </c>
      <c r="E24" s="74" t="str">
        <f t="shared" ref="E24:E31" si="1">IF(D24&lt;&gt;"",IF(AND(B24&lt;&gt;"",C24&lt;&gt;""),"","ERR"),"")</f>
        <v/>
      </c>
      <c r="F24" s="18"/>
      <c r="G24" s="18"/>
      <c r="H24" s="18"/>
      <c r="I24" s="18"/>
      <c r="J24" s="18"/>
      <c r="K24" s="18"/>
    </row>
    <row r="25" spans="1:30" ht="12" customHeight="1">
      <c r="A25" s="178" t="str" cm="1">
        <f t="array" ref="A25">IFERROR(INDEX('03.Muestra'!$B$8:$B$17,SMALL(IF("Página Web"='03.Muestra'!$D$8:$D$17,ROW('03.Muestra'!$B$8:$B$17)-MIN(ROW('03.Muestra'!$D$8:$D$17))+1,""),ROW()-21)),"")</f>
        <v/>
      </c>
      <c r="B25" s="179" t="str" cm="1">
        <f t="array" ref="B25">IFERROR(INDEX('03.Muestra'!$C$8:$C$17,SMALL(IF("Página Web"='03.Muestra'!$D$8:$D$17,ROW('03.Muestra'!$C$8:$C$17)-MIN(ROW('03.Muestra'!$D$8:$D$17))+1,""),ROW()-21)),"")</f>
        <v/>
      </c>
      <c r="C25" s="179" t="str" cm="1">
        <f t="array" ref="C25">IFERROR(INDEX('03.Muestra'!$F$8:$F$17,SMALL(IF("Página Web"='03.Muestra'!$D$8:$D$17,ROW('03.Muestra'!$F$8:$F$17)-MIN(ROW('03.Muestra'!$D$8:$D$17))+1,""),ROW()-21)),"")</f>
        <v/>
      </c>
      <c r="D25" s="229" t="str">
        <f t="shared" si="0"/>
        <v/>
      </c>
      <c r="E25" s="74" t="str">
        <f t="shared" si="1"/>
        <v/>
      </c>
      <c r="F25" s="18"/>
      <c r="G25" s="18"/>
      <c r="H25" s="18"/>
      <c r="I25" s="18"/>
    </row>
    <row r="26" spans="1:30" ht="12" customHeight="1">
      <c r="A26" s="178" t="str" cm="1">
        <f t="array" ref="A26">IFERROR(INDEX('03.Muestra'!$B$8:$B$17,SMALL(IF("Página Web"='03.Muestra'!$D$8:$D$17,ROW('03.Muestra'!$B$8:$B$17)-MIN(ROW('03.Muestra'!$D$8:$D$17))+1,""),ROW()-21)),"")</f>
        <v/>
      </c>
      <c r="B26" s="179" t="str" cm="1">
        <f t="array" ref="B26">IFERROR(INDEX('03.Muestra'!$C$8:$C$17,SMALL(IF("Página Web"='03.Muestra'!$D$8:$D$17,ROW('03.Muestra'!$C$8:$C$17)-MIN(ROW('03.Muestra'!$D$8:$D$17))+1,""),ROW()-21)),"")</f>
        <v/>
      </c>
      <c r="C26" s="179" t="str" cm="1">
        <f t="array" ref="C26">IFERROR(INDEX('03.Muestra'!$F$8:$F$17,SMALL(IF("Página Web"='03.Muestra'!$D$8:$D$17,ROW('03.Muestra'!$F$8:$F$17)-MIN(ROW('03.Muestra'!$D$8:$D$17))+1,""),ROW()-21)),"")</f>
        <v/>
      </c>
      <c r="D26" s="229" t="str">
        <f t="shared" si="0"/>
        <v/>
      </c>
      <c r="E26" s="74" t="str">
        <f t="shared" si="1"/>
        <v/>
      </c>
      <c r="F26" s="87"/>
      <c r="G26" s="18"/>
      <c r="H26" s="18"/>
      <c r="I26" s="18"/>
    </row>
    <row r="27" spans="1:30" ht="12" customHeight="1">
      <c r="A27" s="178" t="str" cm="1">
        <f t="array" ref="A27">IFERROR(INDEX('03.Muestra'!$B$8:$B$17,SMALL(IF("Página Web"='03.Muestra'!$D$8:$D$17,ROW('03.Muestra'!$B$8:$B$17)-MIN(ROW('03.Muestra'!$D$8:$D$17))+1,""),ROW()-21)),"")</f>
        <v/>
      </c>
      <c r="B27" s="179" t="str" cm="1">
        <f t="array" ref="B27">IFERROR(INDEX('03.Muestra'!$C$8:$C$17,SMALL(IF("Página Web"='03.Muestra'!$D$8:$D$17,ROW('03.Muestra'!$C$8:$C$17)-MIN(ROW('03.Muestra'!$D$8:$D$17))+1,""),ROW()-21)),"")</f>
        <v/>
      </c>
      <c r="C27" s="179" t="str" cm="1">
        <f t="array" ref="C27">IFERROR(INDEX('03.Muestra'!$F$8:$F$17,SMALL(IF("Página Web"='03.Muestra'!$D$8:$D$17,ROW('03.Muestra'!$F$8:$F$17)-MIN(ROW('03.Muestra'!$D$8:$D$17))+1,""),ROW()-21)),"")</f>
        <v/>
      </c>
      <c r="D27" s="229" t="str">
        <f t="shared" si="0"/>
        <v/>
      </c>
      <c r="E27" s="74" t="str">
        <f t="shared" si="1"/>
        <v/>
      </c>
      <c r="F27" s="18"/>
      <c r="G27" s="18"/>
      <c r="H27" s="18"/>
      <c r="I27" s="18"/>
      <c r="AD27" s="18"/>
    </row>
    <row r="28" spans="1:30" ht="12" customHeight="1">
      <c r="A28" s="178" t="str" cm="1">
        <f t="array" ref="A28">IFERROR(INDEX('03.Muestra'!$B$8:$B$17,SMALL(IF("Página Web"='03.Muestra'!$D$8:$D$17,ROW('03.Muestra'!$B$8:$B$17)-MIN(ROW('03.Muestra'!$D$8:$D$17))+1,""),ROW()-21)),"")</f>
        <v/>
      </c>
      <c r="B28" s="179" t="str" cm="1">
        <f t="array" ref="B28">IFERROR(INDEX('03.Muestra'!$C$8:$C$17,SMALL(IF("Página Web"='03.Muestra'!$D$8:$D$17,ROW('03.Muestra'!$C$8:$C$17)-MIN(ROW('03.Muestra'!$D$8:$D$17))+1,""),ROW()-21)),"")</f>
        <v/>
      </c>
      <c r="C28" s="179" t="str" cm="1">
        <f t="array" ref="C28">IFERROR(INDEX('03.Muestra'!$F$8:$F$17,SMALL(IF("Página Web"='03.Muestra'!$D$8:$D$17,ROW('03.Muestra'!$F$8:$F$17)-MIN(ROW('03.Muestra'!$D$8:$D$17))+1,""),ROW()-21)),"")</f>
        <v/>
      </c>
      <c r="D28" s="229" t="str">
        <f t="shared" si="0"/>
        <v/>
      </c>
      <c r="E28" s="74" t="str">
        <f t="shared" si="1"/>
        <v/>
      </c>
      <c r="F28" s="18"/>
      <c r="G28" s="18"/>
      <c r="H28" s="18"/>
      <c r="I28" s="18"/>
      <c r="J28" s="18"/>
      <c r="L28" s="86"/>
      <c r="AD28" s="18"/>
    </row>
    <row r="29" spans="1:30" ht="12" customHeight="1">
      <c r="A29" s="178" t="str" cm="1">
        <f t="array" ref="A29">IFERROR(INDEX('03.Muestra'!$B$8:$B$17,SMALL(IF("Página Web"='03.Muestra'!$D$8:$D$17,ROW('03.Muestra'!$B$8:$B$17)-MIN(ROW('03.Muestra'!$D$8:$D$17))+1,""),ROW()-21)),"")</f>
        <v/>
      </c>
      <c r="B29" s="179" t="str" cm="1">
        <f t="array" ref="B29">IFERROR(INDEX('03.Muestra'!$C$8:$C$17,SMALL(IF("Página Web"='03.Muestra'!$D$8:$D$17,ROW('03.Muestra'!$C$8:$C$17)-MIN(ROW('03.Muestra'!$D$8:$D$17))+1,""),ROW()-21)),"")</f>
        <v/>
      </c>
      <c r="C29" s="179" t="str" cm="1">
        <f t="array" ref="C29">IFERROR(INDEX('03.Muestra'!$F$8:$F$17,SMALL(IF("Página Web"='03.Muestra'!$D$8:$D$17,ROW('03.Muestra'!$F$8:$F$17)-MIN(ROW('03.Muestra'!$D$8:$D$17))+1,""),ROW()-21)),"")</f>
        <v/>
      </c>
      <c r="D29" s="229" t="str">
        <f t="shared" si="0"/>
        <v/>
      </c>
      <c r="E29" s="74" t="str">
        <f t="shared" si="1"/>
        <v/>
      </c>
      <c r="F29" s="18"/>
      <c r="G29" s="18"/>
      <c r="H29" s="18"/>
      <c r="I29" s="18"/>
      <c r="J29" s="18"/>
      <c r="K29" s="18"/>
      <c r="L29" s="18"/>
      <c r="AD29" s="18"/>
    </row>
    <row r="30" spans="1:30" ht="12" customHeight="1">
      <c r="A30" s="178" t="str" cm="1">
        <f t="array" ref="A30">IFERROR(INDEX('03.Muestra'!$B$8:$B$17,SMALL(IF("Página Web"='03.Muestra'!$D$8:$D$17,ROW('03.Muestra'!$B$8:$B$17)-MIN(ROW('03.Muestra'!$D$8:$D$17))+1,""),ROW()-21)),"")</f>
        <v/>
      </c>
      <c r="B30" s="179" t="str" cm="1">
        <f t="array" ref="B30">IFERROR(INDEX('03.Muestra'!$C$8:$C$17,SMALL(IF("Página Web"='03.Muestra'!$D$8:$D$17,ROW('03.Muestra'!$C$8:$C$17)-MIN(ROW('03.Muestra'!$D$8:$D$17))+1,""),ROW()-21)),"")</f>
        <v/>
      </c>
      <c r="C30" s="179" t="str" cm="1">
        <f t="array" ref="C30">IFERROR(INDEX('03.Muestra'!$F$8:$F$17,SMALL(IF("Página Web"='03.Muestra'!$D$8:$D$17,ROW('03.Muestra'!$F$8:$F$17)-MIN(ROW('03.Muestra'!$D$8:$D$17))+1,""),ROW()-21)),"")</f>
        <v/>
      </c>
      <c r="D30" s="229" t="str">
        <f t="shared" si="0"/>
        <v/>
      </c>
      <c r="E30" s="74" t="str">
        <f t="shared" si="1"/>
        <v/>
      </c>
      <c r="F30" s="18"/>
      <c r="G30" s="18"/>
      <c r="H30" s="18"/>
      <c r="I30" s="18"/>
      <c r="J30" s="18"/>
      <c r="Q30" s="18"/>
      <c r="R30" s="18"/>
      <c r="S30" s="18"/>
      <c r="T30" s="18"/>
      <c r="U30" s="18"/>
      <c r="AD30" s="18"/>
    </row>
    <row r="31" spans="1:30" ht="12" customHeight="1">
      <c r="A31" s="178" t="str" cm="1">
        <f t="array" ref="A31">IFERROR(INDEX('03.Muestra'!$B$8:$B$17,SMALL(IF("Página Web"='03.Muestra'!$D$8:$D$17,ROW('03.Muestra'!$B$8:$B$17)-MIN(ROW('03.Muestra'!$D$8:$D$17))+1,""),ROW()-21)),"")</f>
        <v/>
      </c>
      <c r="B31" s="179" t="str" cm="1">
        <f t="array" ref="B31">IFERROR(INDEX('03.Muestra'!$C$8:$C$17,SMALL(IF("Página Web"='03.Muestra'!$D$8:$D$17,ROW('03.Muestra'!$C$8:$C$17)-MIN(ROW('03.Muestra'!$D$8:$D$17))+1,""),ROW()-21)),"")</f>
        <v/>
      </c>
      <c r="C31" s="179" t="str" cm="1">
        <f t="array" ref="C31">IFERROR(INDEX('03.Muestra'!$F$8:$F$17,SMALL(IF("Página Web"='03.Muestra'!$D$8:$D$17,ROW('03.Muestra'!$F$8:$F$17)-MIN(ROW('03.Muestra'!$D$8:$D$17))+1,""),ROW()-21)),"")</f>
        <v/>
      </c>
      <c r="D31" s="229" t="str">
        <f t="shared" si="0"/>
        <v/>
      </c>
      <c r="E31" s="74" t="str">
        <f t="shared" si="1"/>
        <v/>
      </c>
      <c r="F31" s="18"/>
      <c r="G31" s="18"/>
      <c r="H31" s="18"/>
      <c r="I31" s="18"/>
      <c r="J31" s="18"/>
      <c r="N31" s="18"/>
      <c r="O31" s="18"/>
      <c r="P31" s="18"/>
      <c r="Q31" s="18"/>
      <c r="R31" s="18"/>
      <c r="S31" s="18"/>
      <c r="T31" s="18"/>
      <c r="U31" s="18"/>
      <c r="AD31" s="18"/>
    </row>
    <row r="32" spans="1:30" ht="12" customHeight="1">
      <c r="A32" s="180"/>
      <c r="B32" s="181"/>
      <c r="C32" s="181"/>
      <c r="D32" s="112"/>
      <c r="E32" s="74"/>
      <c r="F32" s="18"/>
      <c r="G32" s="18"/>
      <c r="H32" s="18"/>
      <c r="I32" s="18"/>
      <c r="J32" s="18"/>
      <c r="N32" s="18"/>
      <c r="O32" s="18"/>
      <c r="P32" s="18"/>
      <c r="Q32" s="18"/>
      <c r="R32" s="18"/>
      <c r="S32" s="18"/>
      <c r="T32" s="18"/>
      <c r="U32" s="18"/>
      <c r="AD32" s="18"/>
    </row>
    <row r="33" spans="1:30" ht="12" customHeight="1">
      <c r="A33" s="180"/>
      <c r="B33" s="181"/>
      <c r="C33" s="181"/>
      <c r="D33" s="112"/>
      <c r="E33" s="74"/>
      <c r="F33" s="18"/>
      <c r="G33" s="18"/>
      <c r="H33" s="18"/>
      <c r="I33" s="18"/>
      <c r="J33" s="18"/>
      <c r="N33" s="18"/>
      <c r="O33" s="18"/>
      <c r="P33" s="18"/>
      <c r="Q33" s="18"/>
      <c r="R33" s="18"/>
      <c r="S33" s="18"/>
      <c r="T33" s="18"/>
      <c r="U33" s="18"/>
      <c r="AD33" s="18"/>
    </row>
    <row r="34" spans="1:30" ht="22" customHeight="1">
      <c r="A34" s="227"/>
      <c r="B34" s="228"/>
      <c r="C34" s="227"/>
      <c r="D34" s="222"/>
      <c r="E34" s="74"/>
      <c r="F34" s="18"/>
      <c r="G34" s="18"/>
      <c r="H34" s="18"/>
      <c r="I34" s="18"/>
      <c r="J34" s="18"/>
      <c r="N34" s="18"/>
      <c r="O34" s="18"/>
      <c r="P34" s="18"/>
      <c r="Q34" s="18"/>
      <c r="R34" s="18"/>
      <c r="S34" s="18"/>
      <c r="T34" s="18"/>
      <c r="U34" s="18"/>
      <c r="AD34" s="18"/>
    </row>
    <row r="35" spans="1:30" ht="18" customHeight="1">
      <c r="A35" s="180"/>
      <c r="B35" s="180"/>
      <c r="C35" s="180"/>
      <c r="D35" s="208"/>
      <c r="E35" s="74"/>
      <c r="F35" s="176"/>
      <c r="G35" s="18"/>
      <c r="H35" s="18"/>
      <c r="I35" s="18"/>
      <c r="J35" s="18"/>
      <c r="N35" s="18"/>
      <c r="O35" s="18"/>
      <c r="P35" s="18"/>
      <c r="Q35" s="18"/>
      <c r="R35" s="18"/>
      <c r="S35" s="18"/>
      <c r="T35" s="18"/>
      <c r="U35" s="18"/>
      <c r="AD35" s="18"/>
    </row>
    <row r="36" spans="1:30" ht="12" customHeight="1">
      <c r="B36" s="18"/>
      <c r="C36" s="18"/>
      <c r="D36" s="74"/>
      <c r="E36" s="74"/>
      <c r="F36" s="18"/>
      <c r="G36" s="18"/>
      <c r="H36" s="18"/>
      <c r="I36" s="18"/>
      <c r="J36" s="18"/>
      <c r="K36" s="18"/>
      <c r="L36" s="18"/>
      <c r="Q36" s="18"/>
      <c r="R36" s="18"/>
      <c r="T36" s="18"/>
      <c r="U36" s="18"/>
      <c r="V36" s="18"/>
      <c r="W36" s="18"/>
      <c r="X36" s="18"/>
      <c r="Y36" s="18"/>
    </row>
    <row r="37" spans="1:30" ht="12" customHeight="1">
      <c r="B37" s="18"/>
      <c r="C37" s="18"/>
      <c r="D37" s="74"/>
      <c r="E37" s="78"/>
      <c r="F37" s="18"/>
      <c r="G37" s="18"/>
      <c r="H37" s="18"/>
      <c r="I37" s="18"/>
      <c r="J37" s="18"/>
      <c r="K37" s="18"/>
      <c r="L37" s="18"/>
      <c r="M37" s="18"/>
      <c r="N37" s="18"/>
      <c r="O37" s="18"/>
      <c r="P37" s="18"/>
      <c r="Q37" s="18"/>
      <c r="R37" s="18"/>
      <c r="T37" s="18"/>
      <c r="U37" s="18"/>
      <c r="V37" s="18"/>
      <c r="W37" s="18"/>
      <c r="X37" s="18"/>
      <c r="Y37" s="18"/>
    </row>
    <row r="38" spans="1:30" ht="32.25" customHeight="1">
      <c r="A38" s="157" t="s">
        <v>262</v>
      </c>
      <c r="B38" s="22" t="s">
        <v>87</v>
      </c>
      <c r="C38" s="23" t="s">
        <v>246</v>
      </c>
      <c r="D38" s="24" t="s">
        <v>30</v>
      </c>
      <c r="E38" s="88"/>
      <c r="F38" s="176"/>
      <c r="K38" s="18"/>
      <c r="L38" s="18"/>
      <c r="M38" s="18"/>
      <c r="N38" s="18"/>
      <c r="O38" s="18"/>
      <c r="P38" s="18"/>
      <c r="Q38" s="18"/>
      <c r="R38" s="18"/>
      <c r="T38" s="18"/>
      <c r="U38" s="18"/>
      <c r="V38" s="18"/>
      <c r="W38" s="18"/>
      <c r="X38" s="18"/>
      <c r="Y38" s="18"/>
    </row>
    <row r="39" spans="1:30" ht="12" customHeight="1">
      <c r="A39" s="182" cm="1">
        <f t="array" ref="A39">IFERROR(INDEX('03.Muestra'!$B$8:$B$17,SMALL(IF("Página Web"='03.Muestra'!$D$8:$D$17,ROW('03.Muestra'!$B$8:$B$17)-MIN(ROW('03.Muestra'!$D$8:$D$17))+1,""),ROW()-38)),"")</f>
        <v>1</v>
      </c>
      <c r="B39" s="183" t="str" cm="1">
        <f t="array" ref="B39">IFERROR(INDEX('03.Muestra'!$C$8:$C$17,SMALL(IF("Página Web"='03.Muestra'!$D$8:$D$17,ROW('03.Muestra'!$C$8:$C$17)-MIN(ROW('03.Muestra'!$D$8:$D$17))+1,""),ROW()-38)),"")</f>
        <v>Home</v>
      </c>
      <c r="C39" s="183" t="str" cm="1">
        <f t="array" ref="C39">IFERROR(INDEX('03.Muestra'!$F$8:$F$17,SMALL(IF("Página Web"='03.Muestra'!$D$8:$D$17,ROW('03.Muestra'!$F$8:$F$17)-MIN(ROW('03.Muestra'!$D$8:$D$17))+1,""),ROW()-38)),"")</f>
        <v>https://…</v>
      </c>
      <c r="D39" s="229" t="str">
        <f>IF(C39="","",$D$18)</f>
        <v>N/A</v>
      </c>
      <c r="E39" s="74" t="str">
        <f t="shared" ref="E39:E48" si="2">IF(D39&lt;&gt;"",IF(AND(B39&lt;&gt;"",C39&lt;&gt;""),"","ERR"),"")</f>
        <v/>
      </c>
      <c r="F39" s="81" t="s">
        <v>31</v>
      </c>
      <c r="G39" s="82" t="s">
        <v>35</v>
      </c>
      <c r="H39" s="83" t="s">
        <v>33</v>
      </c>
      <c r="I39" s="84" t="s">
        <v>26</v>
      </c>
      <c r="J39" s="85" t="s">
        <v>24</v>
      </c>
      <c r="K39" s="18"/>
      <c r="L39" s="18"/>
      <c r="M39" s="18"/>
      <c r="N39" s="18"/>
      <c r="O39" s="18"/>
      <c r="P39" s="18"/>
      <c r="Q39" s="18"/>
      <c r="R39" s="18"/>
      <c r="S39" s="18"/>
      <c r="T39" s="18"/>
      <c r="U39" s="18"/>
      <c r="V39" s="18"/>
      <c r="W39" s="18"/>
      <c r="X39" s="18"/>
      <c r="Y39" s="18"/>
    </row>
    <row r="40" spans="1:30" ht="12" customHeight="1">
      <c r="A40" s="182" t="str" cm="1">
        <f t="array" ref="A40">IFERROR(INDEX('03.Muestra'!$B$8:$B$17,SMALL(IF("Página Web"='03.Muestra'!$D$8:$D$17,ROW('03.Muestra'!$B$8:$B$17)-MIN(ROW('03.Muestra'!$D$8:$D$17))+1,""),ROW()-38)),"")</f>
        <v/>
      </c>
      <c r="B40" s="183" t="str" cm="1">
        <f t="array" ref="B40">IFERROR(INDEX('03.Muestra'!$C$8:$C$17,SMALL(IF("Página Web"='03.Muestra'!$D$8:$D$17,ROW('03.Muestra'!$C$8:$C$17)-MIN(ROW('03.Muestra'!$D$8:$D$17))+1,""),ROW()-38)),"")</f>
        <v/>
      </c>
      <c r="C40" s="183" t="str" cm="1">
        <f t="array" ref="C40">IFERROR(INDEX('03.Muestra'!$F$8:$F$17,SMALL(IF("Página Web"='03.Muestra'!$D$8:$D$17,ROW('03.Muestra'!$F$8:$F$17)-MIN(ROW('03.Muestra'!$D$8:$D$17))+1,""),ROW()-38)),"")</f>
        <v/>
      </c>
      <c r="D40" s="229" t="str">
        <f t="shared" ref="D40:D48" si="3">IF(C40="","",$D$18)</f>
        <v/>
      </c>
      <c r="E40" s="74" t="str">
        <f t="shared" si="2"/>
        <v/>
      </c>
      <c r="F40" s="199">
        <f ca="1">COUNTIF($D39:INDIRECT("$D" &amp;  SUM(ROW()-1,'03.Muestra'!$D$20)-1),F39)</f>
        <v>0</v>
      </c>
      <c r="G40" s="199">
        <f ca="1">COUNTIF($D39:INDIRECT("$D" &amp;  SUM(ROW()-1,'03.Muestra'!$D$20)-1),G39)</f>
        <v>0</v>
      </c>
      <c r="H40" s="199">
        <f ca="1">COUNTIF($D39:INDIRECT("$D" &amp;  SUM(ROW()-1,'03.Muestra'!$D$20)-1),H39)</f>
        <v>1</v>
      </c>
      <c r="I40" s="199">
        <f ca="1">COUNTIF($D39:INDIRECT("$D" &amp;  SUM(ROW()-1,'03.Muestra'!$D$20)-1),I39)</f>
        <v>0</v>
      </c>
      <c r="J40" s="199">
        <f ca="1">COUNTIF($D39:INDIRECT("$D" &amp;  SUM(ROW()-1,'03.Muestra'!$D$20)-1),J39)</f>
        <v>0</v>
      </c>
      <c r="K40" s="158">
        <f ca="1">IF(COUNTIF('03.Muestra'!$D$8:$D$17,"Página Web")=0,0,COUNTBLANK($D39:INDIRECT("$D" &amp;  SUM(ROW()-1,COUNTIF('03.Muestra'!$D$8:$D$17,"Página Web"))-1)))</f>
        <v>0</v>
      </c>
      <c r="L40" s="18"/>
      <c r="M40" s="18"/>
      <c r="N40" s="18"/>
      <c r="O40" s="18"/>
      <c r="P40" s="18"/>
      <c r="Q40" s="18"/>
      <c r="R40" s="18"/>
      <c r="S40" s="18"/>
      <c r="T40" s="18"/>
      <c r="U40" s="18"/>
      <c r="V40" s="18"/>
      <c r="W40" s="18"/>
      <c r="X40" s="18"/>
      <c r="Y40" s="18"/>
    </row>
    <row r="41" spans="1:30" ht="12" customHeight="1">
      <c r="A41" s="182" t="str" cm="1">
        <f t="array" ref="A41">IFERROR(INDEX('03.Muestra'!$B$8:$B$17,SMALL(IF("Página Web"='03.Muestra'!$D$8:$D$17,ROW('03.Muestra'!$B$8:$B$17)-MIN(ROW('03.Muestra'!$D$8:$D$17))+1,""),ROW()-38)),"")</f>
        <v/>
      </c>
      <c r="B41" s="183" t="str" cm="1">
        <f t="array" ref="B41">IFERROR(INDEX('03.Muestra'!$C$8:$C$17,SMALL(IF("Página Web"='03.Muestra'!$D$8:$D$17,ROW('03.Muestra'!$C$8:$C$17)-MIN(ROW('03.Muestra'!$D$8:$D$17))+1,""),ROW()-38)),"")</f>
        <v/>
      </c>
      <c r="C41" s="183" t="str" cm="1">
        <f t="array" ref="C41">IFERROR(INDEX('03.Muestra'!$F$8:$F$17,SMALL(IF("Página Web"='03.Muestra'!$D$8:$D$17,ROW('03.Muestra'!$F$8:$F$17)-MIN(ROW('03.Muestra'!$D$8:$D$17))+1,""),ROW()-38)),"")</f>
        <v/>
      </c>
      <c r="D41" s="229" t="str">
        <f t="shared" si="3"/>
        <v/>
      </c>
      <c r="E41" s="74" t="str">
        <f t="shared" si="2"/>
        <v/>
      </c>
      <c r="G41" s="18"/>
      <c r="H41" s="18"/>
      <c r="I41" s="18"/>
      <c r="J41" s="18"/>
      <c r="K41" s="18"/>
      <c r="L41" s="18"/>
      <c r="M41" s="18"/>
      <c r="N41" s="18"/>
      <c r="O41" s="18"/>
      <c r="P41" s="18"/>
      <c r="Q41" s="18"/>
      <c r="R41" s="18"/>
      <c r="S41" s="18"/>
      <c r="T41" s="18"/>
      <c r="U41" s="18"/>
      <c r="V41" s="18"/>
      <c r="W41" s="18"/>
      <c r="X41" s="18"/>
      <c r="Y41" s="18"/>
    </row>
    <row r="42" spans="1:30" ht="12" customHeight="1">
      <c r="A42" s="182" t="str" cm="1">
        <f t="array" ref="A42">IFERROR(INDEX('03.Muestra'!$B$8:$B$17,SMALL(IF("Página Web"='03.Muestra'!$D$8:$D$17,ROW('03.Muestra'!$B$8:$B$17)-MIN(ROW('03.Muestra'!$D$8:$D$17))+1,""),ROW()-38)),"")</f>
        <v/>
      </c>
      <c r="B42" s="183" t="str" cm="1">
        <f t="array" ref="B42">IFERROR(INDEX('03.Muestra'!$C$8:$C$17,SMALL(IF("Página Web"='03.Muestra'!$D$8:$D$17,ROW('03.Muestra'!$C$8:$C$17)-MIN(ROW('03.Muestra'!$D$8:$D$17))+1,""),ROW()-38)),"")</f>
        <v/>
      </c>
      <c r="C42" s="183" t="str" cm="1">
        <f t="array" ref="C42">IFERROR(INDEX('03.Muestra'!$F$8:$F$17,SMALL(IF("Página Web"='03.Muestra'!$D$8:$D$17,ROW('03.Muestra'!$F$8:$F$17)-MIN(ROW('03.Muestra'!$D$8:$D$17))+1,""),ROW()-38)),"")</f>
        <v/>
      </c>
      <c r="D42" s="229" t="str">
        <f t="shared" si="3"/>
        <v/>
      </c>
      <c r="E42" s="74" t="str">
        <f t="shared" si="2"/>
        <v/>
      </c>
      <c r="G42" s="18"/>
      <c r="H42" s="18"/>
      <c r="I42" s="18"/>
      <c r="J42" s="18"/>
      <c r="K42" s="18"/>
      <c r="L42" s="18"/>
      <c r="M42" s="18"/>
      <c r="N42" s="18"/>
      <c r="O42" s="18"/>
      <c r="P42" s="18"/>
      <c r="Q42" s="18"/>
      <c r="R42" s="18"/>
      <c r="S42" s="18"/>
      <c r="T42" s="18"/>
      <c r="U42" s="18"/>
      <c r="V42" s="18"/>
      <c r="W42" s="18"/>
      <c r="X42" s="18"/>
      <c r="Y42" s="18"/>
    </row>
    <row r="43" spans="1:30" ht="12" customHeight="1">
      <c r="A43" s="182" t="str" cm="1">
        <f t="array" ref="A43">IFERROR(INDEX('03.Muestra'!$B$8:$B$17,SMALL(IF("Página Web"='03.Muestra'!$D$8:$D$17,ROW('03.Muestra'!$B$8:$B$17)-MIN(ROW('03.Muestra'!$D$8:$D$17))+1,""),ROW()-38)),"")</f>
        <v/>
      </c>
      <c r="B43" s="183" t="str" cm="1">
        <f t="array" ref="B43">IFERROR(INDEX('03.Muestra'!$C$8:$C$17,SMALL(IF("Página Web"='03.Muestra'!$D$8:$D$17,ROW('03.Muestra'!$C$8:$C$17)-MIN(ROW('03.Muestra'!$D$8:$D$17))+1,""),ROW()-38)),"")</f>
        <v/>
      </c>
      <c r="C43" s="183" t="str" cm="1">
        <f t="array" ref="C43">IFERROR(INDEX('03.Muestra'!$F$8:$F$17,SMALL(IF("Página Web"='03.Muestra'!$D$8:$D$17,ROW('03.Muestra'!$F$8:$F$17)-MIN(ROW('03.Muestra'!$D$8:$D$17))+1,""),ROW()-38)),"")</f>
        <v/>
      </c>
      <c r="D43" s="229" t="str">
        <f t="shared" si="3"/>
        <v/>
      </c>
      <c r="E43" s="74" t="str">
        <f t="shared" si="2"/>
        <v/>
      </c>
      <c r="G43" s="18"/>
      <c r="H43" s="18"/>
      <c r="I43" s="18"/>
      <c r="J43" s="18"/>
      <c r="K43" s="18"/>
      <c r="L43" s="18"/>
      <c r="M43" s="18"/>
      <c r="N43" s="18"/>
      <c r="O43" s="18"/>
      <c r="P43" s="18"/>
      <c r="Q43" s="18"/>
      <c r="R43" s="18"/>
      <c r="S43" s="18"/>
      <c r="T43" s="18"/>
      <c r="U43" s="18"/>
      <c r="V43" s="18"/>
      <c r="W43" s="18"/>
      <c r="X43" s="18"/>
      <c r="Y43" s="18"/>
    </row>
    <row r="44" spans="1:30" ht="12" customHeight="1">
      <c r="A44" s="182" t="str" cm="1">
        <f t="array" ref="A44">IFERROR(INDEX('03.Muestra'!$B$8:$B$17,SMALL(IF("Página Web"='03.Muestra'!$D$8:$D$17,ROW('03.Muestra'!$B$8:$B$17)-MIN(ROW('03.Muestra'!$D$8:$D$17))+1,""),ROW()-38)),"")</f>
        <v/>
      </c>
      <c r="B44" s="183" t="str" cm="1">
        <f t="array" ref="B44">IFERROR(INDEX('03.Muestra'!$C$8:$C$17,SMALL(IF("Página Web"='03.Muestra'!$D$8:$D$17,ROW('03.Muestra'!$C$8:$C$17)-MIN(ROW('03.Muestra'!$D$8:$D$17))+1,""),ROW()-38)),"")</f>
        <v/>
      </c>
      <c r="C44" s="183" t="str" cm="1">
        <f t="array" ref="C44">IFERROR(INDEX('03.Muestra'!$F$8:$F$17,SMALL(IF("Página Web"='03.Muestra'!$D$8:$D$17,ROW('03.Muestra'!$F$8:$F$17)-MIN(ROW('03.Muestra'!$D$8:$D$17))+1,""),ROW()-38)),"")</f>
        <v/>
      </c>
      <c r="D44" s="229" t="str">
        <f t="shared" si="3"/>
        <v/>
      </c>
      <c r="E44" s="74" t="str">
        <f t="shared" si="2"/>
        <v/>
      </c>
      <c r="G44" s="18"/>
      <c r="H44" s="18"/>
      <c r="I44" s="18"/>
      <c r="J44" s="18"/>
      <c r="K44" s="18"/>
      <c r="L44" s="18"/>
      <c r="M44" s="18"/>
      <c r="N44" s="18"/>
      <c r="O44" s="18"/>
      <c r="P44" s="18"/>
      <c r="Q44" s="18"/>
      <c r="R44" s="18"/>
      <c r="S44" s="18"/>
      <c r="T44" s="18"/>
      <c r="U44" s="18"/>
      <c r="V44" s="18"/>
      <c r="W44" s="18"/>
      <c r="X44" s="18"/>
      <c r="Y44" s="18"/>
    </row>
    <row r="45" spans="1:30" ht="12" customHeight="1">
      <c r="A45" s="182" t="str" cm="1">
        <f t="array" ref="A45">IFERROR(INDEX('03.Muestra'!$B$8:$B$17,SMALL(IF("Página Web"='03.Muestra'!$D$8:$D$17,ROW('03.Muestra'!$B$8:$B$17)-MIN(ROW('03.Muestra'!$D$8:$D$17))+1,""),ROW()-38)),"")</f>
        <v/>
      </c>
      <c r="B45" s="183" t="str" cm="1">
        <f t="array" ref="B45">IFERROR(INDEX('03.Muestra'!$C$8:$C$17,SMALL(IF("Página Web"='03.Muestra'!$D$8:$D$17,ROW('03.Muestra'!$C$8:$C$17)-MIN(ROW('03.Muestra'!$D$8:$D$17))+1,""),ROW()-38)),"")</f>
        <v/>
      </c>
      <c r="C45" s="183" t="str" cm="1">
        <f t="array" ref="C45">IFERROR(INDEX('03.Muestra'!$F$8:$F$17,SMALL(IF("Página Web"='03.Muestra'!$D$8:$D$17,ROW('03.Muestra'!$F$8:$F$17)-MIN(ROW('03.Muestra'!$D$8:$D$17))+1,""),ROW()-38)),"")</f>
        <v/>
      </c>
      <c r="D45" s="229" t="str">
        <f t="shared" si="3"/>
        <v/>
      </c>
      <c r="E45" s="74" t="str">
        <f t="shared" si="2"/>
        <v/>
      </c>
      <c r="F45" s="18"/>
      <c r="G45" s="18"/>
      <c r="H45" s="18"/>
      <c r="I45" s="18"/>
      <c r="J45" s="18"/>
      <c r="K45" s="18"/>
      <c r="L45" s="18"/>
      <c r="M45" s="18"/>
      <c r="N45" s="18"/>
      <c r="O45" s="18"/>
      <c r="P45" s="18"/>
      <c r="Q45" s="18"/>
      <c r="R45" s="18"/>
      <c r="S45" s="18"/>
      <c r="T45" s="18"/>
      <c r="U45" s="18"/>
      <c r="V45" s="18"/>
      <c r="W45" s="18"/>
      <c r="X45" s="18"/>
      <c r="Y45" s="18"/>
    </row>
    <row r="46" spans="1:30" ht="12" customHeight="1">
      <c r="A46" s="182" t="str" cm="1">
        <f t="array" ref="A46">IFERROR(INDEX('03.Muestra'!$B$8:$B$17,SMALL(IF("Página Web"='03.Muestra'!$D$8:$D$17,ROW('03.Muestra'!$B$8:$B$17)-MIN(ROW('03.Muestra'!$D$8:$D$17))+1,""),ROW()-38)),"")</f>
        <v/>
      </c>
      <c r="B46" s="183" t="str" cm="1">
        <f t="array" ref="B46">IFERROR(INDEX('03.Muestra'!$C$8:$C$17,SMALL(IF("Página Web"='03.Muestra'!$D$8:$D$17,ROW('03.Muestra'!$C$8:$C$17)-MIN(ROW('03.Muestra'!$D$8:$D$17))+1,""),ROW()-38)),"")</f>
        <v/>
      </c>
      <c r="C46" s="183" t="str" cm="1">
        <f t="array" ref="C46">IFERROR(INDEX('03.Muestra'!$F$8:$F$17,SMALL(IF("Página Web"='03.Muestra'!$D$8:$D$17,ROW('03.Muestra'!$F$8:$F$17)-MIN(ROW('03.Muestra'!$D$8:$D$17))+1,""),ROW()-38)),"")</f>
        <v/>
      </c>
      <c r="D46" s="229" t="str">
        <f t="shared" si="3"/>
        <v/>
      </c>
      <c r="E46" s="74" t="str">
        <f t="shared" si="2"/>
        <v/>
      </c>
      <c r="F46" s="18"/>
      <c r="G46" s="18"/>
      <c r="H46" s="18"/>
      <c r="I46" s="18"/>
      <c r="J46" s="18"/>
      <c r="K46" s="18"/>
      <c r="L46" s="18"/>
      <c r="M46" s="18"/>
      <c r="N46" s="18"/>
      <c r="O46" s="18"/>
      <c r="P46" s="18"/>
      <c r="Q46" s="18"/>
      <c r="R46" s="18"/>
      <c r="S46" s="18"/>
      <c r="T46" s="18"/>
      <c r="U46" s="18"/>
      <c r="V46" s="18"/>
      <c r="W46" s="18"/>
      <c r="X46" s="18"/>
      <c r="Y46" s="18"/>
    </row>
    <row r="47" spans="1:30" ht="12" customHeight="1">
      <c r="A47" s="182" t="str" cm="1">
        <f t="array" ref="A47">IFERROR(INDEX('03.Muestra'!$B$8:$B$17,SMALL(IF("Página Web"='03.Muestra'!$D$8:$D$17,ROW('03.Muestra'!$B$8:$B$17)-MIN(ROW('03.Muestra'!$D$8:$D$17))+1,""),ROW()-38)),"")</f>
        <v/>
      </c>
      <c r="B47" s="183" t="str" cm="1">
        <f t="array" ref="B47">IFERROR(INDEX('03.Muestra'!$C$8:$C$17,SMALL(IF("Página Web"='03.Muestra'!$D$8:$D$17,ROW('03.Muestra'!$C$8:$C$17)-MIN(ROW('03.Muestra'!$D$8:$D$17))+1,""),ROW()-38)),"")</f>
        <v/>
      </c>
      <c r="C47" s="183" t="str" cm="1">
        <f t="array" ref="C47">IFERROR(INDEX('03.Muestra'!$F$8:$F$17,SMALL(IF("Página Web"='03.Muestra'!$D$8:$D$17,ROW('03.Muestra'!$F$8:$F$17)-MIN(ROW('03.Muestra'!$D$8:$D$17))+1,""),ROW()-38)),"")</f>
        <v/>
      </c>
      <c r="D47" s="229" t="str">
        <f t="shared" si="3"/>
        <v/>
      </c>
      <c r="E47" s="74" t="str">
        <f t="shared" si="2"/>
        <v/>
      </c>
      <c r="F47" s="18"/>
      <c r="G47" s="18"/>
      <c r="H47" s="18"/>
      <c r="I47" s="18"/>
      <c r="J47" s="18"/>
      <c r="K47" s="18"/>
      <c r="L47" s="18"/>
      <c r="M47" s="18"/>
      <c r="N47" s="18"/>
      <c r="O47" s="18"/>
      <c r="P47" s="18"/>
      <c r="Q47" s="18"/>
      <c r="R47" s="18"/>
      <c r="S47" s="18"/>
      <c r="T47" s="18"/>
      <c r="U47" s="18"/>
      <c r="V47" s="18"/>
      <c r="W47" s="18"/>
      <c r="X47" s="18"/>
      <c r="Y47" s="18"/>
    </row>
    <row r="48" spans="1:30" ht="12" customHeight="1">
      <c r="A48" s="182" t="str" cm="1">
        <f t="array" ref="A48">IFERROR(INDEX('03.Muestra'!$B$8:$B$17,SMALL(IF("Página Web"='03.Muestra'!$D$8:$D$17,ROW('03.Muestra'!$B$8:$B$17)-MIN(ROW('03.Muestra'!$D$8:$D$17))+1,""),ROW()-38)),"")</f>
        <v/>
      </c>
      <c r="B48" s="183" t="str" cm="1">
        <f t="array" ref="B48">IFERROR(INDEX('03.Muestra'!$C$8:$C$17,SMALL(IF("Página Web"='03.Muestra'!$D$8:$D$17,ROW('03.Muestra'!$C$8:$C$17)-MIN(ROW('03.Muestra'!$D$8:$D$17))+1,""),ROW()-38)),"")</f>
        <v/>
      </c>
      <c r="C48" s="183" t="str" cm="1">
        <f t="array" ref="C48">IFERROR(INDEX('03.Muestra'!$F$8:$F$17,SMALL(IF("Página Web"='03.Muestra'!$D$8:$D$17,ROW('03.Muestra'!$F$8:$F$17)-MIN(ROW('03.Muestra'!$D$8:$D$17))+1,""),ROW()-38)),"")</f>
        <v/>
      </c>
      <c r="D48" s="229" t="str">
        <f t="shared" si="3"/>
        <v/>
      </c>
      <c r="E48" s="74" t="str">
        <f t="shared" si="2"/>
        <v/>
      </c>
      <c r="F48" s="18"/>
      <c r="G48" s="18"/>
      <c r="H48" s="18"/>
      <c r="I48" s="18"/>
      <c r="J48" s="18"/>
      <c r="K48" s="18"/>
      <c r="L48" s="18"/>
      <c r="M48" s="18"/>
      <c r="N48" s="18"/>
      <c r="O48" s="18"/>
      <c r="P48" s="18"/>
      <c r="Q48" s="18"/>
      <c r="R48" s="18"/>
      <c r="S48" s="18"/>
      <c r="T48" s="18"/>
      <c r="U48" s="18"/>
      <c r="V48" s="18"/>
      <c r="W48" s="18"/>
      <c r="X48" s="18"/>
      <c r="Y48" s="18"/>
    </row>
    <row r="49" spans="1:25" ht="12" customHeight="1">
      <c r="A49" s="184"/>
      <c r="B49" s="185"/>
      <c r="C49" s="185"/>
      <c r="D49" s="112"/>
      <c r="E49" s="74"/>
      <c r="F49" s="18"/>
      <c r="G49" s="18"/>
      <c r="H49" s="18"/>
      <c r="I49" s="18"/>
      <c r="J49" s="18"/>
      <c r="K49" s="18"/>
      <c r="L49" s="18"/>
      <c r="M49" s="18"/>
      <c r="N49" s="18"/>
      <c r="O49" s="18"/>
      <c r="P49" s="18"/>
      <c r="Q49" s="18"/>
      <c r="R49" s="18"/>
      <c r="S49" s="18"/>
      <c r="T49" s="18"/>
      <c r="U49" s="18"/>
      <c r="V49" s="18"/>
      <c r="W49" s="18"/>
      <c r="X49" s="18"/>
      <c r="Y49" s="18"/>
    </row>
    <row r="50" spans="1:25" ht="12" customHeight="1">
      <c r="A50" s="184"/>
      <c r="B50" s="185"/>
      <c r="C50" s="185"/>
      <c r="D50" s="112"/>
      <c r="E50" s="74"/>
      <c r="F50" s="18"/>
      <c r="G50" s="18"/>
      <c r="H50" s="18"/>
      <c r="I50" s="18"/>
      <c r="J50" s="18"/>
      <c r="K50" s="18"/>
      <c r="L50" s="18"/>
      <c r="M50" s="18"/>
      <c r="N50" s="18"/>
      <c r="O50" s="18"/>
      <c r="P50" s="18"/>
      <c r="Q50" s="18"/>
      <c r="R50" s="18"/>
      <c r="S50" s="18"/>
      <c r="T50" s="18"/>
      <c r="U50" s="18"/>
      <c r="V50" s="18"/>
      <c r="W50" s="18"/>
      <c r="X50" s="18"/>
      <c r="Y50" s="18"/>
    </row>
    <row r="51" spans="1:25" ht="24.5" customHeight="1">
      <c r="A51" s="227"/>
      <c r="B51" s="228"/>
      <c r="C51" s="227"/>
      <c r="D51" s="222"/>
      <c r="E51" s="74"/>
      <c r="F51" s="18"/>
      <c r="G51" s="18"/>
      <c r="H51" s="18"/>
      <c r="I51" s="18"/>
      <c r="J51" s="18"/>
      <c r="K51" s="18"/>
      <c r="L51" s="18"/>
      <c r="M51" s="18"/>
      <c r="N51" s="18"/>
      <c r="O51" s="18"/>
      <c r="P51" s="18"/>
      <c r="Q51" s="18"/>
      <c r="R51" s="18"/>
      <c r="S51" s="18"/>
      <c r="T51" s="18"/>
      <c r="U51" s="18"/>
      <c r="V51" s="18"/>
      <c r="W51" s="18"/>
      <c r="X51" s="18"/>
      <c r="Y51" s="18"/>
    </row>
    <row r="52" spans="1:25" ht="20" customHeight="1">
      <c r="A52" s="180"/>
      <c r="B52" s="180"/>
      <c r="C52" s="180"/>
      <c r="D52" s="208"/>
      <c r="E52" s="74"/>
      <c r="F52" s="176"/>
      <c r="G52" s="18"/>
      <c r="H52" s="18"/>
      <c r="I52" s="18"/>
      <c r="J52" s="18"/>
      <c r="K52" s="18"/>
      <c r="L52" s="18"/>
      <c r="M52" s="18"/>
      <c r="N52" s="18"/>
      <c r="O52" s="18"/>
      <c r="P52" s="18"/>
      <c r="Q52" s="18"/>
      <c r="R52" s="18"/>
      <c r="S52" s="18"/>
      <c r="T52" s="18"/>
      <c r="U52" s="18"/>
      <c r="V52" s="18"/>
      <c r="W52" s="18"/>
      <c r="X52" s="18"/>
      <c r="Y52" s="18"/>
    </row>
    <row r="53" spans="1:25" ht="12" customHeight="1">
      <c r="B53" s="18"/>
      <c r="C53" s="18"/>
      <c r="D53" s="74"/>
      <c r="E53" s="74"/>
      <c r="F53" s="18"/>
      <c r="G53" s="18"/>
      <c r="H53" s="18"/>
      <c r="I53" s="18"/>
      <c r="J53" s="18"/>
      <c r="K53" s="18"/>
      <c r="L53" s="18"/>
      <c r="M53" s="18"/>
      <c r="N53" s="18"/>
      <c r="O53" s="18"/>
      <c r="P53" s="18"/>
      <c r="Q53" s="18"/>
      <c r="R53" s="18"/>
      <c r="S53" s="18"/>
      <c r="T53" s="18"/>
      <c r="U53" s="18"/>
      <c r="V53" s="18"/>
      <c r="W53" s="18"/>
      <c r="X53" s="18"/>
      <c r="Y53" s="18"/>
    </row>
    <row r="54" spans="1:25" ht="12" customHeight="1">
      <c r="B54" s="18"/>
      <c r="C54" s="18"/>
      <c r="D54" s="74"/>
      <c r="E54" s="78"/>
      <c r="F54" s="18"/>
      <c r="G54" s="18"/>
      <c r="H54" s="18"/>
      <c r="I54" s="18"/>
      <c r="J54" s="18"/>
      <c r="K54" s="18"/>
      <c r="L54" s="18"/>
      <c r="M54" s="18"/>
      <c r="N54" s="18"/>
      <c r="O54" s="18"/>
      <c r="P54" s="18"/>
      <c r="Q54" s="18"/>
      <c r="R54" s="18"/>
      <c r="S54" s="18"/>
      <c r="T54" s="18"/>
      <c r="U54" s="18"/>
      <c r="V54" s="18"/>
      <c r="W54" s="18"/>
      <c r="X54" s="18"/>
      <c r="Y54" s="18"/>
    </row>
    <row r="55" spans="1:25" ht="32.25" customHeight="1">
      <c r="A55" s="157" t="s">
        <v>262</v>
      </c>
      <c r="B55" s="22" t="s">
        <v>87</v>
      </c>
      <c r="C55" s="23" t="s">
        <v>244</v>
      </c>
      <c r="D55" s="24" t="s">
        <v>30</v>
      </c>
      <c r="E55" s="88"/>
      <c r="K55" s="18"/>
      <c r="L55" s="18"/>
      <c r="M55" s="18"/>
      <c r="N55" s="18"/>
      <c r="O55" s="18"/>
      <c r="P55" s="18"/>
      <c r="Q55" s="18"/>
      <c r="R55" s="18"/>
      <c r="S55" s="18"/>
      <c r="T55" s="18"/>
      <c r="U55" s="18"/>
      <c r="V55" s="18"/>
      <c r="W55" s="18"/>
      <c r="X55" s="18"/>
      <c r="Y55" s="18"/>
    </row>
    <row r="56" spans="1:25" ht="12" customHeight="1">
      <c r="A56" s="182" cm="1">
        <f t="array" ref="A56">IFERROR(INDEX('03.Muestra'!$B$8:$B$17,SMALL(IF("Página Web"='03.Muestra'!$D$8:$D$17,ROW('03.Muestra'!$B$8:$B$17)-MIN(ROW('03.Muestra'!$D$8:$D$17))+1,""),ROW()-55)),"")</f>
        <v>1</v>
      </c>
      <c r="B56" s="183" t="str" cm="1">
        <f t="array" ref="B56">IFERROR(INDEX('03.Muestra'!$C$8:$C$17,SMALL(IF("Página Web"='03.Muestra'!$D$8:$D$17,ROW('03.Muestra'!$C$8:$C$17)-MIN(ROW('03.Muestra'!$D$8:$D$17))+1,""),ROW()-55)),"")</f>
        <v>Home</v>
      </c>
      <c r="C56" s="183" t="str" cm="1">
        <f t="array" ref="C56">IFERROR(INDEX('03.Muestra'!$F$8:$F$17,SMALL(IF("Página Web"='03.Muestra'!$D$8:$D$17,ROW('03.Muestra'!$F$8:$F$17)-MIN(ROW('03.Muestra'!$D$8:$D$17))+1,""),ROW()-55)),"")</f>
        <v>https://…</v>
      </c>
      <c r="D56" s="229" t="str">
        <f>IF(C56="","",$D$18)</f>
        <v>N/A</v>
      </c>
      <c r="E56" s="74" t="str">
        <f t="shared" ref="E56:E65" si="4">IF(D56&lt;&gt;"",IF(AND(B56&lt;&gt;"",C56&lt;&gt;""),"","ERR"),"")</f>
        <v/>
      </c>
      <c r="F56" s="81" t="s">
        <v>31</v>
      </c>
      <c r="G56" s="82" t="s">
        <v>35</v>
      </c>
      <c r="H56" s="83" t="s">
        <v>33</v>
      </c>
      <c r="I56" s="84" t="s">
        <v>26</v>
      </c>
      <c r="J56" s="85" t="s">
        <v>24</v>
      </c>
      <c r="K56" s="18"/>
      <c r="L56" s="18"/>
      <c r="M56" s="18"/>
      <c r="N56" s="18"/>
      <c r="O56" s="18"/>
      <c r="P56" s="18"/>
      <c r="Q56" s="18"/>
      <c r="R56" s="18"/>
      <c r="S56" s="18"/>
      <c r="T56" s="18"/>
      <c r="U56" s="18"/>
      <c r="V56" s="18"/>
      <c r="W56" s="18"/>
      <c r="X56" s="18"/>
      <c r="Y56" s="18"/>
    </row>
    <row r="57" spans="1:25" ht="12" customHeight="1">
      <c r="A57" s="182" t="str" cm="1">
        <f t="array" ref="A57">IFERROR(INDEX('03.Muestra'!$B$8:$B$17,SMALL(IF("Página Web"='03.Muestra'!$D$8:$D$17,ROW('03.Muestra'!$B$8:$B$17)-MIN(ROW('03.Muestra'!$D$8:$D$17))+1,""),ROW()-55)),"")</f>
        <v/>
      </c>
      <c r="B57" s="183" t="str" cm="1">
        <f t="array" ref="B57">IFERROR(INDEX('03.Muestra'!$C$8:$C$17,SMALL(IF("Página Web"='03.Muestra'!$D$8:$D$17,ROW('03.Muestra'!$C$8:$C$17)-MIN(ROW('03.Muestra'!$D$8:$D$17))+1,""),ROW()-55)),"")</f>
        <v/>
      </c>
      <c r="C57" s="183" t="str" cm="1">
        <f t="array" ref="C57">IFERROR(INDEX('03.Muestra'!$F$8:$F$17,SMALL(IF("Página Web"='03.Muestra'!$D$8:$D$17,ROW('03.Muestra'!$F$8:$F$17)-MIN(ROW('03.Muestra'!$D$8:$D$17))+1,""),ROW()-55)),"")</f>
        <v/>
      </c>
      <c r="D57" s="229" t="str">
        <f t="shared" ref="D57:D65" si="5">IF(C57="","",$D$18)</f>
        <v/>
      </c>
      <c r="E57" s="74" t="str">
        <f t="shared" si="4"/>
        <v/>
      </c>
      <c r="F57" s="199">
        <f ca="1">COUNTIF($D56:INDIRECT("$D" &amp;  SUM(ROW()-1,'03.Muestra'!$D$20)-1),F56)</f>
        <v>0</v>
      </c>
      <c r="G57" s="199">
        <f ca="1">COUNTIF($D56:INDIRECT("$D" &amp;  SUM(ROW()-1,'03.Muestra'!$D$20)-1),G56)</f>
        <v>0</v>
      </c>
      <c r="H57" s="199">
        <f ca="1">COUNTIF($D56:INDIRECT("$D" &amp;  SUM(ROW()-1,'03.Muestra'!$D$20)-1),H56)</f>
        <v>1</v>
      </c>
      <c r="I57" s="199">
        <f ca="1">COUNTIF($D56:INDIRECT("$D" &amp;  SUM(ROW()-1,'03.Muestra'!$D$20)-1),I56)</f>
        <v>0</v>
      </c>
      <c r="J57" s="199">
        <f ca="1">COUNTIF($D56:INDIRECT("$D" &amp;  SUM(ROW()-1,'03.Muestra'!$D$20)-1),J56)</f>
        <v>0</v>
      </c>
      <c r="K57" s="158">
        <f ca="1">IF(COUNTIF('03.Muestra'!$D$8:$D$17,"Página Web")=0,0,COUNTBLANK($D56:INDIRECT("$D" &amp;  SUM(ROW()-1,COUNTIF('03.Muestra'!$D$8:$D$17,"Página Web"))-1)))</f>
        <v>0</v>
      </c>
      <c r="L57" s="18"/>
      <c r="M57" s="18"/>
      <c r="N57" s="18"/>
      <c r="O57" s="18"/>
      <c r="P57" s="18"/>
      <c r="Q57" s="18"/>
      <c r="R57" s="18"/>
      <c r="S57" s="18"/>
      <c r="T57" s="18"/>
      <c r="U57" s="18"/>
      <c r="V57" s="18"/>
      <c r="W57" s="18"/>
      <c r="X57" s="18"/>
      <c r="Y57" s="18"/>
    </row>
    <row r="58" spans="1:25" ht="12" customHeight="1">
      <c r="A58" s="182" t="str" cm="1">
        <f t="array" ref="A58">IFERROR(INDEX('03.Muestra'!$B$8:$B$17,SMALL(IF("Página Web"='03.Muestra'!$D$8:$D$17,ROW('03.Muestra'!$B$8:$B$17)-MIN(ROW('03.Muestra'!$D$8:$D$17))+1,""),ROW()-55)),"")</f>
        <v/>
      </c>
      <c r="B58" s="183" t="str" cm="1">
        <f t="array" ref="B58">IFERROR(INDEX('03.Muestra'!$C$8:$C$17,SMALL(IF("Página Web"='03.Muestra'!$D$8:$D$17,ROW('03.Muestra'!$C$8:$C$17)-MIN(ROW('03.Muestra'!$D$8:$D$17))+1,""),ROW()-55)),"")</f>
        <v/>
      </c>
      <c r="C58" s="183" t="str" cm="1">
        <f t="array" ref="C58">IFERROR(INDEX('03.Muestra'!$F$8:$F$17,SMALL(IF("Página Web"='03.Muestra'!$D$8:$D$17,ROW('03.Muestra'!$F$8:$F$17)-MIN(ROW('03.Muestra'!$D$8:$D$17))+1,""),ROW()-55)),"")</f>
        <v/>
      </c>
      <c r="D58" s="229" t="str">
        <f t="shared" si="5"/>
        <v/>
      </c>
      <c r="E58" s="74" t="str">
        <f t="shared" si="4"/>
        <v/>
      </c>
      <c r="G58" s="18"/>
      <c r="H58" s="18"/>
      <c r="I58" s="18"/>
      <c r="J58" s="18"/>
      <c r="K58" s="18"/>
      <c r="L58" s="18"/>
      <c r="M58" s="18"/>
      <c r="N58" s="18"/>
      <c r="O58" s="18"/>
      <c r="P58" s="18"/>
      <c r="Q58" s="18"/>
      <c r="R58" s="18"/>
      <c r="S58" s="18"/>
      <c r="T58" s="18"/>
      <c r="U58" s="18"/>
      <c r="V58" s="18"/>
      <c r="W58" s="18"/>
      <c r="X58" s="18"/>
      <c r="Y58" s="18"/>
    </row>
    <row r="59" spans="1:25" ht="12" customHeight="1">
      <c r="A59" s="182" t="str" cm="1">
        <f t="array" ref="A59">IFERROR(INDEX('03.Muestra'!$B$8:$B$17,SMALL(IF("Página Web"='03.Muestra'!$D$8:$D$17,ROW('03.Muestra'!$B$8:$B$17)-MIN(ROW('03.Muestra'!$D$8:$D$17))+1,""),ROW()-55)),"")</f>
        <v/>
      </c>
      <c r="B59" s="183" t="str" cm="1">
        <f t="array" ref="B59">IFERROR(INDEX('03.Muestra'!$C$8:$C$17,SMALL(IF("Página Web"='03.Muestra'!$D$8:$D$17,ROW('03.Muestra'!$C$8:$C$17)-MIN(ROW('03.Muestra'!$D$8:$D$17))+1,""),ROW()-55)),"")</f>
        <v/>
      </c>
      <c r="C59" s="183" t="str" cm="1">
        <f t="array" ref="C59">IFERROR(INDEX('03.Muestra'!$F$8:$F$17,SMALL(IF("Página Web"='03.Muestra'!$D$8:$D$17,ROW('03.Muestra'!$F$8:$F$17)-MIN(ROW('03.Muestra'!$D$8:$D$17))+1,""),ROW()-55)),"")</f>
        <v/>
      </c>
      <c r="D59" s="229" t="str">
        <f t="shared" si="5"/>
        <v/>
      </c>
      <c r="E59" s="74" t="str">
        <f t="shared" si="4"/>
        <v/>
      </c>
      <c r="G59" s="18"/>
      <c r="H59" s="18"/>
      <c r="I59" s="18"/>
      <c r="J59" s="18"/>
      <c r="K59" s="18"/>
      <c r="L59" s="18"/>
      <c r="M59" s="18"/>
      <c r="N59" s="18"/>
      <c r="O59" s="18"/>
      <c r="P59" s="18"/>
      <c r="Q59" s="18"/>
      <c r="R59" s="18"/>
      <c r="S59" s="18"/>
      <c r="T59" s="18"/>
      <c r="U59" s="18"/>
      <c r="V59" s="18"/>
      <c r="W59" s="18"/>
      <c r="X59" s="18"/>
      <c r="Y59" s="18"/>
    </row>
    <row r="60" spans="1:25" ht="12" customHeight="1">
      <c r="A60" s="182" t="str" cm="1">
        <f t="array" ref="A60">IFERROR(INDEX('03.Muestra'!$B$8:$B$17,SMALL(IF("Página Web"='03.Muestra'!$D$8:$D$17,ROW('03.Muestra'!$B$8:$B$17)-MIN(ROW('03.Muestra'!$D$8:$D$17))+1,""),ROW()-55)),"")</f>
        <v/>
      </c>
      <c r="B60" s="183" t="str" cm="1">
        <f t="array" ref="B60">IFERROR(INDEX('03.Muestra'!$C$8:$C$17,SMALL(IF("Página Web"='03.Muestra'!$D$8:$D$17,ROW('03.Muestra'!$C$8:$C$17)-MIN(ROW('03.Muestra'!$D$8:$D$17))+1,""),ROW()-55)),"")</f>
        <v/>
      </c>
      <c r="C60" s="183" t="str" cm="1">
        <f t="array" ref="C60">IFERROR(INDEX('03.Muestra'!$F$8:$F$17,SMALL(IF("Página Web"='03.Muestra'!$D$8:$D$17,ROW('03.Muestra'!$F$8:$F$17)-MIN(ROW('03.Muestra'!$D$8:$D$17))+1,""),ROW()-55)),"")</f>
        <v/>
      </c>
      <c r="D60" s="229" t="str">
        <f t="shared" si="5"/>
        <v/>
      </c>
      <c r="E60" s="74" t="str">
        <f t="shared" si="4"/>
        <v/>
      </c>
      <c r="G60" s="18"/>
      <c r="H60" s="18"/>
      <c r="I60" s="18"/>
      <c r="J60" s="18"/>
      <c r="K60" s="18"/>
      <c r="L60" s="18"/>
      <c r="M60" s="18"/>
      <c r="N60" s="18"/>
      <c r="O60" s="18"/>
      <c r="P60" s="18"/>
      <c r="Q60" s="18"/>
      <c r="R60" s="18"/>
      <c r="S60" s="18"/>
      <c r="T60" s="18"/>
      <c r="U60" s="18"/>
      <c r="V60" s="18"/>
      <c r="W60" s="18"/>
      <c r="X60" s="18"/>
      <c r="Y60" s="18"/>
    </row>
    <row r="61" spans="1:25" ht="12" customHeight="1">
      <c r="A61" s="182" t="str" cm="1">
        <f t="array" ref="A61">IFERROR(INDEX('03.Muestra'!$B$8:$B$17,SMALL(IF("Página Web"='03.Muestra'!$D$8:$D$17,ROW('03.Muestra'!$B$8:$B$17)-MIN(ROW('03.Muestra'!$D$8:$D$17))+1,""),ROW()-55)),"")</f>
        <v/>
      </c>
      <c r="B61" s="183" t="str" cm="1">
        <f t="array" ref="B61">IFERROR(INDEX('03.Muestra'!$C$8:$C$17,SMALL(IF("Página Web"='03.Muestra'!$D$8:$D$17,ROW('03.Muestra'!$C$8:$C$17)-MIN(ROW('03.Muestra'!$D$8:$D$17))+1,""),ROW()-55)),"")</f>
        <v/>
      </c>
      <c r="C61" s="183" t="str" cm="1">
        <f t="array" ref="C61">IFERROR(INDEX('03.Muestra'!$F$8:$F$17,SMALL(IF("Página Web"='03.Muestra'!$D$8:$D$17,ROW('03.Muestra'!$F$8:$F$17)-MIN(ROW('03.Muestra'!$D$8:$D$17))+1,""),ROW()-55)),"")</f>
        <v/>
      </c>
      <c r="D61" s="229" t="str">
        <f t="shared" si="5"/>
        <v/>
      </c>
      <c r="E61" s="74" t="str">
        <f t="shared" si="4"/>
        <v/>
      </c>
      <c r="G61" s="18"/>
      <c r="H61" s="18"/>
      <c r="I61" s="18"/>
      <c r="J61" s="18"/>
      <c r="K61" s="18"/>
      <c r="L61" s="18"/>
      <c r="M61" s="18"/>
      <c r="N61" s="18"/>
      <c r="O61" s="18"/>
      <c r="P61" s="18"/>
      <c r="Q61" s="18"/>
      <c r="R61" s="18"/>
      <c r="S61" s="18"/>
      <c r="T61" s="18"/>
      <c r="U61" s="18"/>
      <c r="V61" s="18"/>
      <c r="W61" s="18"/>
      <c r="X61" s="18"/>
      <c r="Y61" s="18"/>
    </row>
    <row r="62" spans="1:25" ht="12" customHeight="1">
      <c r="A62" s="182" t="str" cm="1">
        <f t="array" ref="A62">IFERROR(INDEX('03.Muestra'!$B$8:$B$17,SMALL(IF("Página Web"='03.Muestra'!$D$8:$D$17,ROW('03.Muestra'!$B$8:$B$17)-MIN(ROW('03.Muestra'!$D$8:$D$17))+1,""),ROW()-55)),"")</f>
        <v/>
      </c>
      <c r="B62" s="183" t="str" cm="1">
        <f t="array" ref="B62">IFERROR(INDEX('03.Muestra'!$C$8:$C$17,SMALL(IF("Página Web"='03.Muestra'!$D$8:$D$17,ROW('03.Muestra'!$C$8:$C$17)-MIN(ROW('03.Muestra'!$D$8:$D$17))+1,""),ROW()-55)),"")</f>
        <v/>
      </c>
      <c r="C62" s="183" t="str" cm="1">
        <f t="array" ref="C62">IFERROR(INDEX('03.Muestra'!$F$8:$F$17,SMALL(IF("Página Web"='03.Muestra'!$D$8:$D$17,ROW('03.Muestra'!$F$8:$F$17)-MIN(ROW('03.Muestra'!$D$8:$D$17))+1,""),ROW()-55)),"")</f>
        <v/>
      </c>
      <c r="D62" s="229" t="str">
        <f t="shared" si="5"/>
        <v/>
      </c>
      <c r="E62" s="74" t="str">
        <f t="shared" si="4"/>
        <v/>
      </c>
      <c r="F62" s="18"/>
      <c r="G62" s="18"/>
      <c r="H62" s="18"/>
      <c r="I62" s="18"/>
      <c r="J62" s="18"/>
      <c r="K62" s="18"/>
      <c r="L62" s="18"/>
      <c r="M62" s="18"/>
      <c r="N62" s="18"/>
      <c r="O62" s="18"/>
      <c r="P62" s="18"/>
      <c r="Q62" s="18"/>
      <c r="R62" s="18"/>
      <c r="S62" s="18"/>
      <c r="T62" s="18"/>
      <c r="U62" s="18"/>
      <c r="V62" s="18"/>
      <c r="W62" s="18"/>
      <c r="X62" s="18"/>
      <c r="Y62" s="18"/>
    </row>
    <row r="63" spans="1:25" ht="12" customHeight="1">
      <c r="A63" s="182" t="str" cm="1">
        <f t="array" ref="A63">IFERROR(INDEX('03.Muestra'!$B$8:$B$17,SMALL(IF("Página Web"='03.Muestra'!$D$8:$D$17,ROW('03.Muestra'!$B$8:$B$17)-MIN(ROW('03.Muestra'!$D$8:$D$17))+1,""),ROW()-55)),"")</f>
        <v/>
      </c>
      <c r="B63" s="183" t="str" cm="1">
        <f t="array" ref="B63">IFERROR(INDEX('03.Muestra'!$C$8:$C$17,SMALL(IF("Página Web"='03.Muestra'!$D$8:$D$17,ROW('03.Muestra'!$C$8:$C$17)-MIN(ROW('03.Muestra'!$D$8:$D$17))+1,""),ROW()-55)),"")</f>
        <v/>
      </c>
      <c r="C63" s="183" t="str" cm="1">
        <f t="array" ref="C63">IFERROR(INDEX('03.Muestra'!$F$8:$F$17,SMALL(IF("Página Web"='03.Muestra'!$D$8:$D$17,ROW('03.Muestra'!$F$8:$F$17)-MIN(ROW('03.Muestra'!$D$8:$D$17))+1,""),ROW()-55)),"")</f>
        <v/>
      </c>
      <c r="D63" s="229" t="str">
        <f t="shared" si="5"/>
        <v/>
      </c>
      <c r="E63" s="74" t="str">
        <f t="shared" si="4"/>
        <v/>
      </c>
      <c r="F63" s="18"/>
      <c r="G63" s="18"/>
      <c r="H63" s="18"/>
      <c r="I63" s="18"/>
      <c r="J63" s="18"/>
      <c r="K63" s="18"/>
      <c r="L63" s="18"/>
      <c r="M63" s="18"/>
      <c r="N63" s="18"/>
      <c r="O63" s="18"/>
      <c r="P63" s="18"/>
      <c r="Q63" s="18"/>
      <c r="R63" s="18"/>
      <c r="S63" s="18"/>
      <c r="T63" s="18"/>
      <c r="U63" s="18"/>
      <c r="V63" s="18"/>
      <c r="W63" s="18"/>
      <c r="X63" s="18"/>
      <c r="Y63" s="18"/>
    </row>
    <row r="64" spans="1:25" ht="12" customHeight="1">
      <c r="A64" s="182" t="str" cm="1">
        <f t="array" ref="A64">IFERROR(INDEX('03.Muestra'!$B$8:$B$17,SMALL(IF("Página Web"='03.Muestra'!$D$8:$D$17,ROW('03.Muestra'!$B$8:$B$17)-MIN(ROW('03.Muestra'!$D$8:$D$17))+1,""),ROW()-55)),"")</f>
        <v/>
      </c>
      <c r="B64" s="183" t="str" cm="1">
        <f t="array" ref="B64">IFERROR(INDEX('03.Muestra'!$C$8:$C$17,SMALL(IF("Página Web"='03.Muestra'!$D$8:$D$17,ROW('03.Muestra'!$C$8:$C$17)-MIN(ROW('03.Muestra'!$D$8:$D$17))+1,""),ROW()-55)),"")</f>
        <v/>
      </c>
      <c r="C64" s="183" t="str" cm="1">
        <f t="array" ref="C64">IFERROR(INDEX('03.Muestra'!$F$8:$F$17,SMALL(IF("Página Web"='03.Muestra'!$D$8:$D$17,ROW('03.Muestra'!$F$8:$F$17)-MIN(ROW('03.Muestra'!$D$8:$D$17))+1,""),ROW()-55)),"")</f>
        <v/>
      </c>
      <c r="D64" s="229" t="str">
        <f t="shared" si="5"/>
        <v/>
      </c>
      <c r="E64" s="74" t="str">
        <f t="shared" si="4"/>
        <v/>
      </c>
      <c r="F64" s="18"/>
      <c r="G64" s="18"/>
      <c r="H64" s="18"/>
      <c r="I64" s="18"/>
      <c r="J64" s="18"/>
      <c r="K64" s="18"/>
      <c r="L64" s="18"/>
      <c r="M64" s="18"/>
      <c r="N64" s="18"/>
      <c r="O64" s="18"/>
      <c r="P64" s="18"/>
      <c r="Q64" s="18"/>
      <c r="R64" s="18"/>
      <c r="S64" s="18"/>
      <c r="T64" s="18"/>
      <c r="U64" s="18"/>
      <c r="V64" s="18"/>
      <c r="W64" s="18"/>
      <c r="X64" s="18"/>
      <c r="Y64" s="18"/>
    </row>
    <row r="65" spans="1:25" ht="12" customHeight="1">
      <c r="A65" s="182" t="str" cm="1">
        <f t="array" ref="A65">IFERROR(INDEX('03.Muestra'!$B$8:$B$17,SMALL(IF("Página Web"='03.Muestra'!$D$8:$D$17,ROW('03.Muestra'!$B$8:$B$17)-MIN(ROW('03.Muestra'!$D$8:$D$17))+1,""),ROW()-55)),"")</f>
        <v/>
      </c>
      <c r="B65" s="183" t="str" cm="1">
        <f t="array" ref="B65">IFERROR(INDEX('03.Muestra'!$C$8:$C$17,SMALL(IF("Página Web"='03.Muestra'!$D$8:$D$17,ROW('03.Muestra'!$C$8:$C$17)-MIN(ROW('03.Muestra'!$D$8:$D$17))+1,""),ROW()-55)),"")</f>
        <v/>
      </c>
      <c r="C65" s="183" t="str" cm="1">
        <f t="array" ref="C65">IFERROR(INDEX('03.Muestra'!$F$8:$F$17,SMALL(IF("Página Web"='03.Muestra'!$D$8:$D$17,ROW('03.Muestra'!$F$8:$F$17)-MIN(ROW('03.Muestra'!$D$8:$D$17))+1,""),ROW()-55)),"")</f>
        <v/>
      </c>
      <c r="D65" s="229" t="str">
        <f t="shared" si="5"/>
        <v/>
      </c>
      <c r="E65" s="74" t="str">
        <f t="shared" si="4"/>
        <v/>
      </c>
      <c r="F65" s="18"/>
      <c r="G65" s="18"/>
      <c r="H65" s="18"/>
      <c r="I65" s="18"/>
      <c r="J65" s="18"/>
      <c r="K65" s="18"/>
      <c r="L65" s="18"/>
      <c r="M65" s="18"/>
      <c r="N65" s="18"/>
      <c r="O65" s="18"/>
      <c r="P65" s="18"/>
      <c r="Q65" s="18"/>
      <c r="R65" s="18"/>
      <c r="S65" s="18"/>
      <c r="T65" s="18"/>
      <c r="U65" s="18"/>
      <c r="V65" s="18"/>
      <c r="W65" s="18"/>
      <c r="X65" s="18"/>
      <c r="Y65" s="18"/>
    </row>
    <row r="66" spans="1:25" ht="12" customHeight="1">
      <c r="B66" s="18"/>
      <c r="C66" s="18"/>
      <c r="D66" s="74"/>
      <c r="E66" s="74"/>
      <c r="F66" s="18"/>
      <c r="G66" s="18"/>
      <c r="H66" s="18"/>
      <c r="I66" s="18"/>
      <c r="J66" s="18"/>
      <c r="K66" s="18"/>
      <c r="L66" s="18"/>
      <c r="M66" s="18"/>
      <c r="N66" s="18"/>
      <c r="O66" s="18"/>
      <c r="P66" s="18"/>
      <c r="Q66" s="18"/>
      <c r="R66" s="18"/>
      <c r="S66" s="18"/>
      <c r="T66" s="18"/>
      <c r="U66" s="18"/>
      <c r="V66" s="18"/>
      <c r="W66" s="18"/>
      <c r="X66" s="18"/>
      <c r="Y66" s="18"/>
    </row>
    <row r="67" spans="1:25" ht="12" customHeight="1">
      <c r="B67" s="18"/>
      <c r="C67" s="18"/>
      <c r="D67" s="74"/>
      <c r="E67" s="74"/>
      <c r="F67" s="18"/>
      <c r="G67" s="18"/>
      <c r="H67" s="18"/>
      <c r="I67" s="18"/>
      <c r="J67" s="18"/>
      <c r="K67" s="18"/>
      <c r="L67" s="18"/>
      <c r="M67" s="18"/>
      <c r="N67" s="18"/>
      <c r="O67" s="18"/>
      <c r="P67" s="18"/>
      <c r="Q67" s="18"/>
      <c r="R67" s="18"/>
      <c r="S67" s="18"/>
      <c r="T67" s="18"/>
      <c r="U67" s="18"/>
      <c r="V67" s="18"/>
      <c r="W67" s="18"/>
      <c r="X67" s="18"/>
      <c r="Y67" s="18"/>
    </row>
    <row r="68" spans="1:25" ht="12" customHeight="1">
      <c r="B68" s="18"/>
      <c r="C68" s="18"/>
      <c r="D68" s="74"/>
      <c r="E68" s="74"/>
      <c r="F68" s="18"/>
      <c r="G68" s="18"/>
      <c r="H68" s="18"/>
      <c r="I68" s="18"/>
      <c r="J68" s="18"/>
      <c r="K68" s="18"/>
      <c r="L68" s="18"/>
      <c r="M68" s="18"/>
      <c r="N68" s="18"/>
      <c r="O68" s="18"/>
      <c r="P68" s="18"/>
      <c r="Q68" s="18"/>
      <c r="R68" s="18"/>
      <c r="S68" s="18"/>
      <c r="T68" s="18"/>
      <c r="U68" s="18"/>
      <c r="V68" s="18"/>
      <c r="W68" s="18"/>
      <c r="X68" s="18"/>
      <c r="Y68" s="18"/>
    </row>
    <row r="69" spans="1:25" ht="12" customHeight="1">
      <c r="B69" s="18"/>
      <c r="C69" s="18"/>
      <c r="D69" s="74"/>
      <c r="E69" s="74"/>
      <c r="F69" s="18"/>
      <c r="G69" s="18"/>
      <c r="H69" s="18"/>
      <c r="I69" s="18"/>
      <c r="J69" s="18"/>
      <c r="K69" s="18"/>
      <c r="L69" s="18"/>
      <c r="M69" s="18"/>
      <c r="N69" s="18"/>
      <c r="O69" s="18"/>
      <c r="P69" s="18"/>
      <c r="Q69" s="18"/>
      <c r="R69" s="18"/>
      <c r="S69" s="18"/>
      <c r="T69" s="18"/>
      <c r="U69" s="18"/>
      <c r="V69" s="18"/>
      <c r="W69" s="18"/>
      <c r="X69" s="18"/>
      <c r="Y69" s="18"/>
    </row>
    <row r="70" spans="1:25" ht="12" customHeight="1">
      <c r="B70" s="18"/>
      <c r="C70" s="18"/>
      <c r="D70" s="74"/>
      <c r="E70" s="74"/>
      <c r="F70" s="18"/>
      <c r="G70" s="18"/>
      <c r="H70" s="18"/>
      <c r="I70" s="18"/>
      <c r="J70" s="18"/>
      <c r="K70" s="18"/>
      <c r="L70" s="18"/>
      <c r="M70" s="18"/>
      <c r="N70" s="18"/>
      <c r="O70" s="18"/>
      <c r="P70" s="18"/>
      <c r="Q70" s="18"/>
      <c r="R70" s="18"/>
      <c r="S70" s="18"/>
      <c r="T70" s="18"/>
      <c r="U70" s="18"/>
      <c r="V70" s="18"/>
      <c r="W70" s="18"/>
      <c r="X70" s="18"/>
      <c r="Y70" s="18"/>
    </row>
    <row r="71" spans="1:25" ht="12" customHeight="1">
      <c r="B71" s="18"/>
      <c r="C71" s="18"/>
      <c r="D71" s="74"/>
      <c r="E71" s="74"/>
      <c r="F71" s="18"/>
      <c r="G71" s="18"/>
      <c r="H71" s="18"/>
      <c r="I71" s="18"/>
      <c r="J71" s="18"/>
      <c r="K71" s="18"/>
      <c r="L71" s="18"/>
      <c r="M71" s="18"/>
      <c r="N71" s="18"/>
      <c r="O71" s="18"/>
      <c r="P71" s="18"/>
      <c r="Q71" s="18"/>
      <c r="R71" s="18"/>
      <c r="S71" s="18"/>
      <c r="T71" s="18"/>
      <c r="U71" s="18"/>
      <c r="V71" s="18"/>
      <c r="W71" s="18"/>
      <c r="X71" s="18"/>
      <c r="Y71" s="18"/>
    </row>
    <row r="72" spans="1:25" ht="12" customHeight="1">
      <c r="B72" s="18"/>
      <c r="C72" s="18"/>
      <c r="D72" s="74"/>
      <c r="E72" s="74"/>
      <c r="F72" s="18"/>
      <c r="G72" s="18"/>
      <c r="H72" s="18"/>
      <c r="I72" s="18"/>
      <c r="J72" s="18"/>
      <c r="K72" s="18"/>
      <c r="L72" s="18"/>
      <c r="M72" s="18"/>
      <c r="N72" s="18"/>
      <c r="O72" s="18"/>
      <c r="P72" s="18"/>
      <c r="Q72" s="18"/>
      <c r="R72" s="18"/>
      <c r="S72" s="18"/>
      <c r="T72" s="18"/>
      <c r="U72" s="18"/>
      <c r="V72" s="18"/>
      <c r="W72" s="18"/>
      <c r="X72" s="18"/>
      <c r="Y72" s="18"/>
    </row>
    <row r="73" spans="1:25" ht="12" customHeight="1">
      <c r="B73" s="18"/>
      <c r="C73" s="18"/>
      <c r="D73" s="74"/>
      <c r="E73" s="74"/>
      <c r="F73" s="18"/>
      <c r="G73" s="18"/>
      <c r="H73" s="18"/>
      <c r="I73" s="18"/>
      <c r="J73" s="18"/>
      <c r="K73" s="18"/>
      <c r="L73" s="18"/>
      <c r="M73" s="18"/>
      <c r="N73" s="18"/>
      <c r="O73" s="18"/>
      <c r="P73" s="18"/>
      <c r="Q73" s="18"/>
      <c r="R73" s="18"/>
      <c r="S73" s="18"/>
      <c r="T73" s="18"/>
      <c r="U73" s="18"/>
      <c r="V73" s="18"/>
      <c r="W73" s="18"/>
      <c r="X73" s="18"/>
      <c r="Y73" s="18"/>
    </row>
    <row r="74" spans="1:25" ht="12" customHeight="1">
      <c r="B74" s="18"/>
      <c r="C74" s="18"/>
      <c r="D74" s="74"/>
      <c r="E74" s="74"/>
      <c r="F74" s="18"/>
      <c r="G74" s="18"/>
      <c r="H74" s="18"/>
      <c r="I74" s="18"/>
      <c r="J74" s="18"/>
      <c r="K74" s="18"/>
      <c r="L74" s="18"/>
      <c r="M74" s="18"/>
      <c r="N74" s="18"/>
      <c r="O74" s="18"/>
      <c r="P74" s="18"/>
      <c r="Q74" s="18"/>
      <c r="R74" s="18"/>
      <c r="S74" s="18"/>
      <c r="T74" s="18"/>
      <c r="U74" s="18"/>
      <c r="V74" s="18"/>
      <c r="W74" s="18"/>
      <c r="X74" s="18"/>
      <c r="Y74" s="18"/>
    </row>
  </sheetData>
  <sheetProtection algorithmName="SHA-512" hashValue="MirD0TQ3wYyxvxbTKJscXCntwzIhnXOKy4BNwGGb/M7RdtTi/Zx9+969Fu7nP2zL+iLSB0FsPku0oZ6WoWEryw==" saltValue="LBEq6xcHrqy6QGWi58dcZA==" spinCount="100000" sheet="1" objects="1" scenarios="1"/>
  <protectedRanges>
    <protectedRange sqref="D35 D52" name="Rango2"/>
    <protectedRange sqref="D18" name="Rango1"/>
  </protectedRanges>
  <mergeCells count="3">
    <mergeCell ref="B11:C11"/>
    <mergeCell ref="B9:M9"/>
    <mergeCell ref="F17:J20"/>
  </mergeCells>
  <conditionalFormatting sqref="D1:D8">
    <cfRule type="cellIs" dxfId="1308" priority="28" stopIfTrue="1" operator="equal">
      <formula>"-"</formula>
    </cfRule>
  </conditionalFormatting>
  <conditionalFormatting sqref="D10:D1048576">
    <cfRule type="cellIs" dxfId="1307" priority="1" stopIfTrue="1" operator="equal">
      <formula>"-"</formula>
    </cfRule>
  </conditionalFormatting>
  <conditionalFormatting sqref="D22:D33 D39:D50 D56:D65 F22:J22 F39:J39 F56:J56">
    <cfRule type="expression" dxfId="1306" priority="156" stopIfTrue="1">
      <formula>ISBLANK(D22)</formula>
    </cfRule>
  </conditionalFormatting>
  <conditionalFormatting sqref="E22:E35 E39:E52 E56:E65">
    <cfRule type="cellIs" dxfId="1305" priority="162" stopIfTrue="1" operator="equal">
      <formula>"ERR"</formula>
    </cfRule>
  </conditionalFormatting>
  <conditionalFormatting sqref="F22:J22 D22:D33 F39:J39 D39:D50 F56:J56 D56:D65">
    <cfRule type="cellIs" dxfId="1304" priority="157" stopIfTrue="1" operator="equal">
      <formula>"Pasa"</formula>
    </cfRule>
    <cfRule type="cellIs" dxfId="1303" priority="158" stopIfTrue="1" operator="equal">
      <formula>"Falla"</formula>
    </cfRule>
    <cfRule type="cellIs" dxfId="1302" priority="159" stopIfTrue="1" operator="equal">
      <formula>"N/A"</formula>
    </cfRule>
    <cfRule type="cellIs" dxfId="1301" priority="160" stopIfTrue="1" operator="equal">
      <formula>"N/T"</formula>
    </cfRule>
    <cfRule type="cellIs" dxfId="1300" priority="161" stopIfTrue="1" operator="equal">
      <formula>"N/D"</formula>
    </cfRule>
  </conditionalFormatting>
  <conditionalFormatting sqref="N13:N14">
    <cfRule type="expression" dxfId="1299" priority="9" stopIfTrue="1">
      <formula>ISBLANK(N13)</formula>
    </cfRule>
    <cfRule type="cellIs" dxfId="1298" priority="10" stopIfTrue="1" operator="equal">
      <formula>"Pasa"</formula>
    </cfRule>
    <cfRule type="cellIs" dxfId="1297" priority="11" stopIfTrue="1" operator="equal">
      <formula>"Falla"</formula>
    </cfRule>
    <cfRule type="cellIs" dxfId="1296" priority="12" stopIfTrue="1" operator="equal">
      <formula>"N/A"</formula>
    </cfRule>
    <cfRule type="cellIs" dxfId="1295" priority="13" stopIfTrue="1" operator="equal">
      <formula>"N/T"</formula>
    </cfRule>
    <cfRule type="cellIs" dxfId="1294" priority="14"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2">
        <x14:dataValidation type="list" operator="equal" showErrorMessage="1" xr:uid="{00000000-0002-0000-0400-000000000000}">
          <x14:formula1>
            <xm:f>'DATA - Oculta'!$U$9:$U$13</xm:f>
          </x14:formula1>
          <xm:sqref>D22:D33 D39:D50 D56:D65</xm:sqref>
        </x14:dataValidation>
        <x14:dataValidation type="list" allowBlank="1" showInputMessage="1" showErrorMessage="1" xr:uid="{20C09C96-0973-45B6-8DEE-FB1FC825F0F5}">
          <x14:formula1>
            <xm:f>'DATA - Oculta'!$U$9:$U$13</xm:f>
          </x14:formula1>
          <xm:sqref>D18 D35 D52</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9"/>
  <dimension ref="A1:BL346"/>
  <sheetViews>
    <sheetView zoomScale="60" zoomScaleNormal="60" workbookViewId="0">
      <selection activeCell="D18" sqref="D18"/>
    </sheetView>
  </sheetViews>
  <sheetFormatPr defaultColWidth="11.54296875" defaultRowHeight="12.5"/>
  <cols>
    <col min="1" max="1" width="7.81640625" style="14" customWidth="1"/>
    <col min="2" max="2" width="16.1796875" style="14" customWidth="1"/>
    <col min="3" max="3" width="56" style="14" customWidth="1"/>
    <col min="4" max="4" width="18.1796875" style="242" customWidth="1"/>
    <col min="5" max="5" width="5.54296875" style="79" customWidth="1"/>
    <col min="6" max="6" width="16.453125" style="14" bestFit="1" customWidth="1"/>
    <col min="7" max="7" width="14.81640625" style="14" customWidth="1"/>
    <col min="8" max="8" width="12.54296875" style="14" customWidth="1"/>
    <col min="9" max="9" width="11.81640625" style="14" customWidth="1"/>
    <col min="10" max="10" width="17.1796875" style="14" bestFit="1" customWidth="1"/>
    <col min="11" max="11" width="14.54296875" style="14" customWidth="1"/>
    <col min="12" max="12" width="12.54296875" style="14" customWidth="1"/>
    <col min="13" max="13" width="18.54296875" style="14" customWidth="1"/>
    <col min="14" max="15" width="12.54296875" style="14" customWidth="1"/>
    <col min="16" max="16" width="19.54296875" style="14" customWidth="1"/>
    <col min="17" max="17" width="6.81640625" style="14" customWidth="1"/>
    <col min="18" max="18" width="4.81640625" style="14" customWidth="1"/>
    <col min="19" max="19" width="12.81640625" style="14" customWidth="1"/>
    <col min="20" max="20" width="12.1796875" style="14" customWidth="1"/>
    <col min="21" max="21" width="6.81640625" style="14" customWidth="1"/>
    <col min="22" max="22" width="5.54296875" style="14" customWidth="1"/>
    <col min="23" max="23" width="12" style="14" customWidth="1"/>
    <col min="24" max="24" width="11.81640625" style="14" customWidth="1"/>
    <col min="25" max="25" width="7.1796875" style="14" customWidth="1"/>
    <col min="26" max="64" width="14.453125" style="14" customWidth="1"/>
    <col min="65" max="16384" width="11.54296875" style="14"/>
  </cols>
  <sheetData>
    <row r="1" spans="1:64" ht="14.15" customHeight="1">
      <c r="A1" s="25"/>
      <c r="B1" s="19"/>
      <c r="C1" s="19"/>
      <c r="D1" s="230"/>
      <c r="E1" s="74"/>
      <c r="F1" s="18"/>
      <c r="G1" s="18"/>
      <c r="H1" s="18"/>
      <c r="I1" s="18"/>
      <c r="J1" s="18"/>
      <c r="K1" s="18"/>
      <c r="L1" s="18"/>
      <c r="M1" s="18"/>
      <c r="N1" s="18"/>
      <c r="O1" s="18"/>
      <c r="P1" s="18"/>
      <c r="Q1" s="18"/>
      <c r="R1" s="18"/>
      <c r="S1" s="18"/>
      <c r="T1" s="18"/>
      <c r="U1" s="18"/>
      <c r="V1" s="18"/>
      <c r="W1" s="18"/>
      <c r="X1" s="18"/>
      <c r="Y1" s="18"/>
      <c r="Z1" s="18"/>
    </row>
    <row r="2" spans="1:64" ht="27" customHeight="1">
      <c r="A2" s="25"/>
      <c r="B2" s="46" t="s">
        <v>480</v>
      </c>
      <c r="C2" s="25"/>
      <c r="D2" s="230"/>
      <c r="E2" s="74"/>
      <c r="P2" s="18"/>
      <c r="Q2" s="18"/>
      <c r="R2" s="18"/>
      <c r="S2" s="18"/>
      <c r="T2" s="18"/>
      <c r="U2" s="18"/>
      <c r="V2" s="18"/>
      <c r="W2" s="18"/>
      <c r="X2" s="18"/>
      <c r="Y2" s="18"/>
      <c r="Z2" s="18"/>
    </row>
    <row r="3" spans="1:64" ht="26.15" customHeight="1">
      <c r="A3" s="25"/>
      <c r="B3" s="47" t="s">
        <v>349</v>
      </c>
      <c r="C3" s="25"/>
      <c r="D3" s="230"/>
      <c r="E3" s="74"/>
    </row>
    <row r="4" spans="1:64" ht="26.15" customHeight="1">
      <c r="B4" s="1"/>
      <c r="C4" s="48"/>
      <c r="D4" s="231"/>
      <c r="E4" s="14"/>
      <c r="K4" s="18"/>
      <c r="N4" s="18"/>
      <c r="O4" s="18"/>
    </row>
    <row r="5" spans="1:64" ht="28" customHeight="1">
      <c r="B5" s="7" t="s">
        <v>20</v>
      </c>
      <c r="C5" s="7"/>
      <c r="D5" s="232"/>
      <c r="E5" s="75"/>
      <c r="F5" s="58"/>
      <c r="G5" s="58"/>
      <c r="H5" s="58"/>
      <c r="I5" s="58"/>
      <c r="J5" s="58"/>
      <c r="K5" s="58"/>
      <c r="L5" s="58"/>
      <c r="M5" s="58"/>
      <c r="N5" s="49"/>
      <c r="O5" s="49"/>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row>
    <row r="6" spans="1:64" ht="11.75" customHeight="1">
      <c r="B6" s="107"/>
      <c r="C6" s="107"/>
      <c r="D6" s="233"/>
      <c r="E6" s="108"/>
      <c r="F6" s="107"/>
      <c r="G6" s="107"/>
      <c r="H6" s="107"/>
      <c r="I6" s="107"/>
      <c r="J6" s="107"/>
      <c r="K6" s="107"/>
      <c r="L6" s="107"/>
      <c r="M6" s="107"/>
      <c r="N6" s="18"/>
      <c r="O6" s="18"/>
    </row>
    <row r="7" spans="1:64" ht="12.65" customHeight="1">
      <c r="B7" s="18"/>
      <c r="C7" s="18"/>
      <c r="D7" s="234"/>
      <c r="E7" s="74"/>
      <c r="F7" s="18"/>
      <c r="G7" s="18"/>
      <c r="H7" s="18"/>
      <c r="I7" s="18"/>
      <c r="J7" s="18"/>
      <c r="K7" s="18"/>
      <c r="L7" s="18"/>
      <c r="M7" s="18"/>
      <c r="N7" s="18"/>
      <c r="O7" s="18"/>
    </row>
    <row r="8" spans="1:64" ht="21" customHeight="1">
      <c r="B8" s="77" t="s">
        <v>309</v>
      </c>
      <c r="C8" s="18"/>
      <c r="D8" s="235"/>
      <c r="E8" s="74"/>
      <c r="F8" s="18"/>
      <c r="G8" s="18"/>
      <c r="H8" s="18"/>
      <c r="I8" s="18"/>
      <c r="J8" s="18"/>
      <c r="K8" s="18"/>
      <c r="L8" s="18"/>
      <c r="M8" s="18"/>
      <c r="N8" s="18"/>
      <c r="O8" s="18"/>
    </row>
    <row r="9" spans="1:64" ht="30" customHeight="1">
      <c r="B9" s="274" t="s">
        <v>461</v>
      </c>
      <c r="C9" s="274"/>
      <c r="D9" s="274"/>
      <c r="E9" s="274"/>
      <c r="F9" s="274"/>
      <c r="G9" s="274"/>
      <c r="H9" s="274"/>
      <c r="I9" s="274"/>
      <c r="J9" s="274"/>
      <c r="K9" s="274"/>
      <c r="L9" s="274"/>
      <c r="M9" s="274"/>
      <c r="N9" s="18"/>
      <c r="O9" s="18"/>
    </row>
    <row r="10" spans="1:64" ht="17.149999999999999" customHeight="1" thickBot="1">
      <c r="B10" s="18"/>
      <c r="C10" s="18"/>
      <c r="D10" s="235"/>
      <c r="E10" s="74"/>
      <c r="K10" s="18"/>
      <c r="L10" s="18"/>
      <c r="M10" s="18"/>
      <c r="N10" s="18"/>
      <c r="O10" s="18"/>
      <c r="P10" s="18"/>
      <c r="Q10" s="18"/>
      <c r="R10" s="18"/>
      <c r="U10" s="18"/>
      <c r="V10" s="18"/>
      <c r="W10" s="18"/>
      <c r="X10" s="18"/>
      <c r="Y10" s="18"/>
    </row>
    <row r="11" spans="1:64" ht="25.4" customHeight="1">
      <c r="B11" s="272" t="s">
        <v>146</v>
      </c>
      <c r="C11" s="273"/>
      <c r="D11" s="236"/>
      <c r="E11" s="14"/>
      <c r="F11" s="72" t="s">
        <v>21</v>
      </c>
      <c r="G11" s="96" t="s">
        <v>350</v>
      </c>
      <c r="H11" s="40" t="s">
        <v>22</v>
      </c>
      <c r="I11" s="21"/>
      <c r="J11" s="72" t="s">
        <v>23</v>
      </c>
      <c r="K11" s="96" t="s">
        <v>350</v>
      </c>
      <c r="L11" s="40" t="s">
        <v>22</v>
      </c>
      <c r="M11" s="18"/>
      <c r="N11" s="18"/>
      <c r="O11" s="18"/>
      <c r="P11" s="18"/>
      <c r="Q11" s="18"/>
      <c r="R11" s="18"/>
      <c r="U11" s="18"/>
      <c r="V11" s="18"/>
      <c r="W11" s="18"/>
      <c r="X11" s="18"/>
      <c r="Y11" s="18"/>
    </row>
    <row r="12" spans="1:64" ht="12" customHeight="1">
      <c r="B12" s="187" t="s">
        <v>87</v>
      </c>
      <c r="C12" s="188">
        <f>COUNTIF($B$21:$B$337,B12)</f>
        <v>19</v>
      </c>
      <c r="D12" s="236"/>
      <c r="E12" s="14"/>
      <c r="F12" s="191" t="s">
        <v>24</v>
      </c>
      <c r="G12" s="192">
        <f ca="1">J23+J40+J57+J74+J91+J108+J125+J142+J159+J176+J193+J210+J227+J244+J261+J278+J295+J312+J329</f>
        <v>0</v>
      </c>
      <c r="H12" s="193">
        <f ca="1">IF(($G$15+$K$15)=0,0,G12/($G$15+$K$15))</f>
        <v>0</v>
      </c>
      <c r="I12" s="25"/>
      <c r="J12" s="196" t="s">
        <v>25</v>
      </c>
      <c r="K12" s="192">
        <f ca="1">G23+G40+G57+G74+G91+G108+G125+G142+G159+G176+G193+G210+G227+G244+G261+G278+G295+G312+G329</f>
        <v>0</v>
      </c>
      <c r="L12" s="193">
        <f ca="1">IF(($G$15+$K$15)=0,0,K12/($G$15+$K$15))</f>
        <v>0</v>
      </c>
      <c r="M12" s="18"/>
      <c r="N12" s="154" t="s">
        <v>31</v>
      </c>
      <c r="O12" s="86" t="s">
        <v>32</v>
      </c>
      <c r="P12" s="18"/>
      <c r="Q12" s="18"/>
      <c r="R12" s="18"/>
      <c r="U12" s="18"/>
      <c r="V12" s="18"/>
      <c r="W12" s="18"/>
      <c r="X12" s="18"/>
      <c r="Y12" s="18"/>
    </row>
    <row r="13" spans="1:64" ht="12" customHeight="1">
      <c r="B13" s="201"/>
      <c r="C13" s="188"/>
      <c r="D13" s="236"/>
      <c r="E13" s="14"/>
      <c r="F13" s="191" t="s">
        <v>26</v>
      </c>
      <c r="G13" s="192">
        <f ca="1">I23+I40+I57+I74+I91+I108+I125+I142+I159+I176+I193+I210+I227+I244+I261+I278+I295+I312+I329</f>
        <v>0</v>
      </c>
      <c r="H13" s="193">
        <f ca="1">IF(($G$15+$K$15)=0,0,G13/($G$15+$K$15))</f>
        <v>0</v>
      </c>
      <c r="I13" s="25"/>
      <c r="J13" s="196" t="s">
        <v>27</v>
      </c>
      <c r="K13" s="192">
        <f ca="1">F23+F40+F57+F74+F91+F108+F125+F142+F159+F176+F193+F210+F227+F244+F261+F278+F295+F312+F329</f>
        <v>0</v>
      </c>
      <c r="L13" s="193">
        <f ca="1">IF(($G$15+$K$15)=0,0,K13/($G$15+$K$15))</f>
        <v>0</v>
      </c>
      <c r="M13" s="18"/>
      <c r="N13" s="83" t="s">
        <v>33</v>
      </c>
      <c r="O13" s="86" t="s">
        <v>34</v>
      </c>
      <c r="P13" s="18"/>
      <c r="Q13" s="18"/>
      <c r="R13" s="18"/>
      <c r="U13" s="18"/>
      <c r="V13" s="18"/>
      <c r="W13" s="18"/>
      <c r="X13" s="18"/>
      <c r="Y13" s="18"/>
    </row>
    <row r="14" spans="1:64" ht="12" customHeight="1" thickBot="1">
      <c r="B14" s="189" t="s">
        <v>28</v>
      </c>
      <c r="C14" s="190">
        <f>C12+C13</f>
        <v>19</v>
      </c>
      <c r="D14" s="236"/>
      <c r="E14" s="14"/>
      <c r="F14" s="191" t="s">
        <v>29</v>
      </c>
      <c r="G14" s="192">
        <f ca="1">H23+H40+H57+H74+H91+H108+H125+H142+H159+H176+H193+H210+H227+H244+H261+H278+H295+H312+H329</f>
        <v>19</v>
      </c>
      <c r="H14" s="193">
        <f ca="1">IF(($G$15+$K$15)=0,0,G14/($G$15+$K$15))</f>
        <v>1</v>
      </c>
      <c r="I14" s="25"/>
      <c r="J14" s="197" t="s">
        <v>463</v>
      </c>
      <c r="K14" s="198">
        <f ca="1">K23+K40+K57+K74+K91+K108+K125+K142+K159+K176+K193+K210+K227+K244+K261+K278+K295+K312+K329</f>
        <v>0</v>
      </c>
      <c r="L14" s="193">
        <f ca="1">IF(($G$15+$K$15)=0,0,K14/($G$15+$K$15))</f>
        <v>0</v>
      </c>
      <c r="M14" s="18"/>
      <c r="N14" s="82" t="s">
        <v>35</v>
      </c>
      <c r="O14" s="86" t="s">
        <v>36</v>
      </c>
      <c r="P14" s="18"/>
      <c r="Q14" s="18"/>
      <c r="R14" s="18"/>
      <c r="U14" s="18"/>
      <c r="V14" s="18"/>
      <c r="W14" s="18"/>
      <c r="X14" s="18"/>
      <c r="Y14" s="18"/>
    </row>
    <row r="15" spans="1:64" ht="12" customHeight="1" thickBot="1">
      <c r="B15" s="21"/>
      <c r="C15" s="25"/>
      <c r="D15" s="236"/>
      <c r="E15" s="14"/>
      <c r="F15" s="189" t="s">
        <v>28</v>
      </c>
      <c r="G15" s="194">
        <f ca="1">SUM(G12:G14)</f>
        <v>19</v>
      </c>
      <c r="H15" s="195">
        <f ca="1">SUM(H12:H14)</f>
        <v>1</v>
      </c>
      <c r="I15" s="25"/>
      <c r="J15" s="189" t="s">
        <v>28</v>
      </c>
      <c r="K15" s="194">
        <f ca="1">SUM(K12:K13)</f>
        <v>0</v>
      </c>
      <c r="L15" s="195">
        <f ca="1">SUM(L12:L13)</f>
        <v>0</v>
      </c>
      <c r="M15" s="18"/>
      <c r="N15" s="18"/>
      <c r="O15" s="18"/>
      <c r="P15" s="18"/>
      <c r="Q15" s="18"/>
      <c r="R15" s="18"/>
      <c r="U15" s="18"/>
      <c r="V15" s="18"/>
      <c r="W15" s="18"/>
      <c r="X15" s="18"/>
      <c r="Y15" s="18"/>
    </row>
    <row r="16" spans="1:64" ht="12" customHeight="1" thickBot="1">
      <c r="D16" s="231"/>
      <c r="E16" s="14"/>
      <c r="F16" s="176"/>
      <c r="G16" s="176"/>
      <c r="H16" s="177"/>
      <c r="I16" s="25"/>
      <c r="J16" s="176"/>
      <c r="K16" s="176"/>
      <c r="L16" s="177"/>
      <c r="M16" s="18"/>
      <c r="N16" s="18"/>
      <c r="O16" s="18"/>
      <c r="P16" s="18"/>
      <c r="Q16" s="18"/>
      <c r="R16" s="18"/>
      <c r="U16" s="18"/>
      <c r="V16" s="18"/>
      <c r="W16" s="18"/>
      <c r="X16" s="18"/>
      <c r="Y16" s="18"/>
    </row>
    <row r="17" spans="1:30" ht="31.5" thickTop="1">
      <c r="A17" s="157" t="s">
        <v>262</v>
      </c>
      <c r="B17" s="22" t="s">
        <v>87</v>
      </c>
      <c r="C17" s="23" t="s">
        <v>473</v>
      </c>
      <c r="D17" s="237" t="s">
        <v>468</v>
      </c>
      <c r="E17" s="14"/>
      <c r="F17" s="275" t="s">
        <v>478</v>
      </c>
      <c r="G17" s="276"/>
      <c r="H17" s="276"/>
      <c r="I17" s="276"/>
      <c r="J17" s="277"/>
      <c r="K17" s="176"/>
      <c r="L17" s="177"/>
      <c r="M17" s="18"/>
      <c r="N17" s="18"/>
      <c r="O17" s="18"/>
      <c r="P17" s="18"/>
      <c r="Q17" s="18"/>
      <c r="R17" s="18"/>
      <c r="U17" s="18"/>
      <c r="V17" s="18"/>
      <c r="W17" s="18"/>
      <c r="X17" s="18"/>
      <c r="Y17" s="18"/>
    </row>
    <row r="18" spans="1:30" ht="17.5" customHeight="1">
      <c r="A18" s="178" t="s">
        <v>469</v>
      </c>
      <c r="B18" s="178" t="s">
        <v>469</v>
      </c>
      <c r="C18" s="178" t="s">
        <v>469</v>
      </c>
      <c r="D18" s="238" t="s">
        <v>33</v>
      </c>
      <c r="E18" s="14"/>
      <c r="F18" s="278"/>
      <c r="G18" s="279"/>
      <c r="H18" s="279"/>
      <c r="I18" s="279"/>
      <c r="J18" s="280"/>
      <c r="K18" s="176"/>
      <c r="L18" s="177"/>
      <c r="M18" s="18"/>
      <c r="N18" s="18"/>
      <c r="O18" s="18"/>
      <c r="P18" s="18"/>
      <c r="Q18" s="18"/>
      <c r="R18" s="18"/>
      <c r="U18" s="18"/>
      <c r="V18" s="18"/>
      <c r="W18" s="18"/>
      <c r="X18" s="18"/>
      <c r="Y18" s="18"/>
    </row>
    <row r="19" spans="1:30" ht="12" customHeight="1">
      <c r="B19" s="18"/>
      <c r="C19" s="18"/>
      <c r="D19" s="236"/>
      <c r="E19" s="25"/>
      <c r="F19" s="278"/>
      <c r="G19" s="279"/>
      <c r="H19" s="279"/>
      <c r="I19" s="279"/>
      <c r="J19" s="280"/>
      <c r="K19" s="25"/>
      <c r="L19" s="18"/>
      <c r="M19" s="18"/>
      <c r="N19" s="18"/>
      <c r="O19" s="18"/>
      <c r="P19" s="18"/>
      <c r="Q19" s="18"/>
      <c r="R19" s="18"/>
      <c r="U19" s="18"/>
      <c r="V19" s="18"/>
      <c r="W19" s="18"/>
      <c r="X19" s="18"/>
      <c r="Y19" s="18"/>
    </row>
    <row r="20" spans="1:30" ht="12" customHeight="1" thickBot="1">
      <c r="B20" s="18"/>
      <c r="C20" s="18"/>
      <c r="D20" s="235"/>
      <c r="E20" s="78"/>
      <c r="F20" s="281"/>
      <c r="G20" s="282"/>
      <c r="H20" s="282"/>
      <c r="I20" s="282"/>
      <c r="J20" s="283"/>
      <c r="K20" s="18"/>
      <c r="L20" s="18"/>
      <c r="M20" s="18"/>
    </row>
    <row r="21" spans="1:30" ht="29.9" customHeight="1" thickTop="1">
      <c r="A21" s="157" t="s">
        <v>262</v>
      </c>
      <c r="B21" s="22" t="s">
        <v>87</v>
      </c>
      <c r="C21" s="23" t="s">
        <v>247</v>
      </c>
      <c r="D21" s="237" t="s">
        <v>30</v>
      </c>
      <c r="K21" s="18"/>
      <c r="L21" s="18"/>
    </row>
    <row r="22" spans="1:30" ht="12" customHeight="1">
      <c r="A22" s="178" cm="1">
        <f t="array" ref="A22">IFERROR(INDEX('03.Muestra'!$B$8:$B$17,SMALL(IF("Página Web"='03.Muestra'!$D$8:$D$17,ROW('03.Muestra'!$B$8:$B$17)-MIN(ROW('03.Muestra'!$D$8:$D$17))+1,""),ROW()-21)),"")</f>
        <v>1</v>
      </c>
      <c r="B22" s="186" t="str" cm="1">
        <f t="array" ref="B22">IFERROR(INDEX('03.Muestra'!$C$8:$C$17,SMALL(IF("Página Web"='03.Muestra'!$D$8:$D$17,ROW('03.Muestra'!$C$8:$C$17)-MIN(ROW('03.Muestra'!$D$8:$D$17))+1,""),ROW()-21)),"")</f>
        <v>Home</v>
      </c>
      <c r="C22" s="186" t="str" cm="1">
        <f t="array" ref="C22">IFERROR(INDEX('03.Muestra'!$F$8:$F$17,SMALL(IF("Página Web"='03.Muestra'!$D$8:$D$17,ROW('03.Muestra'!$F$8:$F$17)-MIN(ROW('03.Muestra'!$D$8:$D$17))+1,""),ROW()-21)),"")</f>
        <v>https://…</v>
      </c>
      <c r="D22" s="229" t="str">
        <f>IF(C22="","",$D$18)</f>
        <v>N/A</v>
      </c>
      <c r="E22" s="74" t="str">
        <f t="shared" ref="E22:E31" si="0">IF(D22&lt;&gt;"",IF(AND(B22&lt;&gt;"",C22&lt;&gt;""),"","ERR"),"")</f>
        <v/>
      </c>
      <c r="F22" s="81" t="s">
        <v>31</v>
      </c>
      <c r="G22" s="82" t="s">
        <v>35</v>
      </c>
      <c r="H22" s="83" t="s">
        <v>33</v>
      </c>
      <c r="I22" s="84" t="s">
        <v>26</v>
      </c>
      <c r="J22" s="85" t="s">
        <v>24</v>
      </c>
      <c r="K22" s="159" t="s">
        <v>463</v>
      </c>
      <c r="L22" s="18"/>
    </row>
    <row r="23" spans="1:30" ht="12" customHeight="1">
      <c r="A23" s="178" t="str" cm="1">
        <f t="array" ref="A23">IFERROR(INDEX('03.Muestra'!$B$8:$B$17,SMALL(IF("Página Web"='03.Muestra'!$D$8:$D$17,ROW('03.Muestra'!$B$8:$B$17)-MIN(ROW('03.Muestra'!$D$8:$D$17))+1,""),ROW()-21)),"")</f>
        <v/>
      </c>
      <c r="B23" s="186" t="str" cm="1">
        <f t="array" ref="B23">IFERROR(INDEX('03.Muestra'!$C$8:$C$17,SMALL(IF("Página Web"='03.Muestra'!$D$8:$D$17,ROW('03.Muestra'!$C$8:$C$17)-MIN(ROW('03.Muestra'!$D$8:$D$17))+1,""),ROW()-21)),"")</f>
        <v/>
      </c>
      <c r="C23" s="186" t="str" cm="1">
        <f t="array" ref="C23">IFERROR(INDEX('03.Muestra'!$F$8:$F$17,SMALL(IF("Página Web"='03.Muestra'!$D$8:$D$17,ROW('03.Muestra'!$F$8:$F$17)-MIN(ROW('03.Muestra'!$D$8:$D$17))+1,""),ROW()-21)),"")</f>
        <v/>
      </c>
      <c r="D23" s="229" t="str">
        <f t="shared" ref="D23:D31" si="1">IF(C23="","",$D$18)</f>
        <v/>
      </c>
      <c r="E23" s="74" t="str">
        <f t="shared" si="0"/>
        <v/>
      </c>
      <c r="F23" s="199">
        <f ca="1">COUNTIF($D22:INDIRECT("$D" &amp;  SUM(ROW()-1,'03.Muestra'!$D$20)-1),F22)</f>
        <v>0</v>
      </c>
      <c r="G23" s="199">
        <f ca="1">COUNTIF($D22:INDIRECT("$D" &amp;  SUM(ROW()-1,'03.Muestra'!$D$20)-1),G22)</f>
        <v>0</v>
      </c>
      <c r="H23" s="199">
        <f ca="1">COUNTIF($D22:INDIRECT("$D" &amp;  SUM(ROW()-1,'03.Muestra'!$D$20)-1),H22)</f>
        <v>1</v>
      </c>
      <c r="I23" s="199">
        <f ca="1">COUNTIF($D22:INDIRECT("$D" &amp;  SUM(ROW()-1,'03.Muestra'!$D$20)-1),I22)</f>
        <v>0</v>
      </c>
      <c r="J23" s="199">
        <f ca="1">COUNTIF($D22:INDIRECT("$D" &amp;  SUM(ROW()-1,'03.Muestra'!$D$20)-1),J22)</f>
        <v>0</v>
      </c>
      <c r="K23" s="160">
        <f ca="1">IF(COUNTIF('03.Muestra'!$D$8:$D$17,"Página Web")=0,0,COUNTBLANK($D22:INDIRECT("$D" &amp;  SUM(ROW()-1,COUNTIF('03.Muestra'!$D$8:$D$17,"Página Web"))-1)))</f>
        <v>0</v>
      </c>
      <c r="L23" s="18"/>
    </row>
    <row r="24" spans="1:30" ht="12" customHeight="1">
      <c r="A24" s="178" t="str" cm="1">
        <f t="array" ref="A24">IFERROR(INDEX('03.Muestra'!$B$8:$B$17,SMALL(IF("Página Web"='03.Muestra'!$D$8:$D$17,ROW('03.Muestra'!$B$8:$B$17)-MIN(ROW('03.Muestra'!$D$8:$D$17))+1,""),ROW()-21)),"")</f>
        <v/>
      </c>
      <c r="B24" s="186" t="str" cm="1">
        <f t="array" ref="B24">IFERROR(INDEX('03.Muestra'!$C$8:$C$17,SMALL(IF("Página Web"='03.Muestra'!$D$8:$D$17,ROW('03.Muestra'!$C$8:$C$17)-MIN(ROW('03.Muestra'!$D$8:$D$17))+1,""),ROW()-21)),"")</f>
        <v/>
      </c>
      <c r="C24" s="186" t="str" cm="1">
        <f t="array" ref="C24">IFERROR(INDEX('03.Muestra'!$F$8:$F$17,SMALL(IF("Página Web"='03.Muestra'!$D$8:$D$17,ROW('03.Muestra'!$F$8:$F$17)-MIN(ROW('03.Muestra'!$D$8:$D$17))+1,""),ROW()-21)),"")</f>
        <v/>
      </c>
      <c r="D24" s="229" t="str">
        <f t="shared" si="1"/>
        <v/>
      </c>
      <c r="E24" s="74" t="str">
        <f t="shared" si="0"/>
        <v/>
      </c>
      <c r="F24" s="18"/>
      <c r="G24" s="18"/>
      <c r="H24" s="18"/>
      <c r="I24" s="18"/>
      <c r="J24" s="18"/>
      <c r="K24" s="18"/>
    </row>
    <row r="25" spans="1:30" ht="12" customHeight="1">
      <c r="A25" s="178" t="str" cm="1">
        <f t="array" ref="A25">IFERROR(INDEX('03.Muestra'!$B$8:$B$17,SMALL(IF("Página Web"='03.Muestra'!$D$8:$D$17,ROW('03.Muestra'!$B$8:$B$17)-MIN(ROW('03.Muestra'!$D$8:$D$17))+1,""),ROW()-21)),"")</f>
        <v/>
      </c>
      <c r="B25" s="186" t="str" cm="1">
        <f t="array" ref="B25">IFERROR(INDEX('03.Muestra'!$C$8:$C$17,SMALL(IF("Página Web"='03.Muestra'!$D$8:$D$17,ROW('03.Muestra'!$C$8:$C$17)-MIN(ROW('03.Muestra'!$D$8:$D$17))+1,""),ROW()-21)),"")</f>
        <v/>
      </c>
      <c r="C25" s="186" t="str" cm="1">
        <f t="array" ref="C25">IFERROR(INDEX('03.Muestra'!$F$8:$F$17,SMALL(IF("Página Web"='03.Muestra'!$D$8:$D$17,ROW('03.Muestra'!$F$8:$F$17)-MIN(ROW('03.Muestra'!$D$8:$D$17))+1,""),ROW()-21)),"")</f>
        <v/>
      </c>
      <c r="D25" s="229" t="str">
        <f t="shared" si="1"/>
        <v/>
      </c>
      <c r="E25" s="74" t="str">
        <f t="shared" si="0"/>
        <v/>
      </c>
      <c r="F25" s="18"/>
      <c r="G25" s="18"/>
      <c r="H25" s="18"/>
      <c r="I25" s="18"/>
    </row>
    <row r="26" spans="1:30" ht="12" customHeight="1">
      <c r="A26" s="178" t="str" cm="1">
        <f t="array" ref="A26">IFERROR(INDEX('03.Muestra'!$B$8:$B$17,SMALL(IF("Página Web"='03.Muestra'!$D$8:$D$17,ROW('03.Muestra'!$B$8:$B$17)-MIN(ROW('03.Muestra'!$D$8:$D$17))+1,""),ROW()-21)),"")</f>
        <v/>
      </c>
      <c r="B26" s="186" t="str" cm="1">
        <f t="array" ref="B26">IFERROR(INDEX('03.Muestra'!$C$8:$C$17,SMALL(IF("Página Web"='03.Muestra'!$D$8:$D$17,ROW('03.Muestra'!$C$8:$C$17)-MIN(ROW('03.Muestra'!$D$8:$D$17))+1,""),ROW()-21)),"")</f>
        <v/>
      </c>
      <c r="C26" s="186" t="str" cm="1">
        <f t="array" ref="C26">IFERROR(INDEX('03.Muestra'!$F$8:$F$17,SMALL(IF("Página Web"='03.Muestra'!$D$8:$D$17,ROW('03.Muestra'!$F$8:$F$17)-MIN(ROW('03.Muestra'!$D$8:$D$17))+1,""),ROW()-21)),"")</f>
        <v/>
      </c>
      <c r="D26" s="229" t="str">
        <f t="shared" si="1"/>
        <v/>
      </c>
      <c r="E26" s="74" t="str">
        <f t="shared" si="0"/>
        <v/>
      </c>
      <c r="F26" s="87"/>
      <c r="G26" s="18"/>
      <c r="H26" s="18"/>
      <c r="I26" s="18"/>
    </row>
    <row r="27" spans="1:30" ht="12" customHeight="1">
      <c r="A27" s="178" t="str" cm="1">
        <f t="array" ref="A27">IFERROR(INDEX('03.Muestra'!$B$8:$B$17,SMALL(IF("Página Web"='03.Muestra'!$D$8:$D$17,ROW('03.Muestra'!$B$8:$B$17)-MIN(ROW('03.Muestra'!$D$8:$D$17))+1,""),ROW()-21)),"")</f>
        <v/>
      </c>
      <c r="B27" s="186" t="str" cm="1">
        <f t="array" ref="B27">IFERROR(INDEX('03.Muestra'!$C$8:$C$17,SMALL(IF("Página Web"='03.Muestra'!$D$8:$D$17,ROW('03.Muestra'!$C$8:$C$17)-MIN(ROW('03.Muestra'!$D$8:$D$17))+1,""),ROW()-21)),"")</f>
        <v/>
      </c>
      <c r="C27" s="186" t="str" cm="1">
        <f t="array" ref="C27">IFERROR(INDEX('03.Muestra'!$F$8:$F$17,SMALL(IF("Página Web"='03.Muestra'!$D$8:$D$17,ROW('03.Muestra'!$F$8:$F$17)-MIN(ROW('03.Muestra'!$D$8:$D$17))+1,""),ROW()-21)),"")</f>
        <v/>
      </c>
      <c r="D27" s="229" t="str">
        <f t="shared" si="1"/>
        <v/>
      </c>
      <c r="E27" s="74" t="str">
        <f t="shared" si="0"/>
        <v/>
      </c>
      <c r="F27" s="18"/>
      <c r="G27" s="18"/>
      <c r="H27" s="18"/>
      <c r="I27" s="18"/>
      <c r="AD27" s="18"/>
    </row>
    <row r="28" spans="1:30" ht="12" customHeight="1">
      <c r="A28" s="178" t="str" cm="1">
        <f t="array" ref="A28">IFERROR(INDEX('03.Muestra'!$B$8:$B$17,SMALL(IF("Página Web"='03.Muestra'!$D$8:$D$17,ROW('03.Muestra'!$B$8:$B$17)-MIN(ROW('03.Muestra'!$D$8:$D$17))+1,""),ROW()-21)),"")</f>
        <v/>
      </c>
      <c r="B28" s="186" t="str" cm="1">
        <f t="array" ref="B28">IFERROR(INDEX('03.Muestra'!$C$8:$C$17,SMALL(IF("Página Web"='03.Muestra'!$D$8:$D$17,ROW('03.Muestra'!$C$8:$C$17)-MIN(ROW('03.Muestra'!$D$8:$D$17))+1,""),ROW()-21)),"")</f>
        <v/>
      </c>
      <c r="C28" s="186" t="str" cm="1">
        <f t="array" ref="C28">IFERROR(INDEX('03.Muestra'!$F$8:$F$17,SMALL(IF("Página Web"='03.Muestra'!$D$8:$D$17,ROW('03.Muestra'!$F$8:$F$17)-MIN(ROW('03.Muestra'!$D$8:$D$17))+1,""),ROW()-21)),"")</f>
        <v/>
      </c>
      <c r="D28" s="229" t="str">
        <f t="shared" si="1"/>
        <v/>
      </c>
      <c r="E28" s="74" t="str">
        <f t="shared" si="0"/>
        <v/>
      </c>
      <c r="F28" s="18"/>
      <c r="G28" s="18"/>
      <c r="H28" s="18"/>
      <c r="I28" s="18"/>
      <c r="J28" s="18"/>
      <c r="L28" s="86"/>
      <c r="AD28" s="18"/>
    </row>
    <row r="29" spans="1:30" ht="12" customHeight="1">
      <c r="A29" s="178" t="str" cm="1">
        <f t="array" ref="A29">IFERROR(INDEX('03.Muestra'!$B$8:$B$17,SMALL(IF("Página Web"='03.Muestra'!$D$8:$D$17,ROW('03.Muestra'!$B$8:$B$17)-MIN(ROW('03.Muestra'!$D$8:$D$17))+1,""),ROW()-21)),"")</f>
        <v/>
      </c>
      <c r="B29" s="186" t="str" cm="1">
        <f t="array" ref="B29">IFERROR(INDEX('03.Muestra'!$C$8:$C$17,SMALL(IF("Página Web"='03.Muestra'!$D$8:$D$17,ROW('03.Muestra'!$C$8:$C$17)-MIN(ROW('03.Muestra'!$D$8:$D$17))+1,""),ROW()-21)),"")</f>
        <v/>
      </c>
      <c r="C29" s="186" t="str" cm="1">
        <f t="array" ref="C29">IFERROR(INDEX('03.Muestra'!$F$8:$F$17,SMALL(IF("Página Web"='03.Muestra'!$D$8:$D$17,ROW('03.Muestra'!$F$8:$F$17)-MIN(ROW('03.Muestra'!$D$8:$D$17))+1,""),ROW()-21)),"")</f>
        <v/>
      </c>
      <c r="D29" s="229" t="str">
        <f t="shared" si="1"/>
        <v/>
      </c>
      <c r="E29" s="74" t="str">
        <f t="shared" si="0"/>
        <v/>
      </c>
      <c r="F29" s="18"/>
      <c r="G29" s="18"/>
      <c r="H29" s="18"/>
      <c r="I29" s="18"/>
      <c r="J29" s="18"/>
      <c r="K29" s="18"/>
      <c r="L29" s="18"/>
      <c r="AD29" s="18"/>
    </row>
    <row r="30" spans="1:30" ht="12" customHeight="1">
      <c r="A30" s="178" t="str" cm="1">
        <f t="array" ref="A30">IFERROR(INDEX('03.Muestra'!$B$8:$B$17,SMALL(IF("Página Web"='03.Muestra'!$D$8:$D$17,ROW('03.Muestra'!$B$8:$B$17)-MIN(ROW('03.Muestra'!$D$8:$D$17))+1,""),ROW()-21)),"")</f>
        <v/>
      </c>
      <c r="B30" s="186" t="str" cm="1">
        <f t="array" ref="B30">IFERROR(INDEX('03.Muestra'!$C$8:$C$17,SMALL(IF("Página Web"='03.Muestra'!$D$8:$D$17,ROW('03.Muestra'!$C$8:$C$17)-MIN(ROW('03.Muestra'!$D$8:$D$17))+1,""),ROW()-21)),"")</f>
        <v/>
      </c>
      <c r="C30" s="186" t="str" cm="1">
        <f t="array" ref="C30">IFERROR(INDEX('03.Muestra'!$F$8:$F$17,SMALL(IF("Página Web"='03.Muestra'!$D$8:$D$17,ROW('03.Muestra'!$F$8:$F$17)-MIN(ROW('03.Muestra'!$D$8:$D$17))+1,""),ROW()-21)),"")</f>
        <v/>
      </c>
      <c r="D30" s="229" t="str">
        <f t="shared" si="1"/>
        <v/>
      </c>
      <c r="E30" s="74" t="str">
        <f t="shared" si="0"/>
        <v/>
      </c>
      <c r="F30" s="18"/>
      <c r="G30" s="18"/>
      <c r="H30" s="18"/>
      <c r="I30" s="18"/>
      <c r="J30" s="18"/>
      <c r="Q30" s="18"/>
      <c r="R30" s="18"/>
      <c r="S30" s="18"/>
      <c r="T30" s="18"/>
      <c r="U30" s="18"/>
      <c r="AD30" s="18"/>
    </row>
    <row r="31" spans="1:30" ht="12" customHeight="1">
      <c r="A31" s="178" t="str" cm="1">
        <f t="array" ref="A31">IFERROR(INDEX('03.Muestra'!$B$8:$B$17,SMALL(IF("Página Web"='03.Muestra'!$D$8:$D$17,ROW('03.Muestra'!$B$8:$B$17)-MIN(ROW('03.Muestra'!$D$8:$D$17))+1,""),ROW()-21)),"")</f>
        <v/>
      </c>
      <c r="B31" s="186" t="str" cm="1">
        <f t="array" ref="B31">IFERROR(INDEX('03.Muestra'!$C$8:$C$17,SMALL(IF("Página Web"='03.Muestra'!$D$8:$D$17,ROW('03.Muestra'!$C$8:$C$17)-MIN(ROW('03.Muestra'!$D$8:$D$17))+1,""),ROW()-21)),"")</f>
        <v/>
      </c>
      <c r="C31" s="186" t="str" cm="1">
        <f t="array" ref="C31">IFERROR(INDEX('03.Muestra'!$F$8:$F$17,SMALL(IF("Página Web"='03.Muestra'!$D$8:$D$17,ROW('03.Muestra'!$F$8:$F$17)-MIN(ROW('03.Muestra'!$D$8:$D$17))+1,""),ROW()-21)),"")</f>
        <v/>
      </c>
      <c r="D31" s="229" t="str">
        <f t="shared" si="1"/>
        <v/>
      </c>
      <c r="E31" s="74" t="str">
        <f t="shared" si="0"/>
        <v/>
      </c>
      <c r="F31" s="18"/>
      <c r="G31" s="18"/>
      <c r="H31" s="18"/>
      <c r="I31" s="18"/>
      <c r="J31" s="18"/>
      <c r="N31" s="18"/>
      <c r="O31" s="18"/>
      <c r="P31" s="18"/>
      <c r="Q31" s="18"/>
      <c r="R31" s="18"/>
      <c r="S31" s="18"/>
      <c r="T31" s="18"/>
      <c r="U31" s="18"/>
      <c r="AD31" s="18"/>
    </row>
    <row r="32" spans="1:30" ht="12" customHeight="1">
      <c r="A32" s="79"/>
      <c r="B32" s="111"/>
      <c r="C32" s="111"/>
      <c r="D32" s="239"/>
      <c r="E32" s="74"/>
      <c r="F32" s="18"/>
      <c r="G32" s="18"/>
      <c r="H32" s="18"/>
      <c r="I32" s="18"/>
      <c r="J32" s="18"/>
      <c r="N32" s="18"/>
      <c r="O32" s="18"/>
      <c r="P32" s="18"/>
      <c r="Q32" s="18"/>
      <c r="R32" s="18"/>
      <c r="S32" s="18"/>
      <c r="T32" s="18"/>
      <c r="U32" s="18"/>
      <c r="AD32" s="18"/>
    </row>
    <row r="33" spans="1:30" ht="12" customHeight="1">
      <c r="A33" s="79"/>
      <c r="B33" s="111"/>
      <c r="C33" s="111"/>
      <c r="D33" s="239"/>
      <c r="E33" s="74"/>
      <c r="F33" s="18"/>
      <c r="G33" s="18"/>
      <c r="H33" s="18"/>
      <c r="I33" s="18"/>
      <c r="J33" s="18"/>
      <c r="N33" s="18"/>
      <c r="O33" s="18"/>
      <c r="P33" s="18"/>
      <c r="Q33" s="18"/>
      <c r="R33" s="18"/>
      <c r="S33" s="18"/>
      <c r="T33" s="18"/>
      <c r="U33" s="18"/>
      <c r="AD33" s="18"/>
    </row>
    <row r="34" spans="1:30" ht="31">
      <c r="A34" s="227"/>
      <c r="B34" s="228"/>
      <c r="C34" s="227"/>
      <c r="D34" s="240"/>
      <c r="E34" s="74"/>
      <c r="F34" s="18"/>
      <c r="G34" s="18"/>
      <c r="H34" s="18"/>
      <c r="I34" s="18"/>
      <c r="J34" s="18"/>
      <c r="N34" s="18"/>
      <c r="O34" s="18"/>
      <c r="P34" s="18"/>
      <c r="Q34" s="18"/>
      <c r="R34" s="18"/>
      <c r="S34" s="18"/>
      <c r="T34" s="18"/>
      <c r="U34" s="18"/>
      <c r="AD34" s="18"/>
    </row>
    <row r="35" spans="1:30" ht="16" customHeight="1">
      <c r="A35" s="180"/>
      <c r="B35" s="180"/>
      <c r="C35" s="180"/>
      <c r="D35" s="241"/>
      <c r="E35" s="74"/>
      <c r="F35" s="176"/>
      <c r="G35" s="18"/>
      <c r="H35" s="18"/>
      <c r="I35" s="18"/>
      <c r="J35" s="18"/>
      <c r="N35" s="18"/>
      <c r="O35" s="18"/>
      <c r="P35" s="18"/>
      <c r="Q35" s="18"/>
      <c r="R35" s="18"/>
      <c r="S35" s="18"/>
      <c r="T35" s="18"/>
      <c r="U35" s="18"/>
      <c r="AD35" s="18"/>
    </row>
    <row r="36" spans="1:30" ht="12" customHeight="1">
      <c r="B36" s="18"/>
      <c r="C36" s="18"/>
      <c r="D36" s="235"/>
      <c r="E36" s="74"/>
      <c r="F36" s="18"/>
      <c r="G36" s="18"/>
      <c r="H36" s="18"/>
      <c r="I36" s="18"/>
      <c r="J36" s="18"/>
      <c r="K36" s="18"/>
      <c r="L36" s="18"/>
      <c r="Q36" s="18"/>
      <c r="R36" s="18"/>
      <c r="T36" s="18"/>
      <c r="U36" s="18"/>
      <c r="V36" s="18"/>
      <c r="W36" s="18"/>
      <c r="X36" s="18"/>
      <c r="Y36" s="18"/>
    </row>
    <row r="37" spans="1:30" ht="12" customHeight="1">
      <c r="B37" s="18"/>
      <c r="C37" s="18"/>
      <c r="D37" s="235"/>
      <c r="E37" s="78"/>
      <c r="F37" s="18"/>
      <c r="G37" s="18"/>
      <c r="H37" s="18"/>
      <c r="I37" s="18"/>
      <c r="J37" s="18"/>
      <c r="K37" s="18"/>
      <c r="L37" s="18"/>
      <c r="M37" s="18"/>
      <c r="N37" s="18"/>
      <c r="O37" s="18"/>
      <c r="P37" s="18"/>
      <c r="Q37" s="18"/>
      <c r="R37" s="18"/>
      <c r="T37" s="18"/>
      <c r="U37" s="18"/>
      <c r="V37" s="18"/>
      <c r="W37" s="18"/>
      <c r="X37" s="18"/>
      <c r="Y37" s="18"/>
    </row>
    <row r="38" spans="1:30" ht="32.25" customHeight="1">
      <c r="A38" s="157" t="s">
        <v>262</v>
      </c>
      <c r="B38" s="22" t="s">
        <v>87</v>
      </c>
      <c r="C38" s="23" t="s">
        <v>343</v>
      </c>
      <c r="D38" s="237" t="s">
        <v>30</v>
      </c>
      <c r="E38" s="88"/>
      <c r="K38" s="158"/>
      <c r="L38" s="18"/>
      <c r="M38" s="18"/>
      <c r="N38" s="18"/>
      <c r="O38" s="18"/>
      <c r="P38" s="18"/>
      <c r="Q38" s="18"/>
      <c r="R38" s="18"/>
      <c r="T38" s="18"/>
      <c r="U38" s="18"/>
      <c r="V38" s="18"/>
      <c r="W38" s="18"/>
      <c r="X38" s="18"/>
      <c r="Y38" s="18"/>
    </row>
    <row r="39" spans="1:30" ht="12" customHeight="1">
      <c r="A39" s="178" cm="1">
        <f t="array" ref="A39">IFERROR(INDEX('03.Muestra'!$B$8:$B$17,SMALL(IF("Página Web"='03.Muestra'!$D$8:$D$17,ROW('03.Muestra'!$B$8:$B$17)-MIN(ROW('03.Muestra'!$D$8:$D$17))+1,""),ROW()-38)),"")</f>
        <v>1</v>
      </c>
      <c r="B39" s="186" t="str" cm="1">
        <f t="array" ref="B39">IFERROR(INDEX('03.Muestra'!$C$8:$C$17,SMALL(IF("Página Web"='03.Muestra'!$D$8:$D$17,ROW('03.Muestra'!$C$8:$C$17)-MIN(ROW('03.Muestra'!$D$8:$D$17))+1,""),ROW()-38)),"")</f>
        <v>Home</v>
      </c>
      <c r="C39" s="186" t="str" cm="1">
        <f t="array" ref="C39">IFERROR(INDEX('03.Muestra'!$F$8:$F$17,SMALL(IF("Página Web"='03.Muestra'!$D$8:$D$17,ROW('03.Muestra'!$F$8:$F$17)-MIN(ROW('03.Muestra'!$D$8:$D$17))+1,""),ROW()-38)),"")</f>
        <v>https://…</v>
      </c>
      <c r="D39" s="229" t="str">
        <f>IF(C39="","",$D$18)</f>
        <v>N/A</v>
      </c>
      <c r="E39" s="74" t="str">
        <f t="shared" ref="E39:E48" si="2">IF(D39&lt;&gt;"",IF(AND(B39&lt;&gt;"",C39&lt;&gt;""),"","ERR"),"")</f>
        <v/>
      </c>
      <c r="F39" s="81" t="s">
        <v>31</v>
      </c>
      <c r="G39" s="82" t="s">
        <v>35</v>
      </c>
      <c r="H39" s="83" t="s">
        <v>33</v>
      </c>
      <c r="I39" s="84" t="s">
        <v>26</v>
      </c>
      <c r="J39" s="85" t="s">
        <v>24</v>
      </c>
      <c r="K39" s="161" t="s">
        <v>463</v>
      </c>
      <c r="L39" s="18"/>
      <c r="M39" s="18"/>
      <c r="N39" s="18"/>
      <c r="O39" s="18"/>
      <c r="P39" s="18"/>
      <c r="Q39" s="18"/>
      <c r="R39" s="18"/>
      <c r="T39" s="18"/>
      <c r="U39" s="18"/>
      <c r="V39" s="18"/>
      <c r="W39" s="18"/>
      <c r="X39" s="18"/>
      <c r="Y39" s="18"/>
    </row>
    <row r="40" spans="1:30" ht="12" customHeight="1">
      <c r="A40" s="178" t="str" cm="1">
        <f t="array" ref="A40">IFERROR(INDEX('03.Muestra'!$B$8:$B$17,SMALL(IF("Página Web"='03.Muestra'!$D$8:$D$17,ROW('03.Muestra'!$B$8:$B$17)-MIN(ROW('03.Muestra'!$D$8:$D$17))+1,""),ROW()-38)),"")</f>
        <v/>
      </c>
      <c r="B40" s="186" t="str" cm="1">
        <f t="array" ref="B40">IFERROR(INDEX('03.Muestra'!$C$8:$C$17,SMALL(IF("Página Web"='03.Muestra'!$D$8:$D$17,ROW('03.Muestra'!$C$8:$C$17)-MIN(ROW('03.Muestra'!$D$8:$D$17))+1,""),ROW()-38)),"")</f>
        <v/>
      </c>
      <c r="C40" s="186" t="str" cm="1">
        <f t="array" ref="C40">IFERROR(INDEX('03.Muestra'!$F$8:$F$17,SMALL(IF("Página Web"='03.Muestra'!$D$8:$D$17,ROW('03.Muestra'!$F$8:$F$17)-MIN(ROW('03.Muestra'!$D$8:$D$17))+1,""),ROW()-38)),"")</f>
        <v/>
      </c>
      <c r="D40" s="229" t="str">
        <f t="shared" ref="D40:D48" si="3">IF(C40="","",$D$18)</f>
        <v/>
      </c>
      <c r="E40" s="74" t="str">
        <f t="shared" si="2"/>
        <v/>
      </c>
      <c r="F40" s="199">
        <f ca="1">COUNTIF($D39:INDIRECT("$D" &amp;  SUM(ROW()-1,'03.Muestra'!$D$20)-1),F39)</f>
        <v>0</v>
      </c>
      <c r="G40" s="199">
        <f ca="1">COUNTIF($D39:INDIRECT("$D" &amp;  SUM(ROW()-1,'03.Muestra'!$D$20)-1),G39)</f>
        <v>0</v>
      </c>
      <c r="H40" s="199">
        <f ca="1">COUNTIF($D39:INDIRECT("$D" &amp;  SUM(ROW()-1,'03.Muestra'!$D$20)-1),H39)</f>
        <v>1</v>
      </c>
      <c r="I40" s="199">
        <f ca="1">COUNTIF($D39:INDIRECT("$D" &amp;  SUM(ROW()-1,'03.Muestra'!$D$20)-1),I39)</f>
        <v>0</v>
      </c>
      <c r="J40" s="199">
        <f ca="1">COUNTIF($D39:INDIRECT("$D" &amp;  SUM(ROW()-1,'03.Muestra'!$D$20)-1),J39)</f>
        <v>0</v>
      </c>
      <c r="K40" s="162">
        <f ca="1">IF(COUNTIF('03.Muestra'!$D$8:$D$17,"Página Web")=0,0,COUNTBLANK($D39:INDIRECT("$D" &amp;  SUM(ROW()-1,COUNTIF('03.Muestra'!$D$8:$D$17,"Página Web"))-1)))</f>
        <v>0</v>
      </c>
      <c r="L40" s="18"/>
      <c r="M40" s="18"/>
      <c r="N40" s="18"/>
      <c r="O40" s="18"/>
      <c r="P40" s="18"/>
      <c r="Q40" s="18"/>
      <c r="R40" s="18"/>
      <c r="T40" s="18"/>
      <c r="U40" s="18"/>
      <c r="V40" s="18"/>
      <c r="W40" s="18"/>
      <c r="X40" s="18"/>
      <c r="Y40" s="18"/>
    </row>
    <row r="41" spans="1:30" ht="12" customHeight="1">
      <c r="A41" s="178" t="str" cm="1">
        <f t="array" ref="A41">IFERROR(INDEX('03.Muestra'!$B$8:$B$17,SMALL(IF("Página Web"='03.Muestra'!$D$8:$D$17,ROW('03.Muestra'!$B$8:$B$17)-MIN(ROW('03.Muestra'!$D$8:$D$17))+1,""),ROW()-38)),"")</f>
        <v/>
      </c>
      <c r="B41" s="186" t="str" cm="1">
        <f t="array" ref="B41">IFERROR(INDEX('03.Muestra'!$C$8:$C$17,SMALL(IF("Página Web"='03.Muestra'!$D$8:$D$17,ROW('03.Muestra'!$C$8:$C$17)-MIN(ROW('03.Muestra'!$D$8:$D$17))+1,""),ROW()-38)),"")</f>
        <v/>
      </c>
      <c r="C41" s="186" t="str" cm="1">
        <f t="array" ref="C41">IFERROR(INDEX('03.Muestra'!$F$8:$F$17,SMALL(IF("Página Web"='03.Muestra'!$D$8:$D$17,ROW('03.Muestra'!$F$8:$F$17)-MIN(ROW('03.Muestra'!$D$8:$D$17))+1,""),ROW()-38)),"")</f>
        <v/>
      </c>
      <c r="D41" s="229" t="str">
        <f t="shared" si="3"/>
        <v/>
      </c>
      <c r="E41" s="74" t="str">
        <f t="shared" si="2"/>
        <v/>
      </c>
      <c r="G41" s="18"/>
      <c r="H41" s="18"/>
      <c r="I41" s="18"/>
      <c r="J41" s="18"/>
      <c r="K41" s="158"/>
      <c r="L41" s="18"/>
      <c r="M41" s="18"/>
      <c r="N41" s="18"/>
      <c r="O41" s="18"/>
      <c r="P41" s="18"/>
      <c r="Q41" s="18"/>
      <c r="R41" s="18"/>
      <c r="T41" s="18"/>
      <c r="U41" s="18"/>
      <c r="V41" s="18"/>
      <c r="W41" s="18"/>
      <c r="X41" s="18"/>
      <c r="Y41" s="18"/>
    </row>
    <row r="42" spans="1:30" ht="12" customHeight="1">
      <c r="A42" s="178" t="str" cm="1">
        <f t="array" ref="A42">IFERROR(INDEX('03.Muestra'!$B$8:$B$17,SMALL(IF("Página Web"='03.Muestra'!$D$8:$D$17,ROW('03.Muestra'!$B$8:$B$17)-MIN(ROW('03.Muestra'!$D$8:$D$17))+1,""),ROW()-38)),"")</f>
        <v/>
      </c>
      <c r="B42" s="186" t="str" cm="1">
        <f t="array" ref="B42">IFERROR(INDEX('03.Muestra'!$C$8:$C$17,SMALL(IF("Página Web"='03.Muestra'!$D$8:$D$17,ROW('03.Muestra'!$C$8:$C$17)-MIN(ROW('03.Muestra'!$D$8:$D$17))+1,""),ROW()-38)),"")</f>
        <v/>
      </c>
      <c r="C42" s="186" t="str" cm="1">
        <f t="array" ref="C42">IFERROR(INDEX('03.Muestra'!$F$8:$F$17,SMALL(IF("Página Web"='03.Muestra'!$D$8:$D$17,ROW('03.Muestra'!$F$8:$F$17)-MIN(ROW('03.Muestra'!$D$8:$D$17))+1,""),ROW()-38)),"")</f>
        <v/>
      </c>
      <c r="D42" s="229" t="str">
        <f t="shared" si="3"/>
        <v/>
      </c>
      <c r="E42" s="74" t="str">
        <f t="shared" si="2"/>
        <v/>
      </c>
      <c r="G42" s="18"/>
      <c r="H42" s="18"/>
      <c r="I42" s="18"/>
      <c r="J42" s="18"/>
      <c r="K42" s="158"/>
      <c r="L42" s="18"/>
      <c r="M42" s="18"/>
      <c r="N42" s="18"/>
      <c r="O42" s="18"/>
      <c r="P42" s="18"/>
      <c r="Q42" s="18"/>
      <c r="R42" s="18"/>
      <c r="T42" s="18"/>
      <c r="U42" s="18"/>
      <c r="V42" s="18"/>
      <c r="W42" s="18"/>
      <c r="X42" s="18"/>
      <c r="Y42" s="18"/>
    </row>
    <row r="43" spans="1:30" ht="12" customHeight="1">
      <c r="A43" s="178" t="str" cm="1">
        <f t="array" ref="A43">IFERROR(INDEX('03.Muestra'!$B$8:$B$17,SMALL(IF("Página Web"='03.Muestra'!$D$8:$D$17,ROW('03.Muestra'!$B$8:$B$17)-MIN(ROW('03.Muestra'!$D$8:$D$17))+1,""),ROW()-38)),"")</f>
        <v/>
      </c>
      <c r="B43" s="186" t="str" cm="1">
        <f t="array" ref="B43">IFERROR(INDEX('03.Muestra'!$C$8:$C$17,SMALL(IF("Página Web"='03.Muestra'!$D$8:$D$17,ROW('03.Muestra'!$C$8:$C$17)-MIN(ROW('03.Muestra'!$D$8:$D$17))+1,""),ROW()-38)),"")</f>
        <v/>
      </c>
      <c r="C43" s="186" t="str" cm="1">
        <f t="array" ref="C43">IFERROR(INDEX('03.Muestra'!$F$8:$F$17,SMALL(IF("Página Web"='03.Muestra'!$D$8:$D$17,ROW('03.Muestra'!$F$8:$F$17)-MIN(ROW('03.Muestra'!$D$8:$D$17))+1,""),ROW()-38)),"")</f>
        <v/>
      </c>
      <c r="D43" s="229" t="str">
        <f t="shared" si="3"/>
        <v/>
      </c>
      <c r="E43" s="74" t="str">
        <f t="shared" si="2"/>
        <v/>
      </c>
      <c r="G43" s="18"/>
      <c r="H43" s="18"/>
      <c r="I43" s="18"/>
      <c r="J43" s="18"/>
      <c r="K43" s="158"/>
      <c r="L43" s="18"/>
      <c r="M43" s="18"/>
      <c r="N43" s="18"/>
      <c r="O43" s="18"/>
      <c r="P43" s="18"/>
      <c r="Q43" s="18"/>
      <c r="R43" s="18"/>
      <c r="T43" s="18"/>
      <c r="U43" s="18"/>
      <c r="V43" s="18"/>
      <c r="W43" s="18"/>
      <c r="X43" s="18"/>
      <c r="Y43" s="18"/>
    </row>
    <row r="44" spans="1:30" ht="12" customHeight="1">
      <c r="A44" s="178" t="str" cm="1">
        <f t="array" ref="A44">IFERROR(INDEX('03.Muestra'!$B$8:$B$17,SMALL(IF("Página Web"='03.Muestra'!$D$8:$D$17,ROW('03.Muestra'!$B$8:$B$17)-MIN(ROW('03.Muestra'!$D$8:$D$17))+1,""),ROW()-38)),"")</f>
        <v/>
      </c>
      <c r="B44" s="186" t="str" cm="1">
        <f t="array" ref="B44">IFERROR(INDEX('03.Muestra'!$C$8:$C$17,SMALL(IF("Página Web"='03.Muestra'!$D$8:$D$17,ROW('03.Muestra'!$C$8:$C$17)-MIN(ROW('03.Muestra'!$D$8:$D$17))+1,""),ROW()-38)),"")</f>
        <v/>
      </c>
      <c r="C44" s="186" t="str" cm="1">
        <f t="array" ref="C44">IFERROR(INDEX('03.Muestra'!$F$8:$F$17,SMALL(IF("Página Web"='03.Muestra'!$D$8:$D$17,ROW('03.Muestra'!$F$8:$F$17)-MIN(ROW('03.Muestra'!$D$8:$D$17))+1,""),ROW()-38)),"")</f>
        <v/>
      </c>
      <c r="D44" s="229" t="str">
        <f t="shared" si="3"/>
        <v/>
      </c>
      <c r="E44" s="74" t="str">
        <f t="shared" si="2"/>
        <v/>
      </c>
      <c r="G44" s="18"/>
      <c r="H44" s="18"/>
      <c r="I44" s="18"/>
      <c r="J44" s="18"/>
      <c r="K44" s="158"/>
      <c r="L44" s="18"/>
      <c r="M44" s="18"/>
      <c r="N44" s="18"/>
      <c r="O44" s="18"/>
      <c r="P44" s="18"/>
      <c r="Q44" s="18"/>
      <c r="R44" s="18"/>
      <c r="T44" s="18"/>
      <c r="U44" s="18"/>
      <c r="V44" s="18"/>
      <c r="W44" s="18"/>
      <c r="X44" s="18"/>
      <c r="Y44" s="18"/>
    </row>
    <row r="45" spans="1:30" ht="12" customHeight="1">
      <c r="A45" s="178" t="str" cm="1">
        <f t="array" ref="A45">IFERROR(INDEX('03.Muestra'!$B$8:$B$17,SMALL(IF("Página Web"='03.Muestra'!$D$8:$D$17,ROW('03.Muestra'!$B$8:$B$17)-MIN(ROW('03.Muestra'!$D$8:$D$17))+1,""),ROW()-38)),"")</f>
        <v/>
      </c>
      <c r="B45" s="186" t="str" cm="1">
        <f t="array" ref="B45">IFERROR(INDEX('03.Muestra'!$C$8:$C$17,SMALL(IF("Página Web"='03.Muestra'!$D$8:$D$17,ROW('03.Muestra'!$C$8:$C$17)-MIN(ROW('03.Muestra'!$D$8:$D$17))+1,""),ROW()-38)),"")</f>
        <v/>
      </c>
      <c r="C45" s="186" t="str" cm="1">
        <f t="array" ref="C45">IFERROR(INDEX('03.Muestra'!$F$8:$F$17,SMALL(IF("Página Web"='03.Muestra'!$D$8:$D$17,ROW('03.Muestra'!$F$8:$F$17)-MIN(ROW('03.Muestra'!$D$8:$D$17))+1,""),ROW()-38)),"")</f>
        <v/>
      </c>
      <c r="D45" s="229" t="str">
        <f t="shared" si="3"/>
        <v/>
      </c>
      <c r="E45" s="74" t="str">
        <f t="shared" si="2"/>
        <v/>
      </c>
      <c r="F45" s="18"/>
      <c r="G45" s="18"/>
      <c r="H45" s="18"/>
      <c r="I45" s="18"/>
      <c r="J45" s="18"/>
      <c r="K45" s="158"/>
      <c r="L45" s="18"/>
      <c r="M45" s="18"/>
      <c r="N45" s="18"/>
      <c r="O45" s="18"/>
      <c r="P45" s="18"/>
      <c r="Q45" s="18"/>
      <c r="R45" s="18"/>
      <c r="S45" s="18"/>
      <c r="T45" s="18"/>
      <c r="U45" s="18"/>
      <c r="V45" s="18"/>
      <c r="W45" s="18"/>
      <c r="X45" s="18"/>
      <c r="Y45" s="18"/>
    </row>
    <row r="46" spans="1:30" ht="12" customHeight="1">
      <c r="A46" s="178" t="str" cm="1">
        <f t="array" ref="A46">IFERROR(INDEX('03.Muestra'!$B$8:$B$17,SMALL(IF("Página Web"='03.Muestra'!$D$8:$D$17,ROW('03.Muestra'!$B$8:$B$17)-MIN(ROW('03.Muestra'!$D$8:$D$17))+1,""),ROW()-38)),"")</f>
        <v/>
      </c>
      <c r="B46" s="186" t="str" cm="1">
        <f t="array" ref="B46">IFERROR(INDEX('03.Muestra'!$C$8:$C$17,SMALL(IF("Página Web"='03.Muestra'!$D$8:$D$17,ROW('03.Muestra'!$C$8:$C$17)-MIN(ROW('03.Muestra'!$D$8:$D$17))+1,""),ROW()-38)),"")</f>
        <v/>
      </c>
      <c r="C46" s="186" t="str" cm="1">
        <f t="array" ref="C46">IFERROR(INDEX('03.Muestra'!$F$8:$F$17,SMALL(IF("Página Web"='03.Muestra'!$D$8:$D$17,ROW('03.Muestra'!$F$8:$F$17)-MIN(ROW('03.Muestra'!$D$8:$D$17))+1,""),ROW()-38)),"")</f>
        <v/>
      </c>
      <c r="D46" s="229" t="str">
        <f t="shared" si="3"/>
        <v/>
      </c>
      <c r="E46" s="74" t="str">
        <f t="shared" si="2"/>
        <v/>
      </c>
      <c r="F46" s="18"/>
      <c r="G46" s="18"/>
      <c r="H46" s="18"/>
      <c r="I46" s="18"/>
      <c r="J46" s="18"/>
      <c r="K46" s="158"/>
      <c r="L46" s="18"/>
      <c r="M46" s="18"/>
      <c r="N46" s="18"/>
      <c r="O46" s="18"/>
      <c r="P46" s="18"/>
      <c r="Q46" s="18"/>
      <c r="R46" s="18"/>
      <c r="S46" s="18"/>
      <c r="T46" s="18"/>
      <c r="U46" s="18"/>
      <c r="V46" s="18"/>
      <c r="W46" s="18"/>
      <c r="X46" s="18"/>
      <c r="Y46" s="18"/>
    </row>
    <row r="47" spans="1:30" ht="12" customHeight="1">
      <c r="A47" s="178" t="str" cm="1">
        <f t="array" ref="A47">IFERROR(INDEX('03.Muestra'!$B$8:$B$17,SMALL(IF("Página Web"='03.Muestra'!$D$8:$D$17,ROW('03.Muestra'!$B$8:$B$17)-MIN(ROW('03.Muestra'!$D$8:$D$17))+1,""),ROW()-38)),"")</f>
        <v/>
      </c>
      <c r="B47" s="186" t="str" cm="1">
        <f t="array" ref="B47">IFERROR(INDEX('03.Muestra'!$C$8:$C$17,SMALL(IF("Página Web"='03.Muestra'!$D$8:$D$17,ROW('03.Muestra'!$C$8:$C$17)-MIN(ROW('03.Muestra'!$D$8:$D$17))+1,""),ROW()-38)),"")</f>
        <v/>
      </c>
      <c r="C47" s="186" t="str" cm="1">
        <f t="array" ref="C47">IFERROR(INDEX('03.Muestra'!$F$8:$F$17,SMALL(IF("Página Web"='03.Muestra'!$D$8:$D$17,ROW('03.Muestra'!$F$8:$F$17)-MIN(ROW('03.Muestra'!$D$8:$D$17))+1,""),ROW()-38)),"")</f>
        <v/>
      </c>
      <c r="D47" s="229" t="str">
        <f t="shared" si="3"/>
        <v/>
      </c>
      <c r="E47" s="74" t="str">
        <f t="shared" si="2"/>
        <v/>
      </c>
      <c r="F47" s="18"/>
      <c r="G47" s="18"/>
      <c r="H47" s="18"/>
      <c r="I47" s="18"/>
      <c r="J47" s="18"/>
      <c r="K47" s="158"/>
      <c r="L47" s="18"/>
      <c r="M47" s="18"/>
      <c r="N47" s="18"/>
      <c r="O47" s="18"/>
      <c r="P47" s="18"/>
      <c r="Q47" s="18"/>
      <c r="R47" s="18"/>
      <c r="S47" s="18"/>
      <c r="T47" s="18"/>
      <c r="U47" s="18"/>
      <c r="V47" s="18"/>
      <c r="W47" s="18"/>
      <c r="X47" s="18"/>
      <c r="Y47" s="18"/>
    </row>
    <row r="48" spans="1:30" ht="12" customHeight="1">
      <c r="A48" s="178" t="str" cm="1">
        <f t="array" ref="A48">IFERROR(INDEX('03.Muestra'!$B$8:$B$17,SMALL(IF("Página Web"='03.Muestra'!$D$8:$D$17,ROW('03.Muestra'!$B$8:$B$17)-MIN(ROW('03.Muestra'!$D$8:$D$17))+1,""),ROW()-38)),"")</f>
        <v/>
      </c>
      <c r="B48" s="186" t="str" cm="1">
        <f t="array" ref="B48">IFERROR(INDEX('03.Muestra'!$C$8:$C$17,SMALL(IF("Página Web"='03.Muestra'!$D$8:$D$17,ROW('03.Muestra'!$C$8:$C$17)-MIN(ROW('03.Muestra'!$D$8:$D$17))+1,""),ROW()-38)),"")</f>
        <v/>
      </c>
      <c r="C48" s="186" t="str" cm="1">
        <f t="array" ref="C48">IFERROR(INDEX('03.Muestra'!$F$8:$F$17,SMALL(IF("Página Web"='03.Muestra'!$D$8:$D$17,ROW('03.Muestra'!$F$8:$F$17)-MIN(ROW('03.Muestra'!$D$8:$D$17))+1,""),ROW()-38)),"")</f>
        <v/>
      </c>
      <c r="D48" s="229" t="str">
        <f t="shared" si="3"/>
        <v/>
      </c>
      <c r="E48" s="74" t="str">
        <f t="shared" si="2"/>
        <v/>
      </c>
      <c r="F48" s="18"/>
      <c r="G48" s="18"/>
      <c r="H48" s="18"/>
      <c r="I48" s="18"/>
      <c r="J48" s="18"/>
      <c r="K48" s="158"/>
      <c r="L48" s="18"/>
      <c r="M48" s="18"/>
      <c r="N48" s="18"/>
      <c r="O48" s="18"/>
      <c r="P48" s="18"/>
      <c r="Q48" s="18"/>
      <c r="R48" s="18"/>
      <c r="S48" s="18"/>
      <c r="T48" s="18"/>
      <c r="U48" s="18"/>
      <c r="V48" s="18"/>
      <c r="W48" s="18"/>
      <c r="X48" s="18"/>
      <c r="Y48" s="18"/>
    </row>
    <row r="49" spans="1:25" ht="12" customHeight="1">
      <c r="A49" s="79"/>
      <c r="B49" s="111"/>
      <c r="C49" s="111"/>
      <c r="D49" s="239"/>
      <c r="E49" s="74"/>
      <c r="F49" s="18"/>
      <c r="G49" s="18"/>
      <c r="H49" s="18"/>
      <c r="I49" s="18"/>
      <c r="J49" s="18"/>
      <c r="K49" s="158"/>
      <c r="L49" s="18"/>
      <c r="M49" s="18"/>
      <c r="N49" s="18"/>
      <c r="O49" s="18"/>
      <c r="P49" s="18"/>
      <c r="Q49" s="18"/>
      <c r="R49" s="18"/>
      <c r="S49" s="18"/>
      <c r="T49" s="18"/>
      <c r="U49" s="18"/>
      <c r="V49" s="18"/>
      <c r="W49" s="18"/>
      <c r="X49" s="18"/>
      <c r="Y49" s="18"/>
    </row>
    <row r="50" spans="1:25" ht="12" customHeight="1">
      <c r="A50" s="79"/>
      <c r="B50" s="111"/>
      <c r="C50" s="111"/>
      <c r="D50" s="239"/>
      <c r="E50" s="74"/>
      <c r="F50" s="18"/>
      <c r="G50" s="18"/>
      <c r="H50" s="18"/>
      <c r="I50" s="18"/>
      <c r="J50" s="18"/>
      <c r="K50" s="158"/>
      <c r="L50" s="18"/>
      <c r="M50" s="18"/>
      <c r="N50" s="18"/>
      <c r="O50" s="18"/>
      <c r="P50" s="18"/>
      <c r="Q50" s="18"/>
      <c r="R50" s="18"/>
      <c r="S50" s="18"/>
      <c r="T50" s="18"/>
      <c r="U50" s="18"/>
      <c r="V50" s="18"/>
      <c r="W50" s="18"/>
      <c r="X50" s="18"/>
      <c r="Y50" s="18"/>
    </row>
    <row r="51" spans="1:25" ht="31">
      <c r="A51" s="227"/>
      <c r="B51" s="228"/>
      <c r="C51" s="227"/>
      <c r="D51" s="240"/>
      <c r="E51" s="74"/>
      <c r="F51" s="18"/>
      <c r="G51" s="18"/>
      <c r="H51" s="18"/>
      <c r="I51" s="18"/>
      <c r="J51" s="18"/>
      <c r="K51" s="158"/>
      <c r="L51" s="18"/>
      <c r="M51" s="18"/>
      <c r="N51" s="18"/>
      <c r="O51" s="18"/>
      <c r="P51" s="18"/>
      <c r="Q51" s="18"/>
      <c r="R51" s="18"/>
      <c r="S51" s="18"/>
      <c r="T51" s="18"/>
      <c r="U51" s="18"/>
      <c r="V51" s="18"/>
      <c r="W51" s="18"/>
      <c r="X51" s="18"/>
      <c r="Y51" s="18"/>
    </row>
    <row r="52" spans="1:25" ht="19.5" customHeight="1">
      <c r="A52" s="180"/>
      <c r="B52" s="180"/>
      <c r="C52" s="180"/>
      <c r="D52" s="241"/>
      <c r="E52" s="74"/>
      <c r="F52" s="176"/>
      <c r="G52" s="18"/>
      <c r="H52" s="18"/>
      <c r="I52" s="18"/>
      <c r="J52" s="18"/>
      <c r="K52" s="158"/>
      <c r="L52" s="18"/>
      <c r="M52" s="18"/>
      <c r="N52" s="18"/>
      <c r="O52" s="18"/>
      <c r="P52" s="18"/>
      <c r="Q52" s="18"/>
      <c r="R52" s="18"/>
      <c r="S52" s="18"/>
      <c r="T52" s="18"/>
      <c r="U52" s="18"/>
      <c r="V52" s="18"/>
      <c r="W52" s="18"/>
      <c r="X52" s="18"/>
      <c r="Y52" s="18"/>
    </row>
    <row r="53" spans="1:25" ht="12" customHeight="1">
      <c r="A53" s="79"/>
      <c r="B53" s="111"/>
      <c r="C53" s="111"/>
      <c r="D53" s="239"/>
      <c r="E53" s="74"/>
      <c r="F53" s="18"/>
      <c r="G53" s="18"/>
      <c r="H53" s="18"/>
      <c r="I53" s="18"/>
      <c r="J53" s="18"/>
      <c r="K53" s="158"/>
      <c r="L53" s="18"/>
      <c r="M53" s="18"/>
      <c r="N53" s="18"/>
      <c r="O53" s="18"/>
      <c r="P53" s="18"/>
      <c r="Q53" s="18"/>
      <c r="R53" s="18"/>
      <c r="S53" s="18"/>
      <c r="T53" s="18"/>
      <c r="U53" s="18"/>
      <c r="V53" s="18"/>
      <c r="W53" s="18"/>
      <c r="X53" s="18"/>
      <c r="Y53" s="18"/>
    </row>
    <row r="54" spans="1:25" ht="12" customHeight="1">
      <c r="B54" s="18"/>
      <c r="C54" s="18"/>
      <c r="D54" s="235"/>
      <c r="E54" s="74"/>
      <c r="F54" s="18"/>
      <c r="G54" s="18"/>
      <c r="H54" s="18"/>
      <c r="I54" s="18"/>
      <c r="J54" s="18"/>
      <c r="K54" s="158"/>
      <c r="L54" s="18"/>
      <c r="M54" s="18"/>
      <c r="N54" s="18"/>
      <c r="O54" s="18"/>
      <c r="P54" s="18"/>
      <c r="Q54" s="18"/>
      <c r="R54" s="18"/>
      <c r="S54" s="18"/>
      <c r="T54" s="18"/>
      <c r="U54" s="18"/>
      <c r="V54" s="18"/>
      <c r="W54" s="18"/>
      <c r="X54" s="18"/>
      <c r="Y54" s="18"/>
    </row>
    <row r="55" spans="1:25" ht="32.25" customHeight="1">
      <c r="A55" s="157" t="s">
        <v>262</v>
      </c>
      <c r="B55" s="22" t="s">
        <v>87</v>
      </c>
      <c r="C55" s="23" t="s">
        <v>344</v>
      </c>
      <c r="D55" s="237" t="s">
        <v>30</v>
      </c>
      <c r="E55" s="88"/>
      <c r="K55" s="158"/>
      <c r="L55" s="18"/>
      <c r="M55" s="18"/>
      <c r="N55" s="18"/>
      <c r="O55" s="18"/>
      <c r="P55" s="18"/>
      <c r="Q55" s="18"/>
      <c r="R55" s="18"/>
      <c r="T55" s="18"/>
      <c r="U55" s="18"/>
      <c r="V55" s="18"/>
      <c r="W55" s="18"/>
      <c r="X55" s="18"/>
      <c r="Y55" s="18"/>
    </row>
    <row r="56" spans="1:25" ht="12" customHeight="1">
      <c r="A56" s="178" cm="1">
        <f t="array" ref="A56">IFERROR(INDEX('03.Muestra'!$B$8:$B$17,SMALL(IF("Página Web"='03.Muestra'!$D$8:$D$17,ROW('03.Muestra'!$B$8:$B$17)-MIN(ROW('03.Muestra'!$D$8:$D$17))+1,""),ROW()-55)),"")</f>
        <v>1</v>
      </c>
      <c r="B56" s="186" t="str" cm="1">
        <f t="array" ref="B56">IFERROR(INDEX('03.Muestra'!$C$8:$C$17,SMALL(IF("Página Web"='03.Muestra'!$D$8:$D$17,ROW('03.Muestra'!$C$8:$C$17)-MIN(ROW('03.Muestra'!$D$8:$D$17))+1,""),ROW()-55)),"")</f>
        <v>Home</v>
      </c>
      <c r="C56" s="186" t="str" cm="1">
        <f t="array" ref="C56">IFERROR(INDEX('03.Muestra'!$F$8:$F$17,SMALL(IF("Página Web"='03.Muestra'!$D$8:$D$17,ROW('03.Muestra'!$F$8:$F$17)-MIN(ROW('03.Muestra'!$D$8:$D$17))+1,""),ROW()-55)),"")</f>
        <v>https://…</v>
      </c>
      <c r="D56" s="229" t="str">
        <f>IF(C56="","",$D$18)</f>
        <v>N/A</v>
      </c>
      <c r="E56" s="74" t="str">
        <f t="shared" ref="E56:E65" si="4">IF(D56&lt;&gt;"",IF(AND(B56&lt;&gt;"",C56&lt;&gt;""),"","ERR"),"")</f>
        <v/>
      </c>
      <c r="F56" s="81" t="s">
        <v>31</v>
      </c>
      <c r="G56" s="82" t="s">
        <v>35</v>
      </c>
      <c r="H56" s="83" t="s">
        <v>33</v>
      </c>
      <c r="I56" s="84" t="s">
        <v>26</v>
      </c>
      <c r="J56" s="85" t="s">
        <v>24</v>
      </c>
      <c r="K56" s="161" t="s">
        <v>463</v>
      </c>
      <c r="L56" s="18"/>
      <c r="M56" s="18"/>
      <c r="N56" s="18"/>
      <c r="O56" s="18"/>
      <c r="P56" s="18"/>
      <c r="Q56" s="18"/>
      <c r="R56" s="18"/>
      <c r="T56" s="18"/>
      <c r="U56" s="18"/>
      <c r="V56" s="18"/>
      <c r="W56" s="18"/>
      <c r="X56" s="18"/>
      <c r="Y56" s="18"/>
    </row>
    <row r="57" spans="1:25" ht="12" customHeight="1">
      <c r="A57" s="178" t="str" cm="1">
        <f t="array" ref="A57">IFERROR(INDEX('03.Muestra'!$B$8:$B$17,SMALL(IF("Página Web"='03.Muestra'!$D$8:$D$17,ROW('03.Muestra'!$B$8:$B$17)-MIN(ROW('03.Muestra'!$D$8:$D$17))+1,""),ROW()-55)),"")</f>
        <v/>
      </c>
      <c r="B57" s="186" t="str" cm="1">
        <f t="array" ref="B57">IFERROR(INDEX('03.Muestra'!$C$8:$C$17,SMALL(IF("Página Web"='03.Muestra'!$D$8:$D$17,ROW('03.Muestra'!$C$8:$C$17)-MIN(ROW('03.Muestra'!$D$8:$D$17))+1,""),ROW()-55)),"")</f>
        <v/>
      </c>
      <c r="C57" s="186" t="str" cm="1">
        <f t="array" ref="C57">IFERROR(INDEX('03.Muestra'!$F$8:$F$17,SMALL(IF("Página Web"='03.Muestra'!$D$8:$D$17,ROW('03.Muestra'!$F$8:$F$17)-MIN(ROW('03.Muestra'!$D$8:$D$17))+1,""),ROW()-55)),"")</f>
        <v/>
      </c>
      <c r="D57" s="229" t="str">
        <f t="shared" ref="D57:D65" si="5">IF(C57="","",$D$18)</f>
        <v/>
      </c>
      <c r="E57" s="74" t="str">
        <f t="shared" si="4"/>
        <v/>
      </c>
      <c r="F57" s="199">
        <f ca="1">COUNTIF($D56:INDIRECT("$D" &amp;  SUM(ROW()-1,'03.Muestra'!$D$20)-1),F56)</f>
        <v>0</v>
      </c>
      <c r="G57" s="199">
        <f ca="1">COUNTIF($D56:INDIRECT("$D" &amp;  SUM(ROW()-1,'03.Muestra'!$D$20)-1),G56)</f>
        <v>0</v>
      </c>
      <c r="H57" s="199">
        <f ca="1">COUNTIF($D56:INDIRECT("$D" &amp;  SUM(ROW()-1,'03.Muestra'!$D$20)-1),H56)</f>
        <v>1</v>
      </c>
      <c r="I57" s="199">
        <f ca="1">COUNTIF($D56:INDIRECT("$D" &amp;  SUM(ROW()-1,'03.Muestra'!$D$20)-1),I56)</f>
        <v>0</v>
      </c>
      <c r="J57" s="199">
        <f ca="1">COUNTIF($D56:INDIRECT("$D" &amp;  SUM(ROW()-1,'03.Muestra'!$D$20)-1),J56)</f>
        <v>0</v>
      </c>
      <c r="K57" s="162">
        <f ca="1">IF(COUNTIF('03.Muestra'!$D$8:$D$17,"Página Web")=0,0,COUNTBLANK($D56:INDIRECT("$D" &amp;  SUM(ROW()-1,COUNTIF('03.Muestra'!$D$8:$D$17,"Página Web"))-1)))</f>
        <v>0</v>
      </c>
      <c r="L57" s="18"/>
      <c r="M57" s="18"/>
      <c r="N57" s="18"/>
      <c r="O57" s="18"/>
      <c r="P57" s="18"/>
      <c r="Q57" s="18"/>
      <c r="R57" s="18"/>
      <c r="T57" s="18"/>
      <c r="U57" s="18"/>
      <c r="V57" s="18"/>
      <c r="W57" s="18"/>
      <c r="X57" s="18"/>
      <c r="Y57" s="18"/>
    </row>
    <row r="58" spans="1:25" ht="12" customHeight="1">
      <c r="A58" s="178" t="str" cm="1">
        <f t="array" ref="A58">IFERROR(INDEX('03.Muestra'!$B$8:$B$17,SMALL(IF("Página Web"='03.Muestra'!$D$8:$D$17,ROW('03.Muestra'!$B$8:$B$17)-MIN(ROW('03.Muestra'!$D$8:$D$17))+1,""),ROW()-55)),"")</f>
        <v/>
      </c>
      <c r="B58" s="186" t="str" cm="1">
        <f t="array" ref="B58">IFERROR(INDEX('03.Muestra'!$C$8:$C$17,SMALL(IF("Página Web"='03.Muestra'!$D$8:$D$17,ROW('03.Muestra'!$C$8:$C$17)-MIN(ROW('03.Muestra'!$D$8:$D$17))+1,""),ROW()-55)),"")</f>
        <v/>
      </c>
      <c r="C58" s="186" t="str" cm="1">
        <f t="array" ref="C58">IFERROR(INDEX('03.Muestra'!$F$8:$F$17,SMALL(IF("Página Web"='03.Muestra'!$D$8:$D$17,ROW('03.Muestra'!$F$8:$F$17)-MIN(ROW('03.Muestra'!$D$8:$D$17))+1,""),ROW()-55)),"")</f>
        <v/>
      </c>
      <c r="D58" s="229" t="str">
        <f t="shared" si="5"/>
        <v/>
      </c>
      <c r="E58" s="74" t="str">
        <f t="shared" si="4"/>
        <v/>
      </c>
      <c r="G58" s="18"/>
      <c r="H58" s="18"/>
      <c r="I58" s="18"/>
      <c r="J58" s="18"/>
      <c r="K58" s="158"/>
      <c r="L58" s="18"/>
      <c r="M58" s="18"/>
      <c r="N58" s="18"/>
      <c r="O58" s="18"/>
      <c r="P58" s="18"/>
      <c r="Q58" s="18"/>
      <c r="R58" s="18"/>
      <c r="T58" s="18"/>
      <c r="U58" s="18"/>
      <c r="V58" s="18"/>
      <c r="W58" s="18"/>
      <c r="X58" s="18"/>
      <c r="Y58" s="18"/>
    </row>
    <row r="59" spans="1:25" ht="12" customHeight="1">
      <c r="A59" s="178" t="str" cm="1">
        <f t="array" ref="A59">IFERROR(INDEX('03.Muestra'!$B$8:$B$17,SMALL(IF("Página Web"='03.Muestra'!$D$8:$D$17,ROW('03.Muestra'!$B$8:$B$17)-MIN(ROW('03.Muestra'!$D$8:$D$17))+1,""),ROW()-55)),"")</f>
        <v/>
      </c>
      <c r="B59" s="186" t="str" cm="1">
        <f t="array" ref="B59">IFERROR(INDEX('03.Muestra'!$C$8:$C$17,SMALL(IF("Página Web"='03.Muestra'!$D$8:$D$17,ROW('03.Muestra'!$C$8:$C$17)-MIN(ROW('03.Muestra'!$D$8:$D$17))+1,""),ROW()-55)),"")</f>
        <v/>
      </c>
      <c r="C59" s="186" t="str" cm="1">
        <f t="array" ref="C59">IFERROR(INDEX('03.Muestra'!$F$8:$F$17,SMALL(IF("Página Web"='03.Muestra'!$D$8:$D$17,ROW('03.Muestra'!$F$8:$F$17)-MIN(ROW('03.Muestra'!$D$8:$D$17))+1,""),ROW()-55)),"")</f>
        <v/>
      </c>
      <c r="D59" s="229" t="str">
        <f t="shared" si="5"/>
        <v/>
      </c>
      <c r="E59" s="74" t="str">
        <f t="shared" si="4"/>
        <v/>
      </c>
      <c r="G59" s="18"/>
      <c r="H59" s="18"/>
      <c r="I59" s="18"/>
      <c r="J59" s="18"/>
      <c r="K59" s="158"/>
      <c r="L59" s="18"/>
      <c r="M59" s="18"/>
      <c r="N59" s="18"/>
      <c r="O59" s="18"/>
      <c r="P59" s="18"/>
      <c r="Q59" s="18"/>
      <c r="R59" s="18"/>
      <c r="T59" s="18"/>
      <c r="U59" s="18"/>
      <c r="V59" s="18"/>
      <c r="W59" s="18"/>
      <c r="X59" s="18"/>
      <c r="Y59" s="18"/>
    </row>
    <row r="60" spans="1:25" ht="12" customHeight="1">
      <c r="A60" s="178" t="str" cm="1">
        <f t="array" ref="A60">IFERROR(INDEX('03.Muestra'!$B$8:$B$17,SMALL(IF("Página Web"='03.Muestra'!$D$8:$D$17,ROW('03.Muestra'!$B$8:$B$17)-MIN(ROW('03.Muestra'!$D$8:$D$17))+1,""),ROW()-55)),"")</f>
        <v/>
      </c>
      <c r="B60" s="186" t="str" cm="1">
        <f t="array" ref="B60">IFERROR(INDEX('03.Muestra'!$C$8:$C$17,SMALL(IF("Página Web"='03.Muestra'!$D$8:$D$17,ROW('03.Muestra'!$C$8:$C$17)-MIN(ROW('03.Muestra'!$D$8:$D$17))+1,""),ROW()-55)),"")</f>
        <v/>
      </c>
      <c r="C60" s="186" t="str" cm="1">
        <f t="array" ref="C60">IFERROR(INDEX('03.Muestra'!$F$8:$F$17,SMALL(IF("Página Web"='03.Muestra'!$D$8:$D$17,ROW('03.Muestra'!$F$8:$F$17)-MIN(ROW('03.Muestra'!$D$8:$D$17))+1,""),ROW()-55)),"")</f>
        <v/>
      </c>
      <c r="D60" s="229" t="str">
        <f t="shared" si="5"/>
        <v/>
      </c>
      <c r="E60" s="74" t="str">
        <f t="shared" si="4"/>
        <v/>
      </c>
      <c r="G60" s="18"/>
      <c r="H60" s="18"/>
      <c r="I60" s="18"/>
      <c r="J60" s="18"/>
      <c r="K60" s="158"/>
      <c r="L60" s="18"/>
      <c r="M60" s="18"/>
      <c r="N60" s="18"/>
      <c r="O60" s="18"/>
      <c r="P60" s="18"/>
      <c r="Q60" s="18"/>
      <c r="R60" s="18"/>
      <c r="T60" s="18"/>
      <c r="U60" s="18"/>
      <c r="V60" s="18"/>
      <c r="W60" s="18"/>
      <c r="X60" s="18"/>
      <c r="Y60" s="18"/>
    </row>
    <row r="61" spans="1:25" ht="12" customHeight="1">
      <c r="A61" s="178" t="str" cm="1">
        <f t="array" ref="A61">IFERROR(INDEX('03.Muestra'!$B$8:$B$17,SMALL(IF("Página Web"='03.Muestra'!$D$8:$D$17,ROW('03.Muestra'!$B$8:$B$17)-MIN(ROW('03.Muestra'!$D$8:$D$17))+1,""),ROW()-55)),"")</f>
        <v/>
      </c>
      <c r="B61" s="186" t="str" cm="1">
        <f t="array" ref="B61">IFERROR(INDEX('03.Muestra'!$C$8:$C$17,SMALL(IF("Página Web"='03.Muestra'!$D$8:$D$17,ROW('03.Muestra'!$C$8:$C$17)-MIN(ROW('03.Muestra'!$D$8:$D$17))+1,""),ROW()-55)),"")</f>
        <v/>
      </c>
      <c r="C61" s="186" t="str" cm="1">
        <f t="array" ref="C61">IFERROR(INDEX('03.Muestra'!$F$8:$F$17,SMALL(IF("Página Web"='03.Muestra'!$D$8:$D$17,ROW('03.Muestra'!$F$8:$F$17)-MIN(ROW('03.Muestra'!$D$8:$D$17))+1,""),ROW()-55)),"")</f>
        <v/>
      </c>
      <c r="D61" s="229" t="str">
        <f t="shared" si="5"/>
        <v/>
      </c>
      <c r="E61" s="74" t="str">
        <f t="shared" si="4"/>
        <v/>
      </c>
      <c r="G61" s="18"/>
      <c r="H61" s="18"/>
      <c r="I61" s="18"/>
      <c r="J61" s="18"/>
      <c r="K61" s="158"/>
      <c r="L61" s="18"/>
      <c r="M61" s="18"/>
      <c r="N61" s="18"/>
      <c r="O61" s="18"/>
      <c r="P61" s="18"/>
      <c r="Q61" s="18"/>
      <c r="R61" s="18"/>
      <c r="T61" s="18"/>
      <c r="U61" s="18"/>
      <c r="V61" s="18"/>
      <c r="W61" s="18"/>
      <c r="X61" s="18"/>
      <c r="Y61" s="18"/>
    </row>
    <row r="62" spans="1:25" ht="12" customHeight="1">
      <c r="A62" s="178" t="str" cm="1">
        <f t="array" ref="A62">IFERROR(INDEX('03.Muestra'!$B$8:$B$17,SMALL(IF("Página Web"='03.Muestra'!$D$8:$D$17,ROW('03.Muestra'!$B$8:$B$17)-MIN(ROW('03.Muestra'!$D$8:$D$17))+1,""),ROW()-55)),"")</f>
        <v/>
      </c>
      <c r="B62" s="186" t="str" cm="1">
        <f t="array" ref="B62">IFERROR(INDEX('03.Muestra'!$C$8:$C$17,SMALL(IF("Página Web"='03.Muestra'!$D$8:$D$17,ROW('03.Muestra'!$C$8:$C$17)-MIN(ROW('03.Muestra'!$D$8:$D$17))+1,""),ROW()-55)),"")</f>
        <v/>
      </c>
      <c r="C62" s="186" t="str" cm="1">
        <f t="array" ref="C62">IFERROR(INDEX('03.Muestra'!$F$8:$F$17,SMALL(IF("Página Web"='03.Muestra'!$D$8:$D$17,ROW('03.Muestra'!$F$8:$F$17)-MIN(ROW('03.Muestra'!$D$8:$D$17))+1,""),ROW()-55)),"")</f>
        <v/>
      </c>
      <c r="D62" s="229" t="str">
        <f t="shared" si="5"/>
        <v/>
      </c>
      <c r="E62" s="74" t="str">
        <f t="shared" si="4"/>
        <v/>
      </c>
      <c r="F62" s="18"/>
      <c r="G62" s="18"/>
      <c r="H62" s="18"/>
      <c r="I62" s="18"/>
      <c r="J62" s="18"/>
      <c r="K62" s="158"/>
      <c r="L62" s="18"/>
      <c r="M62" s="18"/>
      <c r="N62" s="18"/>
      <c r="O62" s="18"/>
      <c r="P62" s="18"/>
      <c r="Q62" s="18"/>
      <c r="R62" s="18"/>
      <c r="S62" s="18"/>
      <c r="T62" s="18"/>
      <c r="U62" s="18"/>
      <c r="V62" s="18"/>
      <c r="W62" s="18"/>
      <c r="X62" s="18"/>
      <c r="Y62" s="18"/>
    </row>
    <row r="63" spans="1:25" ht="12" customHeight="1">
      <c r="A63" s="178" t="str" cm="1">
        <f t="array" ref="A63">IFERROR(INDEX('03.Muestra'!$B$8:$B$17,SMALL(IF("Página Web"='03.Muestra'!$D$8:$D$17,ROW('03.Muestra'!$B$8:$B$17)-MIN(ROW('03.Muestra'!$D$8:$D$17))+1,""),ROW()-55)),"")</f>
        <v/>
      </c>
      <c r="B63" s="186" t="str" cm="1">
        <f t="array" ref="B63">IFERROR(INDEX('03.Muestra'!$C$8:$C$17,SMALL(IF("Página Web"='03.Muestra'!$D$8:$D$17,ROW('03.Muestra'!$C$8:$C$17)-MIN(ROW('03.Muestra'!$D$8:$D$17))+1,""),ROW()-55)),"")</f>
        <v/>
      </c>
      <c r="C63" s="186" t="str" cm="1">
        <f t="array" ref="C63">IFERROR(INDEX('03.Muestra'!$F$8:$F$17,SMALL(IF("Página Web"='03.Muestra'!$D$8:$D$17,ROW('03.Muestra'!$F$8:$F$17)-MIN(ROW('03.Muestra'!$D$8:$D$17))+1,""),ROW()-55)),"")</f>
        <v/>
      </c>
      <c r="D63" s="229" t="str">
        <f t="shared" si="5"/>
        <v/>
      </c>
      <c r="E63" s="74" t="str">
        <f t="shared" si="4"/>
        <v/>
      </c>
      <c r="F63" s="18"/>
      <c r="G63" s="18"/>
      <c r="H63" s="18"/>
      <c r="I63" s="18"/>
      <c r="J63" s="18"/>
      <c r="K63" s="158"/>
      <c r="L63" s="18"/>
      <c r="M63" s="18"/>
      <c r="N63" s="18"/>
      <c r="O63" s="18"/>
      <c r="P63" s="18"/>
      <c r="Q63" s="18"/>
      <c r="R63" s="18"/>
      <c r="S63" s="18"/>
      <c r="T63" s="18"/>
      <c r="U63" s="18"/>
      <c r="V63" s="18"/>
      <c r="W63" s="18"/>
      <c r="X63" s="18"/>
      <c r="Y63" s="18"/>
    </row>
    <row r="64" spans="1:25" ht="12" customHeight="1">
      <c r="A64" s="178" t="str" cm="1">
        <f t="array" ref="A64">IFERROR(INDEX('03.Muestra'!$B$8:$B$17,SMALL(IF("Página Web"='03.Muestra'!$D$8:$D$17,ROW('03.Muestra'!$B$8:$B$17)-MIN(ROW('03.Muestra'!$D$8:$D$17))+1,""),ROW()-55)),"")</f>
        <v/>
      </c>
      <c r="B64" s="186" t="str" cm="1">
        <f t="array" ref="B64">IFERROR(INDEX('03.Muestra'!$C$8:$C$17,SMALL(IF("Página Web"='03.Muestra'!$D$8:$D$17,ROW('03.Muestra'!$C$8:$C$17)-MIN(ROW('03.Muestra'!$D$8:$D$17))+1,""),ROW()-55)),"")</f>
        <v/>
      </c>
      <c r="C64" s="186" t="str" cm="1">
        <f t="array" ref="C64">IFERROR(INDEX('03.Muestra'!$F$8:$F$17,SMALL(IF("Página Web"='03.Muestra'!$D$8:$D$17,ROW('03.Muestra'!$F$8:$F$17)-MIN(ROW('03.Muestra'!$D$8:$D$17))+1,""),ROW()-55)),"")</f>
        <v/>
      </c>
      <c r="D64" s="229" t="str">
        <f t="shared" si="5"/>
        <v/>
      </c>
      <c r="E64" s="74" t="str">
        <f t="shared" si="4"/>
        <v/>
      </c>
      <c r="F64" s="18"/>
      <c r="G64" s="18"/>
      <c r="H64" s="18"/>
      <c r="I64" s="18"/>
      <c r="J64" s="18"/>
      <c r="K64" s="158"/>
      <c r="L64" s="18"/>
      <c r="M64" s="18"/>
      <c r="N64" s="18"/>
      <c r="O64" s="18"/>
      <c r="P64" s="18"/>
      <c r="Q64" s="18"/>
      <c r="R64" s="18"/>
      <c r="S64" s="18"/>
      <c r="T64" s="18"/>
      <c r="U64" s="18"/>
      <c r="V64" s="18"/>
      <c r="W64" s="18"/>
      <c r="X64" s="18"/>
      <c r="Y64" s="18"/>
    </row>
    <row r="65" spans="1:25" ht="12" customHeight="1">
      <c r="A65" s="178" t="str" cm="1">
        <f t="array" ref="A65">IFERROR(INDEX('03.Muestra'!$B$8:$B$17,SMALL(IF("Página Web"='03.Muestra'!$D$8:$D$17,ROW('03.Muestra'!$B$8:$B$17)-MIN(ROW('03.Muestra'!$D$8:$D$17))+1,""),ROW()-55)),"")</f>
        <v/>
      </c>
      <c r="B65" s="186" t="str" cm="1">
        <f t="array" ref="B65">IFERROR(INDEX('03.Muestra'!$C$8:$C$17,SMALL(IF("Página Web"='03.Muestra'!$D$8:$D$17,ROW('03.Muestra'!$C$8:$C$17)-MIN(ROW('03.Muestra'!$D$8:$D$17))+1,""),ROW()-55)),"")</f>
        <v/>
      </c>
      <c r="C65" s="186" t="str" cm="1">
        <f t="array" ref="C65">IFERROR(INDEX('03.Muestra'!$F$8:$F$17,SMALL(IF("Página Web"='03.Muestra'!$D$8:$D$17,ROW('03.Muestra'!$F$8:$F$17)-MIN(ROW('03.Muestra'!$D$8:$D$17))+1,""),ROW()-55)),"")</f>
        <v/>
      </c>
      <c r="D65" s="229" t="str">
        <f t="shared" si="5"/>
        <v/>
      </c>
      <c r="E65" s="74" t="str">
        <f t="shared" si="4"/>
        <v/>
      </c>
      <c r="F65" s="18"/>
      <c r="G65" s="18"/>
      <c r="H65" s="18"/>
      <c r="I65" s="18"/>
      <c r="J65" s="18"/>
      <c r="K65" s="158"/>
      <c r="L65" s="18"/>
      <c r="M65" s="18"/>
      <c r="N65" s="18"/>
      <c r="O65" s="18"/>
      <c r="P65" s="18"/>
      <c r="Q65" s="18"/>
      <c r="R65" s="18"/>
      <c r="S65" s="18"/>
      <c r="T65" s="18"/>
      <c r="U65" s="18"/>
      <c r="V65" s="18"/>
      <c r="W65" s="18"/>
      <c r="X65" s="18"/>
      <c r="Y65" s="18"/>
    </row>
    <row r="66" spans="1:25" ht="12" customHeight="1">
      <c r="A66" s="180"/>
      <c r="B66" s="200"/>
      <c r="C66" s="200"/>
      <c r="D66" s="239"/>
      <c r="E66" s="74"/>
      <c r="F66" s="18"/>
      <c r="G66" s="18"/>
      <c r="H66" s="18"/>
      <c r="I66" s="18"/>
      <c r="J66" s="18"/>
      <c r="K66" s="158"/>
      <c r="L66" s="18"/>
      <c r="M66" s="18"/>
      <c r="N66" s="18"/>
      <c r="O66" s="18"/>
      <c r="P66" s="18"/>
      <c r="Q66" s="18"/>
      <c r="R66" s="18"/>
      <c r="S66" s="18"/>
      <c r="T66" s="18"/>
      <c r="U66" s="18"/>
      <c r="V66" s="18"/>
      <c r="W66" s="18"/>
      <c r="X66" s="18"/>
      <c r="Y66" s="18"/>
    </row>
    <row r="67" spans="1:25" ht="12" customHeight="1">
      <c r="A67" s="180"/>
      <c r="B67" s="200"/>
      <c r="C67" s="200"/>
      <c r="D67" s="239"/>
      <c r="E67" s="74"/>
      <c r="F67" s="18"/>
      <c r="G67" s="18"/>
      <c r="H67" s="18"/>
      <c r="I67" s="18"/>
      <c r="J67" s="18"/>
      <c r="K67" s="158"/>
      <c r="L67" s="18"/>
      <c r="M67" s="18"/>
      <c r="N67" s="18"/>
      <c r="O67" s="18"/>
      <c r="P67" s="18"/>
      <c r="Q67" s="18"/>
      <c r="R67" s="18"/>
      <c r="S67" s="18"/>
      <c r="T67" s="18"/>
      <c r="U67" s="18"/>
      <c r="V67" s="18"/>
      <c r="W67" s="18"/>
      <c r="X67" s="18"/>
      <c r="Y67" s="18"/>
    </row>
    <row r="68" spans="1:25" ht="31">
      <c r="A68" s="227"/>
      <c r="B68" s="228"/>
      <c r="C68" s="227"/>
      <c r="D68" s="240"/>
      <c r="E68" s="74"/>
      <c r="F68" s="18"/>
      <c r="G68" s="18"/>
      <c r="H68" s="18"/>
      <c r="I68" s="18"/>
      <c r="J68" s="18"/>
      <c r="K68" s="158"/>
      <c r="L68" s="18"/>
      <c r="M68" s="18"/>
      <c r="N68" s="18"/>
      <c r="O68" s="18"/>
      <c r="P68" s="18"/>
      <c r="Q68" s="18"/>
      <c r="R68" s="18"/>
      <c r="S68" s="18"/>
      <c r="T68" s="18"/>
      <c r="U68" s="18"/>
      <c r="V68" s="18"/>
      <c r="W68" s="18"/>
      <c r="X68" s="18"/>
      <c r="Y68" s="18"/>
    </row>
    <row r="69" spans="1:25" ht="18.5" customHeight="1">
      <c r="A69" s="180"/>
      <c r="B69" s="180"/>
      <c r="C69" s="180"/>
      <c r="D69" s="241"/>
      <c r="E69" s="74"/>
      <c r="F69" s="176"/>
      <c r="G69" s="18"/>
      <c r="H69" s="18"/>
      <c r="I69" s="18"/>
      <c r="J69" s="18"/>
      <c r="K69" s="158"/>
      <c r="L69" s="18"/>
      <c r="M69" s="18"/>
      <c r="N69" s="18"/>
      <c r="O69" s="18"/>
      <c r="P69" s="18"/>
      <c r="Q69" s="18"/>
      <c r="R69" s="18"/>
      <c r="S69" s="18"/>
      <c r="T69" s="18"/>
      <c r="U69" s="18"/>
      <c r="V69" s="18"/>
      <c r="W69" s="18"/>
      <c r="X69" s="18"/>
      <c r="Y69" s="18"/>
    </row>
    <row r="70" spans="1:25" ht="12" customHeight="1">
      <c r="A70" s="79"/>
      <c r="B70" s="111"/>
      <c r="C70" s="111"/>
      <c r="D70" s="239"/>
      <c r="E70" s="74"/>
      <c r="F70" s="18"/>
      <c r="G70" s="18"/>
      <c r="H70" s="18"/>
      <c r="I70" s="18"/>
      <c r="J70" s="18"/>
      <c r="K70" s="158"/>
      <c r="L70" s="18"/>
      <c r="M70" s="18"/>
      <c r="N70" s="18"/>
      <c r="O70" s="18"/>
      <c r="P70" s="18"/>
      <c r="Q70" s="18"/>
      <c r="R70" s="18"/>
      <c r="S70" s="18"/>
      <c r="T70" s="18"/>
      <c r="U70" s="18"/>
      <c r="V70" s="18"/>
      <c r="W70" s="18"/>
      <c r="X70" s="18"/>
      <c r="Y70" s="18"/>
    </row>
    <row r="71" spans="1:25" ht="12" customHeight="1">
      <c r="B71" s="18"/>
      <c r="C71" s="18"/>
      <c r="D71" s="235"/>
      <c r="E71" s="74"/>
      <c r="F71" s="18"/>
      <c r="G71" s="18"/>
      <c r="H71" s="18"/>
      <c r="I71" s="18"/>
      <c r="J71" s="18"/>
      <c r="K71" s="158"/>
      <c r="L71" s="18"/>
      <c r="M71" s="18"/>
      <c r="N71" s="18"/>
      <c r="O71" s="18"/>
      <c r="P71" s="18"/>
      <c r="Q71" s="18"/>
      <c r="R71" s="18"/>
      <c r="S71" s="18"/>
      <c r="T71" s="18"/>
      <c r="U71" s="18"/>
      <c r="V71" s="18"/>
      <c r="W71" s="18"/>
      <c r="X71" s="18"/>
      <c r="Y71" s="18"/>
    </row>
    <row r="72" spans="1:25" ht="32.25" customHeight="1">
      <c r="A72" s="157" t="s">
        <v>262</v>
      </c>
      <c r="B72" s="22" t="s">
        <v>87</v>
      </c>
      <c r="C72" s="23" t="s">
        <v>345</v>
      </c>
      <c r="D72" s="237" t="s">
        <v>30</v>
      </c>
      <c r="E72" s="88"/>
      <c r="K72" s="158"/>
      <c r="L72" s="18"/>
      <c r="M72" s="18"/>
      <c r="N72" s="18"/>
      <c r="O72" s="18"/>
      <c r="P72" s="18"/>
      <c r="Q72" s="18"/>
      <c r="R72" s="18"/>
      <c r="T72" s="18"/>
      <c r="U72" s="18"/>
      <c r="V72" s="18"/>
      <c r="W72" s="18"/>
      <c r="X72" s="18"/>
      <c r="Y72" s="18"/>
    </row>
    <row r="73" spans="1:25" ht="12" customHeight="1">
      <c r="A73" s="178" cm="1">
        <f t="array" ref="A73">IFERROR(INDEX('03.Muestra'!$B$8:$B$17,SMALL(IF("Página Web"='03.Muestra'!$D$8:$D$17,ROW('03.Muestra'!$B$8:$B$17)-MIN(ROW('03.Muestra'!$D$8:$D$17))+1,""),ROW()-72)),"")</f>
        <v>1</v>
      </c>
      <c r="B73" s="186" t="str" cm="1">
        <f t="array" ref="B73">IFERROR(INDEX('03.Muestra'!$C$8:$C$17,SMALL(IF("Página Web"='03.Muestra'!$D$8:$D$17,ROW('03.Muestra'!$C$8:$C$17)-MIN(ROW('03.Muestra'!$D$8:$D$17))+1,""),ROW()-72)),"")</f>
        <v>Home</v>
      </c>
      <c r="C73" s="186" t="str" cm="1">
        <f t="array" ref="C73">IFERROR(INDEX('03.Muestra'!$F$8:$F$17,SMALL(IF("Página Web"='03.Muestra'!$D$8:$D$17,ROW('03.Muestra'!$F$8:$F$17)-MIN(ROW('03.Muestra'!$D$8:$D$17))+1,""),ROW()-72)),"")</f>
        <v>https://…</v>
      </c>
      <c r="D73" s="229" t="str">
        <f>IF(C73="","",$D$18)</f>
        <v>N/A</v>
      </c>
      <c r="E73" s="74" t="str">
        <f t="shared" ref="E73:E82" si="6">IF(D73&lt;&gt;"",IF(AND(B73&lt;&gt;"",C73&lt;&gt;""),"","ERR"),"")</f>
        <v/>
      </c>
      <c r="F73" s="81" t="s">
        <v>31</v>
      </c>
      <c r="G73" s="82" t="s">
        <v>35</v>
      </c>
      <c r="H73" s="83" t="s">
        <v>33</v>
      </c>
      <c r="I73" s="84" t="s">
        <v>26</v>
      </c>
      <c r="J73" s="85" t="s">
        <v>24</v>
      </c>
      <c r="K73" s="161" t="s">
        <v>463</v>
      </c>
      <c r="L73" s="18"/>
      <c r="M73" s="18"/>
      <c r="N73" s="18"/>
      <c r="O73" s="18"/>
      <c r="P73" s="18"/>
      <c r="Q73" s="18"/>
      <c r="R73" s="18"/>
      <c r="T73" s="18"/>
      <c r="U73" s="18"/>
      <c r="V73" s="18"/>
      <c r="W73" s="18"/>
      <c r="X73" s="18"/>
      <c r="Y73" s="18"/>
    </row>
    <row r="74" spans="1:25" ht="12" customHeight="1">
      <c r="A74" s="178" t="str" cm="1">
        <f t="array" ref="A74">IFERROR(INDEX('03.Muestra'!$B$8:$B$17,SMALL(IF("Página Web"='03.Muestra'!$D$8:$D$17,ROW('03.Muestra'!$B$8:$B$17)-MIN(ROW('03.Muestra'!$D$8:$D$17))+1,""),ROW()-72)),"")</f>
        <v/>
      </c>
      <c r="B74" s="186" t="str" cm="1">
        <f t="array" ref="B74">IFERROR(INDEX('03.Muestra'!$C$8:$C$17,SMALL(IF("Página Web"='03.Muestra'!$D$8:$D$17,ROW('03.Muestra'!$C$8:$C$17)-MIN(ROW('03.Muestra'!$D$8:$D$17))+1,""),ROW()-72)),"")</f>
        <v/>
      </c>
      <c r="C74" s="186" t="str" cm="1">
        <f t="array" ref="C74">IFERROR(INDEX('03.Muestra'!$F$8:$F$17,SMALL(IF("Página Web"='03.Muestra'!$D$8:$D$17,ROW('03.Muestra'!$F$8:$F$17)-MIN(ROW('03.Muestra'!$D$8:$D$17))+1,""),ROW()-72)),"")</f>
        <v/>
      </c>
      <c r="D74" s="229" t="str">
        <f t="shared" ref="D74:D82" si="7">IF(C74="","",$D$18)</f>
        <v/>
      </c>
      <c r="E74" s="74" t="str">
        <f t="shared" si="6"/>
        <v/>
      </c>
      <c r="F74" s="199">
        <f ca="1">COUNTIF($D73:INDIRECT("$D" &amp;  SUM(ROW()-1,'03.Muestra'!$D$20)-1),F73)</f>
        <v>0</v>
      </c>
      <c r="G74" s="199">
        <f ca="1">COUNTIF($D73:INDIRECT("$D" &amp;  SUM(ROW()-1,'03.Muestra'!$D$20)-1),G73)</f>
        <v>0</v>
      </c>
      <c r="H74" s="199">
        <f ca="1">COUNTIF($D73:INDIRECT("$D" &amp;  SUM(ROW()-1,'03.Muestra'!$D$20)-1),H73)</f>
        <v>1</v>
      </c>
      <c r="I74" s="199">
        <f ca="1">COUNTIF($D73:INDIRECT("$D" &amp;  SUM(ROW()-1,'03.Muestra'!$D$20)-1),I73)</f>
        <v>0</v>
      </c>
      <c r="J74" s="199">
        <f ca="1">COUNTIF($D73:INDIRECT("$D" &amp;  SUM(ROW()-1,'03.Muestra'!$D$20)-1),J73)</f>
        <v>0</v>
      </c>
      <c r="K74" s="162">
        <f ca="1">IF(COUNTIF('03.Muestra'!$D$8:$D$17,"Página Web")=0,0,COUNTBLANK($D73:INDIRECT("$D" &amp;  SUM(ROW()-1,COUNTIF('03.Muestra'!$D$8:$D$17,"Página Web"))-1)))</f>
        <v>0</v>
      </c>
      <c r="L74" s="18"/>
      <c r="M74" s="18"/>
      <c r="N74" s="18"/>
      <c r="O74" s="18"/>
      <c r="P74" s="18"/>
      <c r="Q74" s="18"/>
      <c r="R74" s="18"/>
      <c r="T74" s="18"/>
      <c r="U74" s="18"/>
      <c r="V74" s="18"/>
      <c r="W74" s="18"/>
      <c r="X74" s="18"/>
      <c r="Y74" s="18"/>
    </row>
    <row r="75" spans="1:25" ht="12" customHeight="1">
      <c r="A75" s="178" t="str" cm="1">
        <f t="array" ref="A75">IFERROR(INDEX('03.Muestra'!$B$8:$B$17,SMALL(IF("Página Web"='03.Muestra'!$D$8:$D$17,ROW('03.Muestra'!$B$8:$B$17)-MIN(ROW('03.Muestra'!$D$8:$D$17))+1,""),ROW()-72)),"")</f>
        <v/>
      </c>
      <c r="B75" s="186" t="str" cm="1">
        <f t="array" ref="B75">IFERROR(INDEX('03.Muestra'!$C$8:$C$17,SMALL(IF("Página Web"='03.Muestra'!$D$8:$D$17,ROW('03.Muestra'!$C$8:$C$17)-MIN(ROW('03.Muestra'!$D$8:$D$17))+1,""),ROW()-72)),"")</f>
        <v/>
      </c>
      <c r="C75" s="186" t="str" cm="1">
        <f t="array" ref="C75">IFERROR(INDEX('03.Muestra'!$F$8:$F$17,SMALL(IF("Página Web"='03.Muestra'!$D$8:$D$17,ROW('03.Muestra'!$F$8:$F$17)-MIN(ROW('03.Muestra'!$D$8:$D$17))+1,""),ROW()-72)),"")</f>
        <v/>
      </c>
      <c r="D75" s="229" t="str">
        <f t="shared" si="7"/>
        <v/>
      </c>
      <c r="E75" s="74" t="str">
        <f t="shared" si="6"/>
        <v/>
      </c>
      <c r="G75" s="18"/>
      <c r="H75" s="18"/>
      <c r="I75" s="18"/>
      <c r="J75" s="18"/>
      <c r="K75" s="158"/>
      <c r="L75" s="18"/>
      <c r="M75" s="18"/>
      <c r="N75" s="18"/>
      <c r="O75" s="18"/>
      <c r="P75" s="18"/>
      <c r="Q75" s="18"/>
      <c r="R75" s="18"/>
      <c r="T75" s="18"/>
      <c r="U75" s="18"/>
      <c r="V75" s="18"/>
      <c r="W75" s="18"/>
      <c r="X75" s="18"/>
      <c r="Y75" s="18"/>
    </row>
    <row r="76" spans="1:25" ht="12" customHeight="1">
      <c r="A76" s="178" t="str" cm="1">
        <f t="array" ref="A76">IFERROR(INDEX('03.Muestra'!$B$8:$B$17,SMALL(IF("Página Web"='03.Muestra'!$D$8:$D$17,ROW('03.Muestra'!$B$8:$B$17)-MIN(ROW('03.Muestra'!$D$8:$D$17))+1,""),ROW()-72)),"")</f>
        <v/>
      </c>
      <c r="B76" s="186" t="str" cm="1">
        <f t="array" ref="B76">IFERROR(INDEX('03.Muestra'!$C$8:$C$17,SMALL(IF("Página Web"='03.Muestra'!$D$8:$D$17,ROW('03.Muestra'!$C$8:$C$17)-MIN(ROW('03.Muestra'!$D$8:$D$17))+1,""),ROW()-72)),"")</f>
        <v/>
      </c>
      <c r="C76" s="186" t="str" cm="1">
        <f t="array" ref="C76">IFERROR(INDEX('03.Muestra'!$F$8:$F$17,SMALL(IF("Página Web"='03.Muestra'!$D$8:$D$17,ROW('03.Muestra'!$F$8:$F$17)-MIN(ROW('03.Muestra'!$D$8:$D$17))+1,""),ROW()-72)),"")</f>
        <v/>
      </c>
      <c r="D76" s="229" t="str">
        <f t="shared" si="7"/>
        <v/>
      </c>
      <c r="E76" s="74" t="str">
        <f t="shared" si="6"/>
        <v/>
      </c>
      <c r="G76" s="18"/>
      <c r="H76" s="18"/>
      <c r="I76" s="18"/>
      <c r="J76" s="18"/>
      <c r="K76" s="158"/>
      <c r="L76" s="18"/>
      <c r="M76" s="18"/>
      <c r="N76" s="18"/>
      <c r="O76" s="18"/>
      <c r="P76" s="18"/>
      <c r="Q76" s="18"/>
      <c r="R76" s="18"/>
      <c r="T76" s="18"/>
      <c r="U76" s="18"/>
      <c r="V76" s="18"/>
      <c r="W76" s="18"/>
      <c r="X76" s="18"/>
      <c r="Y76" s="18"/>
    </row>
    <row r="77" spans="1:25" ht="12" customHeight="1">
      <c r="A77" s="178" t="str" cm="1">
        <f t="array" ref="A77">IFERROR(INDEX('03.Muestra'!$B$8:$B$17,SMALL(IF("Página Web"='03.Muestra'!$D$8:$D$17,ROW('03.Muestra'!$B$8:$B$17)-MIN(ROW('03.Muestra'!$D$8:$D$17))+1,""),ROW()-72)),"")</f>
        <v/>
      </c>
      <c r="B77" s="186" t="str" cm="1">
        <f t="array" ref="B77">IFERROR(INDEX('03.Muestra'!$C$8:$C$17,SMALL(IF("Página Web"='03.Muestra'!$D$8:$D$17,ROW('03.Muestra'!$C$8:$C$17)-MIN(ROW('03.Muestra'!$D$8:$D$17))+1,""),ROW()-72)),"")</f>
        <v/>
      </c>
      <c r="C77" s="186" t="str" cm="1">
        <f t="array" ref="C77">IFERROR(INDEX('03.Muestra'!$F$8:$F$17,SMALL(IF("Página Web"='03.Muestra'!$D$8:$D$17,ROW('03.Muestra'!$F$8:$F$17)-MIN(ROW('03.Muestra'!$D$8:$D$17))+1,""),ROW()-72)),"")</f>
        <v/>
      </c>
      <c r="D77" s="229" t="str">
        <f t="shared" si="7"/>
        <v/>
      </c>
      <c r="E77" s="74" t="str">
        <f t="shared" si="6"/>
        <v/>
      </c>
      <c r="G77" s="18"/>
      <c r="H77" s="18"/>
      <c r="I77" s="18"/>
      <c r="J77" s="18"/>
      <c r="K77" s="158"/>
      <c r="L77" s="18"/>
      <c r="M77" s="18"/>
      <c r="N77" s="18"/>
      <c r="O77" s="18"/>
      <c r="P77" s="18"/>
      <c r="Q77" s="18"/>
      <c r="R77" s="18"/>
      <c r="T77" s="18"/>
      <c r="U77" s="18"/>
      <c r="V77" s="18"/>
      <c r="W77" s="18"/>
      <c r="X77" s="18"/>
      <c r="Y77" s="18"/>
    </row>
    <row r="78" spans="1:25" ht="12" customHeight="1">
      <c r="A78" s="178" t="str" cm="1">
        <f t="array" ref="A78">IFERROR(INDEX('03.Muestra'!$B$8:$B$17,SMALL(IF("Página Web"='03.Muestra'!$D$8:$D$17,ROW('03.Muestra'!$B$8:$B$17)-MIN(ROW('03.Muestra'!$D$8:$D$17))+1,""),ROW()-72)),"")</f>
        <v/>
      </c>
      <c r="B78" s="186" t="str" cm="1">
        <f t="array" ref="B78">IFERROR(INDEX('03.Muestra'!$C$8:$C$17,SMALL(IF("Página Web"='03.Muestra'!$D$8:$D$17,ROW('03.Muestra'!$C$8:$C$17)-MIN(ROW('03.Muestra'!$D$8:$D$17))+1,""),ROW()-72)),"")</f>
        <v/>
      </c>
      <c r="C78" s="186" t="str" cm="1">
        <f t="array" ref="C78">IFERROR(INDEX('03.Muestra'!$F$8:$F$17,SMALL(IF("Página Web"='03.Muestra'!$D$8:$D$17,ROW('03.Muestra'!$F$8:$F$17)-MIN(ROW('03.Muestra'!$D$8:$D$17))+1,""),ROW()-72)),"")</f>
        <v/>
      </c>
      <c r="D78" s="229" t="str">
        <f t="shared" si="7"/>
        <v/>
      </c>
      <c r="E78" s="74" t="str">
        <f t="shared" si="6"/>
        <v/>
      </c>
      <c r="G78" s="18"/>
      <c r="H78" s="18"/>
      <c r="I78" s="18"/>
      <c r="J78" s="18"/>
      <c r="K78" s="158"/>
      <c r="L78" s="18"/>
      <c r="M78" s="18"/>
      <c r="N78" s="18"/>
      <c r="O78" s="18"/>
      <c r="P78" s="18"/>
      <c r="Q78" s="18"/>
      <c r="R78" s="18"/>
      <c r="T78" s="18"/>
      <c r="U78" s="18"/>
      <c r="V78" s="18"/>
      <c r="W78" s="18"/>
      <c r="X78" s="18"/>
      <c r="Y78" s="18"/>
    </row>
    <row r="79" spans="1:25" ht="12" customHeight="1">
      <c r="A79" s="178" t="str" cm="1">
        <f t="array" ref="A79">IFERROR(INDEX('03.Muestra'!$B$8:$B$17,SMALL(IF("Página Web"='03.Muestra'!$D$8:$D$17,ROW('03.Muestra'!$B$8:$B$17)-MIN(ROW('03.Muestra'!$D$8:$D$17))+1,""),ROW()-72)),"")</f>
        <v/>
      </c>
      <c r="B79" s="186" t="str" cm="1">
        <f t="array" ref="B79">IFERROR(INDEX('03.Muestra'!$C$8:$C$17,SMALL(IF("Página Web"='03.Muestra'!$D$8:$D$17,ROW('03.Muestra'!$C$8:$C$17)-MIN(ROW('03.Muestra'!$D$8:$D$17))+1,""),ROW()-72)),"")</f>
        <v/>
      </c>
      <c r="C79" s="186" t="str" cm="1">
        <f t="array" ref="C79">IFERROR(INDEX('03.Muestra'!$F$8:$F$17,SMALL(IF("Página Web"='03.Muestra'!$D$8:$D$17,ROW('03.Muestra'!$F$8:$F$17)-MIN(ROW('03.Muestra'!$D$8:$D$17))+1,""),ROW()-72)),"")</f>
        <v/>
      </c>
      <c r="D79" s="229" t="str">
        <f t="shared" si="7"/>
        <v/>
      </c>
      <c r="E79" s="74" t="str">
        <f t="shared" si="6"/>
        <v/>
      </c>
      <c r="F79" s="18"/>
      <c r="G79" s="18"/>
      <c r="H79" s="18"/>
      <c r="I79" s="18"/>
      <c r="J79" s="18"/>
      <c r="K79" s="158"/>
      <c r="L79" s="18"/>
      <c r="M79" s="18"/>
      <c r="N79" s="18"/>
      <c r="O79" s="18"/>
      <c r="P79" s="18"/>
      <c r="Q79" s="18"/>
      <c r="R79" s="18"/>
      <c r="S79" s="18"/>
      <c r="T79" s="18"/>
      <c r="U79" s="18"/>
      <c r="V79" s="18"/>
      <c r="W79" s="18"/>
      <c r="X79" s="18"/>
      <c r="Y79" s="18"/>
    </row>
    <row r="80" spans="1:25" ht="12" customHeight="1">
      <c r="A80" s="178" t="str" cm="1">
        <f t="array" ref="A80">IFERROR(INDEX('03.Muestra'!$B$8:$B$17,SMALL(IF("Página Web"='03.Muestra'!$D$8:$D$17,ROW('03.Muestra'!$B$8:$B$17)-MIN(ROW('03.Muestra'!$D$8:$D$17))+1,""),ROW()-72)),"")</f>
        <v/>
      </c>
      <c r="B80" s="186" t="str" cm="1">
        <f t="array" ref="B80">IFERROR(INDEX('03.Muestra'!$C$8:$C$17,SMALL(IF("Página Web"='03.Muestra'!$D$8:$D$17,ROW('03.Muestra'!$C$8:$C$17)-MIN(ROW('03.Muestra'!$D$8:$D$17))+1,""),ROW()-72)),"")</f>
        <v/>
      </c>
      <c r="C80" s="186" t="str" cm="1">
        <f t="array" ref="C80">IFERROR(INDEX('03.Muestra'!$F$8:$F$17,SMALL(IF("Página Web"='03.Muestra'!$D$8:$D$17,ROW('03.Muestra'!$F$8:$F$17)-MIN(ROW('03.Muestra'!$D$8:$D$17))+1,""),ROW()-72)),"")</f>
        <v/>
      </c>
      <c r="D80" s="229" t="str">
        <f t="shared" si="7"/>
        <v/>
      </c>
      <c r="E80" s="74" t="str">
        <f t="shared" si="6"/>
        <v/>
      </c>
      <c r="F80" s="18"/>
      <c r="G80" s="18"/>
      <c r="H80" s="18"/>
      <c r="I80" s="18"/>
      <c r="J80" s="18"/>
      <c r="K80" s="158"/>
      <c r="L80" s="18"/>
      <c r="M80" s="18"/>
      <c r="N80" s="18"/>
      <c r="O80" s="18"/>
      <c r="P80" s="18"/>
      <c r="Q80" s="18"/>
      <c r="R80" s="18"/>
      <c r="S80" s="18"/>
      <c r="T80" s="18"/>
      <c r="U80" s="18"/>
      <c r="V80" s="18"/>
      <c r="W80" s="18"/>
      <c r="X80" s="18"/>
      <c r="Y80" s="18"/>
    </row>
    <row r="81" spans="1:25" ht="12" customHeight="1">
      <c r="A81" s="178" t="str" cm="1">
        <f t="array" ref="A81">IFERROR(INDEX('03.Muestra'!$B$8:$B$17,SMALL(IF("Página Web"='03.Muestra'!$D$8:$D$17,ROW('03.Muestra'!$B$8:$B$17)-MIN(ROW('03.Muestra'!$D$8:$D$17))+1,""),ROW()-72)),"")</f>
        <v/>
      </c>
      <c r="B81" s="186" t="str" cm="1">
        <f t="array" ref="B81">IFERROR(INDEX('03.Muestra'!$C$8:$C$17,SMALL(IF("Página Web"='03.Muestra'!$D$8:$D$17,ROW('03.Muestra'!$C$8:$C$17)-MIN(ROW('03.Muestra'!$D$8:$D$17))+1,""),ROW()-72)),"")</f>
        <v/>
      </c>
      <c r="C81" s="186" t="str" cm="1">
        <f t="array" ref="C81">IFERROR(INDEX('03.Muestra'!$F$8:$F$17,SMALL(IF("Página Web"='03.Muestra'!$D$8:$D$17,ROW('03.Muestra'!$F$8:$F$17)-MIN(ROW('03.Muestra'!$D$8:$D$17))+1,""),ROW()-72)),"")</f>
        <v/>
      </c>
      <c r="D81" s="229" t="str">
        <f t="shared" si="7"/>
        <v/>
      </c>
      <c r="E81" s="74" t="str">
        <f t="shared" si="6"/>
        <v/>
      </c>
      <c r="F81" s="18"/>
      <c r="G81" s="18"/>
      <c r="H81" s="18"/>
      <c r="I81" s="18"/>
      <c r="J81" s="18"/>
      <c r="K81" s="158"/>
      <c r="L81" s="18"/>
      <c r="M81" s="18"/>
      <c r="N81" s="18"/>
      <c r="O81" s="18"/>
      <c r="P81" s="18"/>
      <c r="Q81" s="18"/>
      <c r="R81" s="18"/>
      <c r="S81" s="18"/>
      <c r="T81" s="18"/>
      <c r="U81" s="18"/>
      <c r="V81" s="18"/>
      <c r="W81" s="18"/>
      <c r="X81" s="18"/>
      <c r="Y81" s="18"/>
    </row>
    <row r="82" spans="1:25" ht="12" customHeight="1">
      <c r="A82" s="178" t="str" cm="1">
        <f t="array" ref="A82">IFERROR(INDEX('03.Muestra'!$B$8:$B$17,SMALL(IF("Página Web"='03.Muestra'!$D$8:$D$17,ROW('03.Muestra'!$B$8:$B$17)-MIN(ROW('03.Muestra'!$D$8:$D$17))+1,""),ROW()-72)),"")</f>
        <v/>
      </c>
      <c r="B82" s="186" t="str" cm="1">
        <f t="array" ref="B82">IFERROR(INDEX('03.Muestra'!$C$8:$C$17,SMALL(IF("Página Web"='03.Muestra'!$D$8:$D$17,ROW('03.Muestra'!$C$8:$C$17)-MIN(ROW('03.Muestra'!$D$8:$D$17))+1,""),ROW()-72)),"")</f>
        <v/>
      </c>
      <c r="C82" s="186" t="str" cm="1">
        <f t="array" ref="C82">IFERROR(INDEX('03.Muestra'!$F$8:$F$17,SMALL(IF("Página Web"='03.Muestra'!$D$8:$D$17,ROW('03.Muestra'!$F$8:$F$17)-MIN(ROW('03.Muestra'!$D$8:$D$17))+1,""),ROW()-72)),"")</f>
        <v/>
      </c>
      <c r="D82" s="229" t="str">
        <f t="shared" si="7"/>
        <v/>
      </c>
      <c r="E82" s="74" t="str">
        <f t="shared" si="6"/>
        <v/>
      </c>
      <c r="F82" s="18"/>
      <c r="G82" s="18"/>
      <c r="H82" s="18"/>
      <c r="I82" s="18"/>
      <c r="J82" s="18"/>
      <c r="K82" s="158"/>
      <c r="L82" s="18"/>
      <c r="M82" s="18"/>
      <c r="N82" s="18"/>
      <c r="O82" s="18"/>
      <c r="P82" s="18"/>
      <c r="Q82" s="18"/>
      <c r="R82" s="18"/>
      <c r="S82" s="18"/>
      <c r="T82" s="18"/>
      <c r="U82" s="18"/>
      <c r="V82" s="18"/>
      <c r="W82" s="18"/>
      <c r="X82" s="18"/>
      <c r="Y82" s="18"/>
    </row>
    <row r="83" spans="1:25" ht="12" customHeight="1">
      <c r="A83" s="79"/>
      <c r="B83" s="111"/>
      <c r="C83" s="111"/>
      <c r="D83" s="239"/>
      <c r="E83" s="74"/>
      <c r="F83" s="18"/>
      <c r="G83" s="18"/>
      <c r="H83" s="18"/>
      <c r="I83" s="18"/>
      <c r="J83" s="18"/>
      <c r="K83" s="158"/>
      <c r="L83" s="18"/>
      <c r="M83" s="18"/>
      <c r="N83" s="18"/>
      <c r="O83" s="18"/>
      <c r="P83" s="18"/>
      <c r="Q83" s="18"/>
      <c r="R83" s="18"/>
      <c r="S83" s="18"/>
      <c r="T83" s="18"/>
      <c r="U83" s="18"/>
      <c r="V83" s="18"/>
      <c r="W83" s="18"/>
      <c r="X83" s="18"/>
      <c r="Y83" s="18"/>
    </row>
    <row r="84" spans="1:25" ht="12" customHeight="1">
      <c r="A84" s="79"/>
      <c r="B84" s="111"/>
      <c r="C84" s="111"/>
      <c r="D84" s="239"/>
      <c r="E84" s="74"/>
      <c r="F84" s="18"/>
      <c r="G84" s="18"/>
      <c r="H84" s="18"/>
      <c r="I84" s="18"/>
      <c r="J84" s="18"/>
      <c r="K84" s="158"/>
      <c r="L84" s="18"/>
      <c r="M84" s="18"/>
      <c r="N84" s="18"/>
      <c r="O84" s="18"/>
      <c r="P84" s="18"/>
      <c r="Q84" s="18"/>
      <c r="R84" s="18"/>
      <c r="S84" s="18"/>
      <c r="T84" s="18"/>
      <c r="U84" s="18"/>
      <c r="V84" s="18"/>
      <c r="W84" s="18"/>
      <c r="X84" s="18"/>
      <c r="Y84" s="18"/>
    </row>
    <row r="85" spans="1:25" ht="34.5" customHeight="1">
      <c r="A85" s="227"/>
      <c r="B85" s="228"/>
      <c r="C85" s="227"/>
      <c r="D85" s="240"/>
      <c r="E85" s="74"/>
      <c r="F85" s="18"/>
      <c r="G85" s="18"/>
      <c r="H85" s="18"/>
      <c r="I85" s="18"/>
      <c r="J85" s="18"/>
      <c r="K85" s="158"/>
      <c r="L85" s="18"/>
      <c r="M85" s="18"/>
      <c r="N85" s="18"/>
      <c r="O85" s="18"/>
      <c r="P85" s="18"/>
      <c r="Q85" s="18"/>
      <c r="R85" s="18"/>
      <c r="S85" s="18"/>
      <c r="T85" s="18"/>
      <c r="U85" s="18"/>
      <c r="V85" s="18"/>
      <c r="W85" s="18"/>
      <c r="X85" s="18"/>
      <c r="Y85" s="18"/>
    </row>
    <row r="86" spans="1:25" ht="18" customHeight="1">
      <c r="A86" s="180"/>
      <c r="B86" s="180"/>
      <c r="C86" s="180"/>
      <c r="D86" s="241"/>
      <c r="E86" s="74"/>
      <c r="F86" s="176"/>
      <c r="G86" s="18"/>
      <c r="H86" s="18"/>
      <c r="I86" s="18"/>
      <c r="J86" s="18"/>
      <c r="K86" s="158"/>
      <c r="L86" s="18"/>
      <c r="M86" s="18"/>
      <c r="N86" s="18"/>
      <c r="O86" s="18"/>
      <c r="P86" s="18"/>
      <c r="Q86" s="18"/>
      <c r="R86" s="18"/>
      <c r="S86" s="18"/>
      <c r="T86" s="18"/>
      <c r="U86" s="18"/>
      <c r="V86" s="18"/>
      <c r="W86" s="18"/>
      <c r="X86" s="18"/>
      <c r="Y86" s="18"/>
    </row>
    <row r="87" spans="1:25" ht="12" customHeight="1">
      <c r="A87" s="79"/>
      <c r="B87" s="111"/>
      <c r="C87" s="111"/>
      <c r="D87" s="239"/>
      <c r="E87" s="74"/>
      <c r="F87" s="18"/>
      <c r="G87" s="18"/>
      <c r="H87" s="18"/>
      <c r="I87" s="18"/>
      <c r="J87" s="18"/>
      <c r="K87" s="158"/>
      <c r="L87" s="18"/>
      <c r="M87" s="18"/>
      <c r="N87" s="18"/>
      <c r="O87" s="18"/>
      <c r="P87" s="18"/>
      <c r="Q87" s="18"/>
      <c r="R87" s="18"/>
      <c r="S87" s="18"/>
      <c r="T87" s="18"/>
      <c r="U87" s="18"/>
      <c r="V87" s="18"/>
      <c r="W87" s="18"/>
      <c r="X87" s="18"/>
      <c r="Y87" s="18"/>
    </row>
    <row r="88" spans="1:25" ht="12" customHeight="1">
      <c r="B88" s="18"/>
      <c r="C88" s="18"/>
      <c r="D88" s="235"/>
      <c r="E88" s="74"/>
      <c r="F88" s="18"/>
      <c r="G88" s="18"/>
      <c r="H88" s="18"/>
      <c r="I88" s="18"/>
      <c r="J88" s="18"/>
      <c r="K88" s="158"/>
      <c r="L88" s="18"/>
      <c r="M88" s="18"/>
      <c r="N88" s="18"/>
      <c r="O88" s="18"/>
      <c r="P88" s="18"/>
      <c r="Q88" s="18"/>
      <c r="R88" s="18"/>
      <c r="S88" s="18"/>
      <c r="T88" s="18"/>
      <c r="U88" s="18"/>
      <c r="V88" s="18"/>
      <c r="W88" s="18"/>
      <c r="X88" s="18"/>
      <c r="Y88" s="18"/>
    </row>
    <row r="89" spans="1:25" ht="32.25" customHeight="1">
      <c r="A89" s="157" t="s">
        <v>262</v>
      </c>
      <c r="B89" s="22" t="s">
        <v>87</v>
      </c>
      <c r="C89" s="23" t="s">
        <v>346</v>
      </c>
      <c r="D89" s="237" t="s">
        <v>30</v>
      </c>
      <c r="E89" s="88"/>
      <c r="K89" s="158"/>
      <c r="L89" s="18"/>
      <c r="M89" s="18"/>
      <c r="N89" s="18"/>
      <c r="O89" s="18"/>
      <c r="P89" s="18"/>
      <c r="Q89" s="18"/>
      <c r="R89" s="18"/>
      <c r="T89" s="18"/>
      <c r="U89" s="18"/>
      <c r="V89" s="18"/>
      <c r="W89" s="18"/>
      <c r="X89" s="18"/>
      <c r="Y89" s="18"/>
    </row>
    <row r="90" spans="1:25" ht="12" customHeight="1">
      <c r="A90" s="178" cm="1">
        <f t="array" ref="A90">IFERROR(INDEX('03.Muestra'!$B$8:$B$17,SMALL(IF("Página Web"='03.Muestra'!$D$8:$D$17,ROW('03.Muestra'!$B$8:$B$17)-MIN(ROW('03.Muestra'!$D$8:$D$17))+1,""),ROW()-89)),"")</f>
        <v>1</v>
      </c>
      <c r="B90" s="186" t="str" cm="1">
        <f t="array" ref="B90">IFERROR(INDEX('03.Muestra'!$C$8:$C$17,SMALL(IF("Página Web"='03.Muestra'!$D$8:$D$17,ROW('03.Muestra'!$C$8:$C$17)-MIN(ROW('03.Muestra'!$D$8:$D$17))+1,""),ROW()-89)),"")</f>
        <v>Home</v>
      </c>
      <c r="C90" s="186" t="str" cm="1">
        <f t="array" ref="C90">IFERROR(INDEX('03.Muestra'!$F$8:$F$17,SMALL(IF("Página Web"='03.Muestra'!$D$8:$D$17,ROW('03.Muestra'!$F$8:$F$17)-MIN(ROW('03.Muestra'!$D$8:$D$17))+1,""),ROW()-89)),"")</f>
        <v>https://…</v>
      </c>
      <c r="D90" s="229" t="str">
        <f>IF(C90="","",$D$18)</f>
        <v>N/A</v>
      </c>
      <c r="E90" s="74" t="str">
        <f t="shared" ref="E90:E99" si="8">IF(D90&lt;&gt;"",IF(AND(B90&lt;&gt;"",C90&lt;&gt;""),"","ERR"),"")</f>
        <v/>
      </c>
      <c r="F90" s="81" t="s">
        <v>31</v>
      </c>
      <c r="G90" s="82" t="s">
        <v>35</v>
      </c>
      <c r="H90" s="83" t="s">
        <v>33</v>
      </c>
      <c r="I90" s="84" t="s">
        <v>26</v>
      </c>
      <c r="J90" s="85" t="s">
        <v>24</v>
      </c>
      <c r="K90" s="161" t="s">
        <v>463</v>
      </c>
      <c r="L90" s="18"/>
      <c r="M90" s="18"/>
      <c r="N90" s="18"/>
      <c r="O90" s="18"/>
      <c r="P90" s="18"/>
      <c r="Q90" s="18"/>
      <c r="R90" s="18"/>
      <c r="T90" s="18"/>
      <c r="U90" s="18"/>
      <c r="V90" s="18"/>
      <c r="W90" s="18"/>
      <c r="X90" s="18"/>
      <c r="Y90" s="18"/>
    </row>
    <row r="91" spans="1:25" ht="12" customHeight="1">
      <c r="A91" s="178" t="str" cm="1">
        <f t="array" ref="A91">IFERROR(INDEX('03.Muestra'!$B$8:$B$17,SMALL(IF("Página Web"='03.Muestra'!$D$8:$D$17,ROW('03.Muestra'!$B$8:$B$17)-MIN(ROW('03.Muestra'!$D$8:$D$17))+1,""),ROW()-89)),"")</f>
        <v/>
      </c>
      <c r="B91" s="186" t="str" cm="1">
        <f t="array" ref="B91">IFERROR(INDEX('03.Muestra'!$C$8:$C$17,SMALL(IF("Página Web"='03.Muestra'!$D$8:$D$17,ROW('03.Muestra'!$C$8:$C$17)-MIN(ROW('03.Muestra'!$D$8:$D$17))+1,""),ROW()-89)),"")</f>
        <v/>
      </c>
      <c r="C91" s="186" t="str" cm="1">
        <f t="array" ref="C91">IFERROR(INDEX('03.Muestra'!$F$8:$F$17,SMALL(IF("Página Web"='03.Muestra'!$D$8:$D$17,ROW('03.Muestra'!$F$8:$F$17)-MIN(ROW('03.Muestra'!$D$8:$D$17))+1,""),ROW()-89)),"")</f>
        <v/>
      </c>
      <c r="D91" s="229" t="str">
        <f t="shared" ref="D91:D99" si="9">IF(C91="","",$D$18)</f>
        <v/>
      </c>
      <c r="E91" s="74" t="str">
        <f t="shared" si="8"/>
        <v/>
      </c>
      <c r="F91" s="199">
        <f ca="1">COUNTIF($D90:INDIRECT("$D" &amp;  SUM(ROW()-1,'03.Muestra'!$D$20)-1),F90)</f>
        <v>0</v>
      </c>
      <c r="G91" s="199">
        <f ca="1">COUNTIF($D90:INDIRECT("$D" &amp;  SUM(ROW()-1,'03.Muestra'!$D$20)-1),G90)</f>
        <v>0</v>
      </c>
      <c r="H91" s="199">
        <f ca="1">COUNTIF($D90:INDIRECT("$D" &amp;  SUM(ROW()-1,'03.Muestra'!$D$20)-1),H90)</f>
        <v>1</v>
      </c>
      <c r="I91" s="199">
        <f ca="1">COUNTIF($D90:INDIRECT("$D" &amp;  SUM(ROW()-1,'03.Muestra'!$D$20)-1),I90)</f>
        <v>0</v>
      </c>
      <c r="J91" s="199">
        <f ca="1">COUNTIF($D90:INDIRECT("$D" &amp;  SUM(ROW()-1,'03.Muestra'!$D$20)-1),J90)</f>
        <v>0</v>
      </c>
      <c r="K91" s="162">
        <f ca="1">IF(COUNTIF('03.Muestra'!$D$8:$D$17,"Página Web")=0,0,COUNTBLANK($D90:INDIRECT("$D" &amp;  SUM(ROW()-1,COUNTIF('03.Muestra'!$D$8:$D$17,"Página Web"))-1)))</f>
        <v>0</v>
      </c>
      <c r="L91" s="18"/>
      <c r="M91" s="18"/>
      <c r="N91" s="18"/>
      <c r="O91" s="18"/>
      <c r="P91" s="18"/>
      <c r="Q91" s="18"/>
      <c r="R91" s="18"/>
      <c r="T91" s="18"/>
      <c r="U91" s="18"/>
      <c r="V91" s="18"/>
      <c r="W91" s="18"/>
      <c r="X91" s="18"/>
      <c r="Y91" s="18"/>
    </row>
    <row r="92" spans="1:25" ht="12" customHeight="1">
      <c r="A92" s="178" t="str" cm="1">
        <f t="array" ref="A92">IFERROR(INDEX('03.Muestra'!$B$8:$B$17,SMALL(IF("Página Web"='03.Muestra'!$D$8:$D$17,ROW('03.Muestra'!$B$8:$B$17)-MIN(ROW('03.Muestra'!$D$8:$D$17))+1,""),ROW()-89)),"")</f>
        <v/>
      </c>
      <c r="B92" s="186" t="str" cm="1">
        <f t="array" ref="B92">IFERROR(INDEX('03.Muestra'!$C$8:$C$17,SMALL(IF("Página Web"='03.Muestra'!$D$8:$D$17,ROW('03.Muestra'!$C$8:$C$17)-MIN(ROW('03.Muestra'!$D$8:$D$17))+1,""),ROW()-89)),"")</f>
        <v/>
      </c>
      <c r="C92" s="186" t="str" cm="1">
        <f t="array" ref="C92">IFERROR(INDEX('03.Muestra'!$F$8:$F$17,SMALL(IF("Página Web"='03.Muestra'!$D$8:$D$17,ROW('03.Muestra'!$F$8:$F$17)-MIN(ROW('03.Muestra'!$D$8:$D$17))+1,""),ROW()-89)),"")</f>
        <v/>
      </c>
      <c r="D92" s="229" t="str">
        <f t="shared" si="9"/>
        <v/>
      </c>
      <c r="E92" s="74" t="str">
        <f t="shared" si="8"/>
        <v/>
      </c>
      <c r="G92" s="18"/>
      <c r="H92" s="18"/>
      <c r="I92" s="18"/>
      <c r="J92" s="18"/>
      <c r="K92" s="158"/>
      <c r="L92" s="18"/>
      <c r="M92" s="18"/>
      <c r="N92" s="18"/>
      <c r="O92" s="18"/>
      <c r="P92" s="18"/>
      <c r="Q92" s="18"/>
      <c r="R92" s="18"/>
      <c r="T92" s="18"/>
      <c r="U92" s="18"/>
      <c r="V92" s="18"/>
      <c r="W92" s="18"/>
      <c r="X92" s="18"/>
      <c r="Y92" s="18"/>
    </row>
    <row r="93" spans="1:25" ht="12" customHeight="1">
      <c r="A93" s="178" t="str" cm="1">
        <f t="array" ref="A93">IFERROR(INDEX('03.Muestra'!$B$8:$B$17,SMALL(IF("Página Web"='03.Muestra'!$D$8:$D$17,ROW('03.Muestra'!$B$8:$B$17)-MIN(ROW('03.Muestra'!$D$8:$D$17))+1,""),ROW()-89)),"")</f>
        <v/>
      </c>
      <c r="B93" s="186" t="str" cm="1">
        <f t="array" ref="B93">IFERROR(INDEX('03.Muestra'!$C$8:$C$17,SMALL(IF("Página Web"='03.Muestra'!$D$8:$D$17,ROW('03.Muestra'!$C$8:$C$17)-MIN(ROW('03.Muestra'!$D$8:$D$17))+1,""),ROW()-89)),"")</f>
        <v/>
      </c>
      <c r="C93" s="186" t="str" cm="1">
        <f t="array" ref="C93">IFERROR(INDEX('03.Muestra'!$F$8:$F$17,SMALL(IF("Página Web"='03.Muestra'!$D$8:$D$17,ROW('03.Muestra'!$F$8:$F$17)-MIN(ROW('03.Muestra'!$D$8:$D$17))+1,""),ROW()-89)),"")</f>
        <v/>
      </c>
      <c r="D93" s="229" t="str">
        <f t="shared" si="9"/>
        <v/>
      </c>
      <c r="E93" s="74" t="str">
        <f t="shared" si="8"/>
        <v/>
      </c>
      <c r="G93" s="18"/>
      <c r="H93" s="18"/>
      <c r="I93" s="18"/>
      <c r="J93" s="18"/>
      <c r="K93" s="158"/>
      <c r="L93" s="18"/>
      <c r="M93" s="18"/>
      <c r="N93" s="18"/>
      <c r="O93" s="18"/>
      <c r="P93" s="18"/>
      <c r="Q93" s="18"/>
      <c r="R93" s="18"/>
      <c r="T93" s="18"/>
      <c r="U93" s="18"/>
      <c r="V93" s="18"/>
      <c r="W93" s="18"/>
      <c r="X93" s="18"/>
      <c r="Y93" s="18"/>
    </row>
    <row r="94" spans="1:25" ht="12" customHeight="1">
      <c r="A94" s="178" t="str" cm="1">
        <f t="array" ref="A94">IFERROR(INDEX('03.Muestra'!$B$8:$B$17,SMALL(IF("Página Web"='03.Muestra'!$D$8:$D$17,ROW('03.Muestra'!$B$8:$B$17)-MIN(ROW('03.Muestra'!$D$8:$D$17))+1,""),ROW()-89)),"")</f>
        <v/>
      </c>
      <c r="B94" s="186" t="str" cm="1">
        <f t="array" ref="B94">IFERROR(INDEX('03.Muestra'!$C$8:$C$17,SMALL(IF("Página Web"='03.Muestra'!$D$8:$D$17,ROW('03.Muestra'!$C$8:$C$17)-MIN(ROW('03.Muestra'!$D$8:$D$17))+1,""),ROW()-89)),"")</f>
        <v/>
      </c>
      <c r="C94" s="186" t="str" cm="1">
        <f t="array" ref="C94">IFERROR(INDEX('03.Muestra'!$F$8:$F$17,SMALL(IF("Página Web"='03.Muestra'!$D$8:$D$17,ROW('03.Muestra'!$F$8:$F$17)-MIN(ROW('03.Muestra'!$D$8:$D$17))+1,""),ROW()-89)),"")</f>
        <v/>
      </c>
      <c r="D94" s="229" t="str">
        <f t="shared" si="9"/>
        <v/>
      </c>
      <c r="E94" s="74" t="str">
        <f t="shared" si="8"/>
        <v/>
      </c>
      <c r="G94" s="18"/>
      <c r="H94" s="18"/>
      <c r="I94" s="18"/>
      <c r="J94" s="18"/>
      <c r="K94" s="158"/>
      <c r="L94" s="18"/>
      <c r="M94" s="18"/>
      <c r="N94" s="18"/>
      <c r="O94" s="18"/>
      <c r="P94" s="18"/>
      <c r="Q94" s="18"/>
      <c r="R94" s="18"/>
      <c r="T94" s="18"/>
      <c r="U94" s="18"/>
      <c r="V94" s="18"/>
      <c r="W94" s="18"/>
      <c r="X94" s="18"/>
      <c r="Y94" s="18"/>
    </row>
    <row r="95" spans="1:25" ht="12" customHeight="1">
      <c r="A95" s="178" t="str" cm="1">
        <f t="array" ref="A95">IFERROR(INDEX('03.Muestra'!$B$8:$B$17,SMALL(IF("Página Web"='03.Muestra'!$D$8:$D$17,ROW('03.Muestra'!$B$8:$B$17)-MIN(ROW('03.Muestra'!$D$8:$D$17))+1,""),ROW()-89)),"")</f>
        <v/>
      </c>
      <c r="B95" s="186" t="str" cm="1">
        <f t="array" ref="B95">IFERROR(INDEX('03.Muestra'!$C$8:$C$17,SMALL(IF("Página Web"='03.Muestra'!$D$8:$D$17,ROW('03.Muestra'!$C$8:$C$17)-MIN(ROW('03.Muestra'!$D$8:$D$17))+1,""),ROW()-89)),"")</f>
        <v/>
      </c>
      <c r="C95" s="186" t="str" cm="1">
        <f t="array" ref="C95">IFERROR(INDEX('03.Muestra'!$F$8:$F$17,SMALL(IF("Página Web"='03.Muestra'!$D$8:$D$17,ROW('03.Muestra'!$F$8:$F$17)-MIN(ROW('03.Muestra'!$D$8:$D$17))+1,""),ROW()-89)),"")</f>
        <v/>
      </c>
      <c r="D95" s="229" t="str">
        <f t="shared" si="9"/>
        <v/>
      </c>
      <c r="E95" s="74" t="str">
        <f t="shared" si="8"/>
        <v/>
      </c>
      <c r="G95" s="18"/>
      <c r="H95" s="18"/>
      <c r="I95" s="18"/>
      <c r="J95" s="18"/>
      <c r="K95" s="158"/>
      <c r="L95" s="18"/>
      <c r="M95" s="18"/>
      <c r="N95" s="18"/>
      <c r="O95" s="18"/>
      <c r="P95" s="18"/>
      <c r="Q95" s="18"/>
      <c r="R95" s="18"/>
      <c r="T95" s="18"/>
      <c r="U95" s="18"/>
      <c r="V95" s="18"/>
      <c r="W95" s="18"/>
      <c r="X95" s="18"/>
      <c r="Y95" s="18"/>
    </row>
    <row r="96" spans="1:25" ht="12" customHeight="1">
      <c r="A96" s="178" t="str" cm="1">
        <f t="array" ref="A96">IFERROR(INDEX('03.Muestra'!$B$8:$B$17,SMALL(IF("Página Web"='03.Muestra'!$D$8:$D$17,ROW('03.Muestra'!$B$8:$B$17)-MIN(ROW('03.Muestra'!$D$8:$D$17))+1,""),ROW()-89)),"")</f>
        <v/>
      </c>
      <c r="B96" s="186" t="str" cm="1">
        <f t="array" ref="B96">IFERROR(INDEX('03.Muestra'!$C$8:$C$17,SMALL(IF("Página Web"='03.Muestra'!$D$8:$D$17,ROW('03.Muestra'!$C$8:$C$17)-MIN(ROW('03.Muestra'!$D$8:$D$17))+1,""),ROW()-89)),"")</f>
        <v/>
      </c>
      <c r="C96" s="186" t="str" cm="1">
        <f t="array" ref="C96">IFERROR(INDEX('03.Muestra'!$F$8:$F$17,SMALL(IF("Página Web"='03.Muestra'!$D$8:$D$17,ROW('03.Muestra'!$F$8:$F$17)-MIN(ROW('03.Muestra'!$D$8:$D$17))+1,""),ROW()-89)),"")</f>
        <v/>
      </c>
      <c r="D96" s="229" t="str">
        <f t="shared" si="9"/>
        <v/>
      </c>
      <c r="E96" s="74" t="str">
        <f t="shared" si="8"/>
        <v/>
      </c>
      <c r="F96" s="18"/>
      <c r="G96" s="18"/>
      <c r="H96" s="18"/>
      <c r="I96" s="18"/>
      <c r="J96" s="18"/>
      <c r="K96" s="158"/>
      <c r="L96" s="18"/>
      <c r="M96" s="18"/>
      <c r="N96" s="18"/>
      <c r="O96" s="18"/>
      <c r="P96" s="18"/>
      <c r="Q96" s="18"/>
      <c r="R96" s="18"/>
      <c r="S96" s="18"/>
      <c r="T96" s="18"/>
      <c r="U96" s="18"/>
      <c r="V96" s="18"/>
      <c r="W96" s="18"/>
      <c r="X96" s="18"/>
      <c r="Y96" s="18"/>
    </row>
    <row r="97" spans="1:25" ht="12" customHeight="1">
      <c r="A97" s="178" t="str" cm="1">
        <f t="array" ref="A97">IFERROR(INDEX('03.Muestra'!$B$8:$B$17,SMALL(IF("Página Web"='03.Muestra'!$D$8:$D$17,ROW('03.Muestra'!$B$8:$B$17)-MIN(ROW('03.Muestra'!$D$8:$D$17))+1,""),ROW()-89)),"")</f>
        <v/>
      </c>
      <c r="B97" s="186" t="str" cm="1">
        <f t="array" ref="B97">IFERROR(INDEX('03.Muestra'!$C$8:$C$17,SMALL(IF("Página Web"='03.Muestra'!$D$8:$D$17,ROW('03.Muestra'!$C$8:$C$17)-MIN(ROW('03.Muestra'!$D$8:$D$17))+1,""),ROW()-89)),"")</f>
        <v/>
      </c>
      <c r="C97" s="186" t="str" cm="1">
        <f t="array" ref="C97">IFERROR(INDEX('03.Muestra'!$F$8:$F$17,SMALL(IF("Página Web"='03.Muestra'!$D$8:$D$17,ROW('03.Muestra'!$F$8:$F$17)-MIN(ROW('03.Muestra'!$D$8:$D$17))+1,""),ROW()-89)),"")</f>
        <v/>
      </c>
      <c r="D97" s="229" t="str">
        <f t="shared" si="9"/>
        <v/>
      </c>
      <c r="E97" s="74" t="str">
        <f t="shared" si="8"/>
        <v/>
      </c>
      <c r="F97" s="18"/>
      <c r="G97" s="18"/>
      <c r="H97" s="18"/>
      <c r="I97" s="18"/>
      <c r="J97" s="18"/>
      <c r="K97" s="158"/>
      <c r="L97" s="18"/>
      <c r="M97" s="18"/>
      <c r="N97" s="18"/>
      <c r="O97" s="18"/>
      <c r="P97" s="18"/>
      <c r="Q97" s="18"/>
      <c r="R97" s="18"/>
      <c r="S97" s="18"/>
      <c r="T97" s="18"/>
      <c r="U97" s="18"/>
      <c r="V97" s="18"/>
      <c r="W97" s="18"/>
      <c r="X97" s="18"/>
      <c r="Y97" s="18"/>
    </row>
    <row r="98" spans="1:25" ht="12" customHeight="1">
      <c r="A98" s="178" t="str" cm="1">
        <f t="array" ref="A98">IFERROR(INDEX('03.Muestra'!$B$8:$B$17,SMALL(IF("Página Web"='03.Muestra'!$D$8:$D$17,ROW('03.Muestra'!$B$8:$B$17)-MIN(ROW('03.Muestra'!$D$8:$D$17))+1,""),ROW()-89)),"")</f>
        <v/>
      </c>
      <c r="B98" s="186" t="str" cm="1">
        <f t="array" ref="B98">IFERROR(INDEX('03.Muestra'!$C$8:$C$17,SMALL(IF("Página Web"='03.Muestra'!$D$8:$D$17,ROW('03.Muestra'!$C$8:$C$17)-MIN(ROW('03.Muestra'!$D$8:$D$17))+1,""),ROW()-89)),"")</f>
        <v/>
      </c>
      <c r="C98" s="186" t="str" cm="1">
        <f t="array" ref="C98">IFERROR(INDEX('03.Muestra'!$F$8:$F$17,SMALL(IF("Página Web"='03.Muestra'!$D$8:$D$17,ROW('03.Muestra'!$F$8:$F$17)-MIN(ROW('03.Muestra'!$D$8:$D$17))+1,""),ROW()-89)),"")</f>
        <v/>
      </c>
      <c r="D98" s="229" t="str">
        <f t="shared" si="9"/>
        <v/>
      </c>
      <c r="E98" s="74" t="str">
        <f t="shared" si="8"/>
        <v/>
      </c>
      <c r="F98" s="18"/>
      <c r="G98" s="18"/>
      <c r="H98" s="18"/>
      <c r="I98" s="18"/>
      <c r="J98" s="18"/>
      <c r="K98" s="158"/>
      <c r="L98" s="18"/>
      <c r="M98" s="18"/>
      <c r="N98" s="18"/>
      <c r="O98" s="18"/>
      <c r="P98" s="18"/>
      <c r="Q98" s="18"/>
      <c r="R98" s="18"/>
      <c r="S98" s="18"/>
      <c r="T98" s="18"/>
      <c r="U98" s="18"/>
      <c r="V98" s="18"/>
      <c r="W98" s="18"/>
      <c r="X98" s="18"/>
      <c r="Y98" s="18"/>
    </row>
    <row r="99" spans="1:25" ht="12" customHeight="1">
      <c r="A99" s="178" t="str" cm="1">
        <f t="array" ref="A99">IFERROR(INDEX('03.Muestra'!$B$8:$B$17,SMALL(IF("Página Web"='03.Muestra'!$D$8:$D$17,ROW('03.Muestra'!$B$8:$B$17)-MIN(ROW('03.Muestra'!$D$8:$D$17))+1,""),ROW()-89)),"")</f>
        <v/>
      </c>
      <c r="B99" s="186" t="str" cm="1">
        <f t="array" ref="B99">IFERROR(INDEX('03.Muestra'!$C$8:$C$17,SMALL(IF("Página Web"='03.Muestra'!$D$8:$D$17,ROW('03.Muestra'!$C$8:$C$17)-MIN(ROW('03.Muestra'!$D$8:$D$17))+1,""),ROW()-89)),"")</f>
        <v/>
      </c>
      <c r="C99" s="186" t="str" cm="1">
        <f t="array" ref="C99">IFERROR(INDEX('03.Muestra'!$F$8:$F$17,SMALL(IF("Página Web"='03.Muestra'!$D$8:$D$17,ROW('03.Muestra'!$F$8:$F$17)-MIN(ROW('03.Muestra'!$D$8:$D$17))+1,""),ROW()-89)),"")</f>
        <v/>
      </c>
      <c r="D99" s="229" t="str">
        <f t="shared" si="9"/>
        <v/>
      </c>
      <c r="E99" s="74" t="str">
        <f t="shared" si="8"/>
        <v/>
      </c>
      <c r="F99" s="18"/>
      <c r="G99" s="18"/>
      <c r="H99" s="18"/>
      <c r="I99" s="18"/>
      <c r="J99" s="18"/>
      <c r="K99" s="158"/>
      <c r="L99" s="18"/>
      <c r="M99" s="18"/>
      <c r="N99" s="18"/>
      <c r="O99" s="18"/>
      <c r="P99" s="18"/>
      <c r="Q99" s="18"/>
      <c r="R99" s="18"/>
      <c r="S99" s="18"/>
      <c r="T99" s="18"/>
      <c r="U99" s="18"/>
      <c r="V99" s="18"/>
      <c r="W99" s="18"/>
      <c r="X99" s="18"/>
      <c r="Y99" s="18"/>
    </row>
    <row r="100" spans="1:25" ht="12" customHeight="1">
      <c r="A100" s="79"/>
      <c r="B100" s="111"/>
      <c r="C100" s="111"/>
      <c r="D100" s="239"/>
      <c r="E100" s="74"/>
      <c r="F100" s="18"/>
      <c r="G100" s="18"/>
      <c r="H100" s="18"/>
      <c r="I100" s="18"/>
      <c r="J100" s="18"/>
      <c r="K100" s="158"/>
      <c r="L100" s="18"/>
      <c r="M100" s="18"/>
      <c r="N100" s="18"/>
      <c r="O100" s="18"/>
      <c r="P100" s="18"/>
      <c r="Q100" s="18"/>
      <c r="R100" s="18"/>
      <c r="S100" s="18"/>
      <c r="T100" s="18"/>
      <c r="U100" s="18"/>
      <c r="V100" s="18"/>
      <c r="W100" s="18"/>
      <c r="X100" s="18"/>
      <c r="Y100" s="18"/>
    </row>
    <row r="101" spans="1:25" ht="12" customHeight="1">
      <c r="A101" s="79"/>
      <c r="B101" s="111"/>
      <c r="C101" s="111"/>
      <c r="D101" s="239"/>
      <c r="E101" s="74"/>
      <c r="F101" s="18"/>
      <c r="G101" s="18"/>
      <c r="H101" s="18"/>
      <c r="I101" s="18"/>
      <c r="J101" s="18"/>
      <c r="K101" s="158"/>
      <c r="L101" s="18"/>
      <c r="M101" s="18"/>
      <c r="N101" s="18"/>
      <c r="O101" s="18"/>
      <c r="P101" s="18"/>
      <c r="Q101" s="18"/>
      <c r="R101" s="18"/>
      <c r="S101" s="18"/>
      <c r="T101" s="18"/>
      <c r="U101" s="18"/>
      <c r="V101" s="18"/>
      <c r="W101" s="18"/>
      <c r="X101" s="18"/>
      <c r="Y101" s="18"/>
    </row>
    <row r="102" spans="1:25" ht="31">
      <c r="A102" s="227"/>
      <c r="B102" s="228"/>
      <c r="C102" s="227"/>
      <c r="D102" s="240"/>
      <c r="E102" s="74"/>
      <c r="F102" s="18"/>
      <c r="G102" s="18"/>
      <c r="H102" s="18"/>
      <c r="I102" s="18"/>
      <c r="J102" s="18"/>
      <c r="K102" s="158"/>
      <c r="L102" s="18"/>
      <c r="M102" s="18"/>
      <c r="N102" s="18"/>
      <c r="O102" s="18"/>
      <c r="P102" s="18"/>
      <c r="Q102" s="18"/>
      <c r="R102" s="18"/>
      <c r="S102" s="18"/>
      <c r="T102" s="18"/>
      <c r="U102" s="18"/>
      <c r="V102" s="18"/>
      <c r="W102" s="18"/>
      <c r="X102" s="18"/>
      <c r="Y102" s="18"/>
    </row>
    <row r="103" spans="1:25" ht="20.5" customHeight="1">
      <c r="A103" s="180"/>
      <c r="B103" s="180"/>
      <c r="C103" s="180"/>
      <c r="D103" s="241"/>
      <c r="E103" s="74"/>
      <c r="F103" s="176"/>
      <c r="G103" s="18"/>
      <c r="H103" s="18"/>
      <c r="I103" s="18"/>
      <c r="J103" s="18"/>
      <c r="K103" s="158"/>
      <c r="L103" s="18"/>
      <c r="M103" s="18"/>
      <c r="N103" s="18"/>
      <c r="O103" s="18"/>
      <c r="P103" s="18"/>
      <c r="Q103" s="18"/>
      <c r="R103" s="18"/>
      <c r="S103" s="18"/>
      <c r="T103" s="18"/>
      <c r="U103" s="18"/>
      <c r="V103" s="18"/>
      <c r="W103" s="18"/>
      <c r="X103" s="18"/>
      <c r="Y103" s="18"/>
    </row>
    <row r="104" spans="1:25" ht="12" customHeight="1">
      <c r="B104" s="18"/>
      <c r="C104" s="18"/>
      <c r="D104" s="235"/>
      <c r="E104" s="74"/>
      <c r="F104" s="18"/>
      <c r="G104" s="18"/>
      <c r="H104" s="18"/>
      <c r="I104" s="18"/>
      <c r="J104" s="18"/>
      <c r="K104" s="158"/>
      <c r="L104" s="18"/>
      <c r="M104" s="18"/>
      <c r="N104" s="18"/>
      <c r="O104" s="18"/>
      <c r="P104" s="18"/>
      <c r="Q104" s="18"/>
      <c r="R104" s="18"/>
      <c r="S104" s="18"/>
      <c r="T104" s="18"/>
      <c r="U104" s="18"/>
      <c r="V104" s="18"/>
      <c r="W104" s="18"/>
      <c r="X104" s="18"/>
      <c r="Y104" s="18"/>
    </row>
    <row r="105" spans="1:25" ht="12" customHeight="1">
      <c r="B105" s="18"/>
      <c r="C105" s="18"/>
      <c r="D105" s="235"/>
      <c r="E105" s="74"/>
      <c r="F105" s="18"/>
      <c r="G105" s="18"/>
      <c r="H105" s="18"/>
      <c r="I105" s="18"/>
      <c r="J105" s="18"/>
      <c r="K105" s="158"/>
      <c r="L105" s="18"/>
      <c r="M105" s="18"/>
      <c r="N105" s="18"/>
      <c r="O105" s="18"/>
      <c r="P105" s="18"/>
      <c r="Q105" s="18"/>
      <c r="R105" s="18"/>
      <c r="S105" s="18"/>
      <c r="T105" s="18"/>
      <c r="U105" s="18"/>
      <c r="V105" s="18"/>
      <c r="W105" s="18"/>
      <c r="X105" s="18"/>
      <c r="Y105" s="18"/>
    </row>
    <row r="106" spans="1:25" ht="32.25" customHeight="1">
      <c r="A106" s="157" t="s">
        <v>262</v>
      </c>
      <c r="B106" s="22" t="s">
        <v>87</v>
      </c>
      <c r="C106" s="156" t="s">
        <v>355</v>
      </c>
      <c r="D106" s="237" t="s">
        <v>30</v>
      </c>
      <c r="E106" s="88"/>
      <c r="K106" s="158"/>
      <c r="L106" s="18"/>
      <c r="M106" s="18"/>
      <c r="N106" s="18"/>
      <c r="O106" s="18"/>
      <c r="P106" s="18"/>
      <c r="Q106" s="18"/>
      <c r="R106" s="18"/>
      <c r="T106" s="18"/>
      <c r="U106" s="18"/>
      <c r="V106" s="18"/>
      <c r="W106" s="18"/>
      <c r="X106" s="18"/>
      <c r="Y106" s="18"/>
    </row>
    <row r="107" spans="1:25" ht="12" customHeight="1">
      <c r="A107" s="178" cm="1">
        <f t="array" ref="A107">IFERROR(INDEX('03.Muestra'!$B$8:$B$17,SMALL(IF("Página Web"='03.Muestra'!$D$8:$D$17,ROW('03.Muestra'!$B$8:$B$17)-MIN(ROW('03.Muestra'!$D$8:$D$17))+1,""),ROW()-106)),"")</f>
        <v>1</v>
      </c>
      <c r="B107" s="186" t="str" cm="1">
        <f t="array" ref="B107">IFERROR(INDEX('03.Muestra'!$C$8:$C$17,SMALL(IF("Página Web"='03.Muestra'!$D$8:$D$17,ROW('03.Muestra'!$C$8:$C$17)-MIN(ROW('03.Muestra'!$D$8:$D$17))+1,""),ROW()-106)),"")</f>
        <v>Home</v>
      </c>
      <c r="C107" s="186" t="str" cm="1">
        <f t="array" ref="C107">IFERROR(INDEX('03.Muestra'!$F$8:$F$17,SMALL(IF("Página Web"='03.Muestra'!$D$8:$D$17,ROW('03.Muestra'!$F$8:$F$17)-MIN(ROW('03.Muestra'!$D$8:$D$17))+1,""),ROW()-106)),"")</f>
        <v>https://…</v>
      </c>
      <c r="D107" s="229" t="str">
        <f>IF(C107="","",$D$18)</f>
        <v>N/A</v>
      </c>
      <c r="E107" s="74" t="str">
        <f>IF(D107&lt;&gt;"",IF(AND(B107&lt;&gt;"",C107&lt;&gt;""),"","ERR"),"")</f>
        <v/>
      </c>
      <c r="F107" s="81" t="s">
        <v>31</v>
      </c>
      <c r="G107" s="82" t="s">
        <v>35</v>
      </c>
      <c r="H107" s="83" t="s">
        <v>33</v>
      </c>
      <c r="I107" s="84" t="s">
        <v>26</v>
      </c>
      <c r="J107" s="85" t="s">
        <v>24</v>
      </c>
      <c r="K107" s="161" t="s">
        <v>463</v>
      </c>
      <c r="L107" s="18"/>
      <c r="M107" s="18"/>
      <c r="N107" s="18"/>
      <c r="O107" s="18"/>
      <c r="P107" s="18"/>
      <c r="Q107" s="18"/>
      <c r="R107" s="18"/>
      <c r="T107" s="18"/>
      <c r="U107" s="18"/>
      <c r="V107" s="18"/>
      <c r="W107" s="18"/>
      <c r="X107" s="18"/>
      <c r="Y107" s="18"/>
    </row>
    <row r="108" spans="1:25" ht="12" customHeight="1">
      <c r="A108" s="178" t="str" cm="1">
        <f t="array" ref="A108">IFERROR(INDEX('03.Muestra'!$B$8:$B$17,SMALL(IF("Página Web"='03.Muestra'!$D$8:$D$17,ROW('03.Muestra'!$B$8:$B$17)-MIN(ROW('03.Muestra'!$D$8:$D$17))+1,""),ROW()-106)),"")</f>
        <v/>
      </c>
      <c r="B108" s="186" t="str" cm="1">
        <f t="array" ref="B108">IFERROR(INDEX('03.Muestra'!$C$8:$C$17,SMALL(IF("Página Web"='03.Muestra'!$D$8:$D$17,ROW('03.Muestra'!$C$8:$C$17)-MIN(ROW('03.Muestra'!$D$8:$D$17))+1,""),ROW()-106)),"")</f>
        <v/>
      </c>
      <c r="C108" s="186" t="str" cm="1">
        <f t="array" ref="C108">IFERROR(INDEX('03.Muestra'!$F$8:$F$17,SMALL(IF("Página Web"='03.Muestra'!$D$8:$D$17,ROW('03.Muestra'!$F$8:$F$17)-MIN(ROW('03.Muestra'!$D$8:$D$17))+1,""),ROW()-106)),"")</f>
        <v/>
      </c>
      <c r="D108" s="229" t="str">
        <f t="shared" ref="D108:D116" si="10">IF(C108="","",$D$18)</f>
        <v/>
      </c>
      <c r="E108" s="74" t="str">
        <f t="shared" ref="E108:E116" si="11">IF(D108&lt;&gt;"",IF(AND(B108&lt;&gt;"",C108&lt;&gt;""),"","ERR"),"")</f>
        <v/>
      </c>
      <c r="F108" s="199">
        <f ca="1">COUNTIF($D107:INDIRECT("$D" &amp;  SUM(ROW()-1,'03.Muestra'!$D$20)-1),F107)</f>
        <v>0</v>
      </c>
      <c r="G108" s="199">
        <f ca="1">COUNTIF($D107:INDIRECT("$D" &amp;  SUM(ROW()-1,'03.Muestra'!$D$20)-1),G107)</f>
        <v>0</v>
      </c>
      <c r="H108" s="199">
        <f ca="1">COUNTIF($D107:INDIRECT("$D" &amp;  SUM(ROW()-1,'03.Muestra'!$D$20)-1),H107)</f>
        <v>1</v>
      </c>
      <c r="I108" s="199">
        <f ca="1">COUNTIF($D107:INDIRECT("$D" &amp;  SUM(ROW()-1,'03.Muestra'!$D$20)-1),I107)</f>
        <v>0</v>
      </c>
      <c r="J108" s="199">
        <f ca="1">COUNTIF($D107:INDIRECT("$D" &amp;  SUM(ROW()-1,'03.Muestra'!$D$20)-1),J107)</f>
        <v>0</v>
      </c>
      <c r="K108" s="162">
        <f ca="1">IF(COUNTIF('03.Muestra'!$D$8:$D$17,"Página Web")=0,0,COUNTBLANK($D107:INDIRECT("$D" &amp;  SUM(ROW()-1,COUNTIF('03.Muestra'!$D$8:$D$17,"Página Web"))-1)))</f>
        <v>0</v>
      </c>
      <c r="L108" s="18"/>
      <c r="M108" s="18"/>
      <c r="N108" s="18"/>
      <c r="O108" s="18"/>
      <c r="P108" s="18"/>
      <c r="Q108" s="18"/>
      <c r="R108" s="18"/>
      <c r="T108" s="18"/>
      <c r="U108" s="18"/>
      <c r="V108" s="18"/>
      <c r="W108" s="18"/>
      <c r="X108" s="18"/>
      <c r="Y108" s="18"/>
    </row>
    <row r="109" spans="1:25" ht="12" customHeight="1">
      <c r="A109" s="178" t="str" cm="1">
        <f t="array" ref="A109">IFERROR(INDEX('03.Muestra'!$B$8:$B$17,SMALL(IF("Página Web"='03.Muestra'!$D$8:$D$17,ROW('03.Muestra'!$B$8:$B$17)-MIN(ROW('03.Muestra'!$D$8:$D$17))+1,""),ROW()-106)),"")</f>
        <v/>
      </c>
      <c r="B109" s="186" t="str" cm="1">
        <f t="array" ref="B109">IFERROR(INDEX('03.Muestra'!$C$8:$C$17,SMALL(IF("Página Web"='03.Muestra'!$D$8:$D$17,ROW('03.Muestra'!$C$8:$C$17)-MIN(ROW('03.Muestra'!$D$8:$D$17))+1,""),ROW()-106)),"")</f>
        <v/>
      </c>
      <c r="C109" s="186" t="str" cm="1">
        <f t="array" ref="C109">IFERROR(INDEX('03.Muestra'!$F$8:$F$17,SMALL(IF("Página Web"='03.Muestra'!$D$8:$D$17,ROW('03.Muestra'!$F$8:$F$17)-MIN(ROW('03.Muestra'!$D$8:$D$17))+1,""),ROW()-106)),"")</f>
        <v/>
      </c>
      <c r="D109" s="229" t="str">
        <f t="shared" si="10"/>
        <v/>
      </c>
      <c r="E109" s="74" t="str">
        <f t="shared" si="11"/>
        <v/>
      </c>
      <c r="G109" s="18"/>
      <c r="H109" s="18"/>
      <c r="I109" s="18"/>
      <c r="J109" s="18"/>
      <c r="K109" s="158"/>
      <c r="L109" s="18"/>
      <c r="M109" s="18"/>
      <c r="N109" s="18"/>
      <c r="O109" s="18"/>
      <c r="P109" s="18"/>
      <c r="Q109" s="18"/>
      <c r="R109" s="18"/>
      <c r="T109" s="18"/>
      <c r="U109" s="18"/>
      <c r="V109" s="18"/>
      <c r="W109" s="18"/>
      <c r="X109" s="18"/>
      <c r="Y109" s="18"/>
    </row>
    <row r="110" spans="1:25" ht="12" customHeight="1">
      <c r="A110" s="178" t="str" cm="1">
        <f t="array" ref="A110">IFERROR(INDEX('03.Muestra'!$B$8:$B$17,SMALL(IF("Página Web"='03.Muestra'!$D$8:$D$17,ROW('03.Muestra'!$B$8:$B$17)-MIN(ROW('03.Muestra'!$D$8:$D$17))+1,""),ROW()-106)),"")</f>
        <v/>
      </c>
      <c r="B110" s="186" t="str" cm="1">
        <f t="array" ref="B110">IFERROR(INDEX('03.Muestra'!$C$8:$C$17,SMALL(IF("Página Web"='03.Muestra'!$D$8:$D$17,ROW('03.Muestra'!$C$8:$C$17)-MIN(ROW('03.Muestra'!$D$8:$D$17))+1,""),ROW()-106)),"")</f>
        <v/>
      </c>
      <c r="C110" s="186" t="str" cm="1">
        <f t="array" ref="C110">IFERROR(INDEX('03.Muestra'!$F$8:$F$17,SMALL(IF("Página Web"='03.Muestra'!$D$8:$D$17,ROW('03.Muestra'!$F$8:$F$17)-MIN(ROW('03.Muestra'!$D$8:$D$17))+1,""),ROW()-106)),"")</f>
        <v/>
      </c>
      <c r="D110" s="229" t="str">
        <f t="shared" si="10"/>
        <v/>
      </c>
      <c r="E110" s="74" t="str">
        <f t="shared" si="11"/>
        <v/>
      </c>
      <c r="G110" s="18"/>
      <c r="H110" s="18"/>
      <c r="I110" s="18"/>
      <c r="J110" s="18"/>
      <c r="K110" s="158"/>
      <c r="L110" s="18"/>
      <c r="M110" s="18"/>
      <c r="N110" s="18"/>
      <c r="O110" s="18"/>
      <c r="P110" s="18"/>
      <c r="Q110" s="18"/>
      <c r="R110" s="18"/>
      <c r="T110" s="18"/>
      <c r="U110" s="18"/>
      <c r="V110" s="18"/>
      <c r="W110" s="18"/>
      <c r="X110" s="18"/>
      <c r="Y110" s="18"/>
    </row>
    <row r="111" spans="1:25" ht="12" customHeight="1">
      <c r="A111" s="178" t="str" cm="1">
        <f t="array" ref="A111">IFERROR(INDEX('03.Muestra'!$B$8:$B$17,SMALL(IF("Página Web"='03.Muestra'!$D$8:$D$17,ROW('03.Muestra'!$B$8:$B$17)-MIN(ROW('03.Muestra'!$D$8:$D$17))+1,""),ROW()-106)),"")</f>
        <v/>
      </c>
      <c r="B111" s="186" t="str" cm="1">
        <f t="array" ref="B111">IFERROR(INDEX('03.Muestra'!$C$8:$C$17,SMALL(IF("Página Web"='03.Muestra'!$D$8:$D$17,ROW('03.Muestra'!$C$8:$C$17)-MIN(ROW('03.Muestra'!$D$8:$D$17))+1,""),ROW()-106)),"")</f>
        <v/>
      </c>
      <c r="C111" s="186" t="str" cm="1">
        <f t="array" ref="C111">IFERROR(INDEX('03.Muestra'!$F$8:$F$17,SMALL(IF("Página Web"='03.Muestra'!$D$8:$D$17,ROW('03.Muestra'!$F$8:$F$17)-MIN(ROW('03.Muestra'!$D$8:$D$17))+1,""),ROW()-106)),"")</f>
        <v/>
      </c>
      <c r="D111" s="229" t="str">
        <f t="shared" si="10"/>
        <v/>
      </c>
      <c r="E111" s="74" t="str">
        <f t="shared" si="11"/>
        <v/>
      </c>
      <c r="G111" s="18"/>
      <c r="H111" s="18"/>
      <c r="I111" s="18"/>
      <c r="J111" s="18"/>
      <c r="K111" s="158"/>
      <c r="L111" s="18"/>
      <c r="M111" s="18"/>
      <c r="N111" s="18"/>
      <c r="O111" s="18"/>
      <c r="P111" s="18"/>
      <c r="Q111" s="18"/>
      <c r="R111" s="18"/>
      <c r="T111" s="18"/>
      <c r="U111" s="18"/>
      <c r="V111" s="18"/>
      <c r="W111" s="18"/>
      <c r="X111" s="18"/>
      <c r="Y111" s="18"/>
    </row>
    <row r="112" spans="1:25" ht="12" customHeight="1">
      <c r="A112" s="178" t="str" cm="1">
        <f t="array" ref="A112">IFERROR(INDEX('03.Muestra'!$B$8:$B$17,SMALL(IF("Página Web"='03.Muestra'!$D$8:$D$17,ROW('03.Muestra'!$B$8:$B$17)-MIN(ROW('03.Muestra'!$D$8:$D$17))+1,""),ROW()-106)),"")</f>
        <v/>
      </c>
      <c r="B112" s="186" t="str" cm="1">
        <f t="array" ref="B112">IFERROR(INDEX('03.Muestra'!$C$8:$C$17,SMALL(IF("Página Web"='03.Muestra'!$D$8:$D$17,ROW('03.Muestra'!$C$8:$C$17)-MIN(ROW('03.Muestra'!$D$8:$D$17))+1,""),ROW()-106)),"")</f>
        <v/>
      </c>
      <c r="C112" s="186" t="str" cm="1">
        <f t="array" ref="C112">IFERROR(INDEX('03.Muestra'!$F$8:$F$17,SMALL(IF("Página Web"='03.Muestra'!$D$8:$D$17,ROW('03.Muestra'!$F$8:$F$17)-MIN(ROW('03.Muestra'!$D$8:$D$17))+1,""),ROW()-106)),"")</f>
        <v/>
      </c>
      <c r="D112" s="229" t="str">
        <f t="shared" si="10"/>
        <v/>
      </c>
      <c r="E112" s="74" t="str">
        <f t="shared" si="11"/>
        <v/>
      </c>
      <c r="G112" s="18"/>
      <c r="H112" s="18"/>
      <c r="I112" s="18"/>
      <c r="J112" s="18"/>
      <c r="K112" s="158"/>
      <c r="L112" s="18"/>
      <c r="M112" s="18"/>
      <c r="N112" s="18"/>
      <c r="O112" s="18"/>
      <c r="P112" s="18"/>
      <c r="Q112" s="18"/>
      <c r="R112" s="18"/>
      <c r="T112" s="18"/>
      <c r="U112" s="18"/>
      <c r="V112" s="18"/>
      <c r="W112" s="18"/>
      <c r="X112" s="18"/>
      <c r="Y112" s="18"/>
    </row>
    <row r="113" spans="1:25" ht="12" customHeight="1">
      <c r="A113" s="178" t="str" cm="1">
        <f t="array" ref="A113">IFERROR(INDEX('03.Muestra'!$B$8:$B$17,SMALL(IF("Página Web"='03.Muestra'!$D$8:$D$17,ROW('03.Muestra'!$B$8:$B$17)-MIN(ROW('03.Muestra'!$D$8:$D$17))+1,""),ROW()-106)),"")</f>
        <v/>
      </c>
      <c r="B113" s="186" t="str" cm="1">
        <f t="array" ref="B113">IFERROR(INDEX('03.Muestra'!$C$8:$C$17,SMALL(IF("Página Web"='03.Muestra'!$D$8:$D$17,ROW('03.Muestra'!$C$8:$C$17)-MIN(ROW('03.Muestra'!$D$8:$D$17))+1,""),ROW()-106)),"")</f>
        <v/>
      </c>
      <c r="C113" s="186" t="str" cm="1">
        <f t="array" ref="C113">IFERROR(INDEX('03.Muestra'!$F$8:$F$17,SMALL(IF("Página Web"='03.Muestra'!$D$8:$D$17,ROW('03.Muestra'!$F$8:$F$17)-MIN(ROW('03.Muestra'!$D$8:$D$17))+1,""),ROW()-106)),"")</f>
        <v/>
      </c>
      <c r="D113" s="229" t="str">
        <f t="shared" si="10"/>
        <v/>
      </c>
      <c r="E113" s="74" t="str">
        <f t="shared" si="11"/>
        <v/>
      </c>
      <c r="F113" s="18"/>
      <c r="G113" s="18"/>
      <c r="H113" s="18"/>
      <c r="I113" s="18"/>
      <c r="J113" s="18"/>
      <c r="K113" s="158"/>
      <c r="L113" s="18"/>
      <c r="M113" s="18"/>
      <c r="N113" s="18"/>
      <c r="O113" s="18"/>
      <c r="P113" s="18"/>
      <c r="Q113" s="18"/>
      <c r="R113" s="18"/>
      <c r="S113" s="18"/>
      <c r="T113" s="18"/>
      <c r="U113" s="18"/>
      <c r="V113" s="18"/>
      <c r="W113" s="18"/>
      <c r="X113" s="18"/>
      <c r="Y113" s="18"/>
    </row>
    <row r="114" spans="1:25" ht="12" customHeight="1">
      <c r="A114" s="178" t="str" cm="1">
        <f t="array" ref="A114">IFERROR(INDEX('03.Muestra'!$B$8:$B$17,SMALL(IF("Página Web"='03.Muestra'!$D$8:$D$17,ROW('03.Muestra'!$B$8:$B$17)-MIN(ROW('03.Muestra'!$D$8:$D$17))+1,""),ROW()-106)),"")</f>
        <v/>
      </c>
      <c r="B114" s="186" t="str" cm="1">
        <f t="array" ref="B114">IFERROR(INDEX('03.Muestra'!$C$8:$C$17,SMALL(IF("Página Web"='03.Muestra'!$D$8:$D$17,ROW('03.Muestra'!$C$8:$C$17)-MIN(ROW('03.Muestra'!$D$8:$D$17))+1,""),ROW()-106)),"")</f>
        <v/>
      </c>
      <c r="C114" s="186" t="str" cm="1">
        <f t="array" ref="C114">IFERROR(INDEX('03.Muestra'!$F$8:$F$17,SMALL(IF("Página Web"='03.Muestra'!$D$8:$D$17,ROW('03.Muestra'!$F$8:$F$17)-MIN(ROW('03.Muestra'!$D$8:$D$17))+1,""),ROW()-106)),"")</f>
        <v/>
      </c>
      <c r="D114" s="229" t="str">
        <f t="shared" si="10"/>
        <v/>
      </c>
      <c r="E114" s="74" t="str">
        <f t="shared" si="11"/>
        <v/>
      </c>
      <c r="F114" s="18"/>
      <c r="G114" s="18"/>
      <c r="H114" s="18"/>
      <c r="I114" s="18"/>
      <c r="J114" s="18"/>
      <c r="K114" s="158"/>
      <c r="L114" s="18"/>
      <c r="M114" s="18"/>
      <c r="N114" s="18"/>
      <c r="O114" s="18"/>
      <c r="P114" s="18"/>
      <c r="Q114" s="18"/>
      <c r="R114" s="18"/>
      <c r="S114" s="18"/>
      <c r="T114" s="18"/>
      <c r="U114" s="18"/>
      <c r="V114" s="18"/>
      <c r="W114" s="18"/>
      <c r="X114" s="18"/>
      <c r="Y114" s="18"/>
    </row>
    <row r="115" spans="1:25" ht="12" customHeight="1">
      <c r="A115" s="178" t="str" cm="1">
        <f t="array" ref="A115">IFERROR(INDEX('03.Muestra'!$B$8:$B$17,SMALL(IF("Página Web"='03.Muestra'!$D$8:$D$17,ROW('03.Muestra'!$B$8:$B$17)-MIN(ROW('03.Muestra'!$D$8:$D$17))+1,""),ROW()-106)),"")</f>
        <v/>
      </c>
      <c r="B115" s="186" t="str" cm="1">
        <f t="array" ref="B115">IFERROR(INDEX('03.Muestra'!$C$8:$C$17,SMALL(IF("Página Web"='03.Muestra'!$D$8:$D$17,ROW('03.Muestra'!$C$8:$C$17)-MIN(ROW('03.Muestra'!$D$8:$D$17))+1,""),ROW()-106)),"")</f>
        <v/>
      </c>
      <c r="C115" s="186" t="str" cm="1">
        <f t="array" ref="C115">IFERROR(INDEX('03.Muestra'!$F$8:$F$17,SMALL(IF("Página Web"='03.Muestra'!$D$8:$D$17,ROW('03.Muestra'!$F$8:$F$17)-MIN(ROW('03.Muestra'!$D$8:$D$17))+1,""),ROW()-106)),"")</f>
        <v/>
      </c>
      <c r="D115" s="229" t="str">
        <f t="shared" si="10"/>
        <v/>
      </c>
      <c r="E115" s="74" t="str">
        <f t="shared" si="11"/>
        <v/>
      </c>
      <c r="F115" s="18"/>
      <c r="G115" s="18"/>
      <c r="H115" s="18"/>
      <c r="I115" s="18"/>
      <c r="J115" s="18"/>
      <c r="K115" s="158"/>
      <c r="L115" s="18"/>
      <c r="M115" s="18"/>
      <c r="N115" s="18"/>
      <c r="O115" s="18"/>
      <c r="P115" s="18"/>
      <c r="Q115" s="18"/>
      <c r="R115" s="18"/>
      <c r="S115" s="18"/>
      <c r="T115" s="18"/>
      <c r="U115" s="18"/>
      <c r="V115" s="18"/>
      <c r="W115" s="18"/>
      <c r="X115" s="18"/>
      <c r="Y115" s="18"/>
    </row>
    <row r="116" spans="1:25" ht="12" customHeight="1">
      <c r="A116" s="178" t="str" cm="1">
        <f t="array" ref="A116">IFERROR(INDEX('03.Muestra'!$B$8:$B$17,SMALL(IF("Página Web"='03.Muestra'!$D$8:$D$17,ROW('03.Muestra'!$B$8:$B$17)-MIN(ROW('03.Muestra'!$D$8:$D$17))+1,""),ROW()-106)),"")</f>
        <v/>
      </c>
      <c r="B116" s="186" t="str" cm="1">
        <f t="array" ref="B116">IFERROR(INDEX('03.Muestra'!$C$8:$C$17,SMALL(IF("Página Web"='03.Muestra'!$D$8:$D$17,ROW('03.Muestra'!$C$8:$C$17)-MIN(ROW('03.Muestra'!$D$8:$D$17))+1,""),ROW()-106)),"")</f>
        <v/>
      </c>
      <c r="C116" s="186" t="str" cm="1">
        <f t="array" ref="C116">IFERROR(INDEX('03.Muestra'!$F$8:$F$17,SMALL(IF("Página Web"='03.Muestra'!$D$8:$D$17,ROW('03.Muestra'!$F$8:$F$17)-MIN(ROW('03.Muestra'!$D$8:$D$17))+1,""),ROW()-106)),"")</f>
        <v/>
      </c>
      <c r="D116" s="229" t="str">
        <f t="shared" si="10"/>
        <v/>
      </c>
      <c r="E116" s="74" t="str">
        <f t="shared" si="11"/>
        <v/>
      </c>
      <c r="F116" s="18"/>
      <c r="G116" s="18"/>
      <c r="H116" s="18"/>
      <c r="I116" s="18"/>
      <c r="J116" s="18"/>
      <c r="K116" s="158"/>
      <c r="L116" s="18"/>
      <c r="M116" s="18"/>
      <c r="N116" s="18"/>
      <c r="O116" s="18"/>
      <c r="P116" s="18"/>
      <c r="Q116" s="18"/>
      <c r="R116" s="18"/>
      <c r="S116" s="18"/>
      <c r="T116" s="18"/>
      <c r="U116" s="18"/>
      <c r="V116" s="18"/>
      <c r="W116" s="18"/>
      <c r="X116" s="18"/>
      <c r="Y116" s="18"/>
    </row>
    <row r="117" spans="1:25" ht="12" customHeight="1">
      <c r="A117" s="79"/>
      <c r="B117" s="111"/>
      <c r="C117" s="111"/>
      <c r="D117" s="239"/>
      <c r="E117" s="74"/>
      <c r="F117" s="18"/>
      <c r="G117" s="18"/>
      <c r="H117" s="18"/>
      <c r="I117" s="18"/>
      <c r="J117" s="18"/>
      <c r="K117" s="158"/>
      <c r="L117" s="18"/>
      <c r="M117" s="18"/>
      <c r="N117" s="18"/>
      <c r="O117" s="18"/>
      <c r="P117" s="18"/>
      <c r="Q117" s="18"/>
      <c r="R117" s="18"/>
      <c r="S117" s="18"/>
      <c r="T117" s="18"/>
      <c r="U117" s="18"/>
      <c r="V117" s="18"/>
      <c r="W117" s="18"/>
      <c r="X117" s="18"/>
      <c r="Y117" s="18"/>
    </row>
    <row r="118" spans="1:25" ht="12" customHeight="1">
      <c r="A118" s="79"/>
      <c r="B118" s="111"/>
      <c r="C118" s="111"/>
      <c r="D118" s="239"/>
      <c r="E118" s="74"/>
      <c r="F118" s="18"/>
      <c r="G118" s="18"/>
      <c r="H118" s="18"/>
      <c r="I118" s="18"/>
      <c r="J118" s="18"/>
      <c r="K118" s="158"/>
      <c r="L118" s="18"/>
      <c r="M118" s="18"/>
      <c r="N118" s="18"/>
      <c r="O118" s="18"/>
      <c r="P118" s="18"/>
      <c r="Q118" s="18"/>
      <c r="R118" s="18"/>
      <c r="S118" s="18"/>
      <c r="T118" s="18"/>
      <c r="U118" s="18"/>
      <c r="V118" s="18"/>
      <c r="W118" s="18"/>
      <c r="X118" s="18"/>
      <c r="Y118" s="18"/>
    </row>
    <row r="119" spans="1:25" ht="32.5" customHeight="1">
      <c r="A119" s="227"/>
      <c r="B119" s="228"/>
      <c r="C119" s="227"/>
      <c r="D119" s="240"/>
      <c r="E119" s="74"/>
      <c r="F119" s="18"/>
      <c r="G119" s="18"/>
      <c r="H119" s="18"/>
      <c r="I119" s="18"/>
      <c r="J119" s="18"/>
      <c r="K119" s="158"/>
      <c r="L119" s="18"/>
      <c r="M119" s="18"/>
      <c r="N119" s="18"/>
      <c r="O119" s="18"/>
      <c r="P119" s="18"/>
      <c r="Q119" s="18"/>
      <c r="R119" s="18"/>
      <c r="S119" s="18"/>
      <c r="T119" s="18"/>
      <c r="U119" s="18"/>
      <c r="V119" s="18"/>
      <c r="W119" s="18"/>
      <c r="X119" s="18"/>
      <c r="Y119" s="18"/>
    </row>
    <row r="120" spans="1:25" ht="19.5" customHeight="1">
      <c r="A120" s="180"/>
      <c r="B120" s="180"/>
      <c r="C120" s="180"/>
      <c r="D120" s="241"/>
      <c r="E120" s="74"/>
      <c r="F120" s="176"/>
      <c r="G120" s="18"/>
      <c r="H120" s="18"/>
      <c r="I120" s="18"/>
      <c r="J120" s="18"/>
      <c r="K120" s="158"/>
      <c r="L120" s="18"/>
      <c r="M120" s="18"/>
      <c r="N120" s="18"/>
      <c r="O120" s="18"/>
      <c r="P120" s="18"/>
      <c r="Q120" s="18"/>
      <c r="R120" s="18"/>
      <c r="S120" s="18"/>
      <c r="T120" s="18"/>
      <c r="U120" s="18"/>
      <c r="V120" s="18"/>
      <c r="W120" s="18"/>
      <c r="X120" s="18"/>
      <c r="Y120" s="18"/>
    </row>
    <row r="121" spans="1:25" ht="12" customHeight="1">
      <c r="B121" s="18"/>
      <c r="C121" s="18"/>
      <c r="D121" s="235"/>
      <c r="E121" s="74"/>
      <c r="F121" s="18"/>
      <c r="G121" s="18"/>
      <c r="H121" s="18"/>
      <c r="I121" s="18"/>
      <c r="J121" s="18"/>
      <c r="K121" s="158"/>
      <c r="L121" s="18"/>
      <c r="M121" s="18"/>
      <c r="N121" s="18"/>
      <c r="O121" s="18"/>
      <c r="P121" s="18"/>
      <c r="Q121" s="18"/>
      <c r="R121" s="18"/>
      <c r="S121" s="18"/>
      <c r="T121" s="18"/>
      <c r="U121" s="18"/>
      <c r="V121" s="18"/>
      <c r="W121" s="18"/>
      <c r="X121" s="18"/>
      <c r="Y121" s="18"/>
    </row>
    <row r="122" spans="1:25" ht="12" customHeight="1">
      <c r="B122" s="18"/>
      <c r="C122" s="18"/>
      <c r="D122" s="235"/>
      <c r="E122" s="74"/>
      <c r="F122" s="18"/>
      <c r="G122" s="18"/>
      <c r="H122" s="18"/>
      <c r="I122" s="18"/>
      <c r="J122" s="18"/>
      <c r="K122" s="158"/>
      <c r="L122" s="18"/>
      <c r="M122" s="18"/>
      <c r="N122" s="18"/>
      <c r="O122" s="18"/>
      <c r="P122" s="18"/>
      <c r="Q122" s="18"/>
      <c r="R122" s="18"/>
      <c r="S122" s="18"/>
      <c r="T122" s="18"/>
      <c r="U122" s="18"/>
      <c r="V122" s="18"/>
      <c r="W122" s="18"/>
      <c r="X122" s="18"/>
      <c r="Y122" s="18"/>
    </row>
    <row r="123" spans="1:25" ht="32.25" customHeight="1">
      <c r="A123" s="157" t="s">
        <v>262</v>
      </c>
      <c r="B123" s="22" t="s">
        <v>87</v>
      </c>
      <c r="C123" s="156" t="s">
        <v>305</v>
      </c>
      <c r="D123" s="237" t="s">
        <v>30</v>
      </c>
      <c r="E123" s="88"/>
      <c r="K123" s="158"/>
      <c r="L123" s="18"/>
      <c r="M123" s="18"/>
      <c r="N123" s="18"/>
      <c r="O123" s="18"/>
      <c r="P123" s="18"/>
      <c r="Q123" s="18"/>
      <c r="R123" s="18"/>
      <c r="T123" s="18"/>
      <c r="U123" s="18"/>
      <c r="V123" s="18"/>
      <c r="W123" s="18"/>
      <c r="X123" s="18"/>
      <c r="Y123" s="18"/>
    </row>
    <row r="124" spans="1:25" ht="12" customHeight="1">
      <c r="A124" s="178" cm="1">
        <f t="array" ref="A124">IFERROR(INDEX('03.Muestra'!$B$8:$B$17,SMALL(IF("Página Web"='03.Muestra'!$D$8:$D$17,ROW('03.Muestra'!$B$8:$B$17)-MIN(ROW('03.Muestra'!$D$8:$D$17))+1,""),ROW()-123)),"")</f>
        <v>1</v>
      </c>
      <c r="B124" s="186" t="str" cm="1">
        <f t="array" ref="B124">IFERROR(INDEX('03.Muestra'!$C$8:$C$17,SMALL(IF("Página Web"='03.Muestra'!$D$8:$D$17,ROW('03.Muestra'!$C$8:$C$17)-MIN(ROW('03.Muestra'!$D$8:$D$17))+1,""),ROW()-123)),"")</f>
        <v>Home</v>
      </c>
      <c r="C124" s="186" t="str" cm="1">
        <f t="array" ref="C124">IFERROR(INDEX('03.Muestra'!$F$8:$F$17,SMALL(IF("Página Web"='03.Muestra'!$D$8:$D$17,ROW('03.Muestra'!$F$8:$F$17)-MIN(ROW('03.Muestra'!$D$8:$D$17))+1,""),ROW()-123)),"")</f>
        <v>https://…</v>
      </c>
      <c r="D124" s="229" t="str">
        <f>IF(C124="","",$D$18)</f>
        <v>N/A</v>
      </c>
      <c r="E124" s="74" t="str">
        <f t="shared" ref="E124:E133" si="12">IF(D124&lt;&gt;"",IF(AND(B124&lt;&gt;"",C124&lt;&gt;""),"","ERR"),"")</f>
        <v/>
      </c>
      <c r="F124" s="81" t="s">
        <v>31</v>
      </c>
      <c r="G124" s="82" t="s">
        <v>35</v>
      </c>
      <c r="H124" s="83" t="s">
        <v>33</v>
      </c>
      <c r="I124" s="84" t="s">
        <v>26</v>
      </c>
      <c r="J124" s="85" t="s">
        <v>24</v>
      </c>
      <c r="K124" s="161" t="s">
        <v>463</v>
      </c>
      <c r="L124" s="18"/>
      <c r="M124" s="18"/>
      <c r="N124" s="18"/>
      <c r="O124" s="18"/>
      <c r="P124" s="18"/>
      <c r="Q124" s="18"/>
      <c r="R124" s="18"/>
      <c r="T124" s="18"/>
      <c r="U124" s="18"/>
      <c r="V124" s="18"/>
      <c r="W124" s="18"/>
      <c r="X124" s="18"/>
      <c r="Y124" s="18"/>
    </row>
    <row r="125" spans="1:25" ht="12" customHeight="1">
      <c r="A125" s="178" t="str" cm="1">
        <f t="array" ref="A125">IFERROR(INDEX('03.Muestra'!$B$8:$B$17,SMALL(IF("Página Web"='03.Muestra'!$D$8:$D$17,ROW('03.Muestra'!$B$8:$B$17)-MIN(ROW('03.Muestra'!$D$8:$D$17))+1,""),ROW()-123)),"")</f>
        <v/>
      </c>
      <c r="B125" s="186" t="str" cm="1">
        <f t="array" ref="B125">IFERROR(INDEX('03.Muestra'!$C$8:$C$17,SMALL(IF("Página Web"='03.Muestra'!$D$8:$D$17,ROW('03.Muestra'!$C$8:$C$17)-MIN(ROW('03.Muestra'!$D$8:$D$17))+1,""),ROW()-123)),"")</f>
        <v/>
      </c>
      <c r="C125" s="186" t="str" cm="1">
        <f t="array" ref="C125">IFERROR(INDEX('03.Muestra'!$F$8:$F$17,SMALL(IF("Página Web"='03.Muestra'!$D$8:$D$17,ROW('03.Muestra'!$F$8:$F$17)-MIN(ROW('03.Muestra'!$D$8:$D$17))+1,""),ROW()-123)),"")</f>
        <v/>
      </c>
      <c r="D125" s="229" t="str">
        <f t="shared" ref="D125:D133" si="13">IF(C125="","",$D$18)</f>
        <v/>
      </c>
      <c r="E125" s="74" t="str">
        <f t="shared" si="12"/>
        <v/>
      </c>
      <c r="F125" s="199">
        <f ca="1">COUNTIF($D124:INDIRECT("$D" &amp;  SUM(ROW()-1,'03.Muestra'!$D$20)-1),F124)</f>
        <v>0</v>
      </c>
      <c r="G125" s="199">
        <f ca="1">COUNTIF($D124:INDIRECT("$D" &amp;  SUM(ROW()-1,'03.Muestra'!$D$20)-1),G124)</f>
        <v>0</v>
      </c>
      <c r="H125" s="199">
        <f ca="1">COUNTIF($D124:INDIRECT("$D" &amp;  SUM(ROW()-1,'03.Muestra'!$D$20)-1),H124)</f>
        <v>1</v>
      </c>
      <c r="I125" s="199">
        <f ca="1">COUNTIF($D124:INDIRECT("$D" &amp;  SUM(ROW()-1,'03.Muestra'!$D$20)-1),I124)</f>
        <v>0</v>
      </c>
      <c r="J125" s="199">
        <f ca="1">COUNTIF($D124:INDIRECT("$D" &amp;  SUM(ROW()-1,'03.Muestra'!$D$20)-1),J124)</f>
        <v>0</v>
      </c>
      <c r="K125" s="162">
        <f ca="1">IF(COUNTIF('03.Muestra'!$D$8:$D$17,"Página Web")=0,0,COUNTBLANK($D124:INDIRECT("$D" &amp;  SUM(ROW()-1,COUNTIF('03.Muestra'!$D$8:$D$17,"Página Web"))-1)))</f>
        <v>0</v>
      </c>
      <c r="L125" s="18"/>
      <c r="M125" s="18"/>
      <c r="N125" s="18"/>
      <c r="O125" s="18"/>
      <c r="P125" s="18"/>
      <c r="Q125" s="18"/>
      <c r="R125" s="18"/>
      <c r="T125" s="18"/>
      <c r="U125" s="18"/>
      <c r="V125" s="18"/>
      <c r="W125" s="18"/>
      <c r="X125" s="18"/>
      <c r="Y125" s="18"/>
    </row>
    <row r="126" spans="1:25" ht="12" customHeight="1">
      <c r="A126" s="178" t="str" cm="1">
        <f t="array" ref="A126">IFERROR(INDEX('03.Muestra'!$B$8:$B$17,SMALL(IF("Página Web"='03.Muestra'!$D$8:$D$17,ROW('03.Muestra'!$B$8:$B$17)-MIN(ROW('03.Muestra'!$D$8:$D$17))+1,""),ROW()-123)),"")</f>
        <v/>
      </c>
      <c r="B126" s="186" t="str" cm="1">
        <f t="array" ref="B126">IFERROR(INDEX('03.Muestra'!$C$8:$C$17,SMALL(IF("Página Web"='03.Muestra'!$D$8:$D$17,ROW('03.Muestra'!$C$8:$C$17)-MIN(ROW('03.Muestra'!$D$8:$D$17))+1,""),ROW()-123)),"")</f>
        <v/>
      </c>
      <c r="C126" s="186" t="str" cm="1">
        <f t="array" ref="C126">IFERROR(INDEX('03.Muestra'!$F$8:$F$17,SMALL(IF("Página Web"='03.Muestra'!$D$8:$D$17,ROW('03.Muestra'!$F$8:$F$17)-MIN(ROW('03.Muestra'!$D$8:$D$17))+1,""),ROW()-123)),"")</f>
        <v/>
      </c>
      <c r="D126" s="229" t="str">
        <f t="shared" si="13"/>
        <v/>
      </c>
      <c r="E126" s="74" t="str">
        <f t="shared" si="12"/>
        <v/>
      </c>
      <c r="G126" s="18"/>
      <c r="H126" s="18"/>
      <c r="I126" s="18"/>
      <c r="J126" s="18"/>
      <c r="K126" s="158"/>
      <c r="L126" s="18"/>
      <c r="M126" s="18"/>
      <c r="N126" s="18"/>
      <c r="O126" s="18"/>
      <c r="P126" s="18"/>
      <c r="Q126" s="18"/>
      <c r="R126" s="18"/>
      <c r="T126" s="18"/>
      <c r="U126" s="18"/>
      <c r="V126" s="18"/>
      <c r="W126" s="18"/>
      <c r="X126" s="18"/>
      <c r="Y126" s="18"/>
    </row>
    <row r="127" spans="1:25" ht="12" customHeight="1">
      <c r="A127" s="178" t="str" cm="1">
        <f t="array" ref="A127">IFERROR(INDEX('03.Muestra'!$B$8:$B$17,SMALL(IF("Página Web"='03.Muestra'!$D$8:$D$17,ROW('03.Muestra'!$B$8:$B$17)-MIN(ROW('03.Muestra'!$D$8:$D$17))+1,""),ROW()-123)),"")</f>
        <v/>
      </c>
      <c r="B127" s="186" t="str" cm="1">
        <f t="array" ref="B127">IFERROR(INDEX('03.Muestra'!$C$8:$C$17,SMALL(IF("Página Web"='03.Muestra'!$D$8:$D$17,ROW('03.Muestra'!$C$8:$C$17)-MIN(ROW('03.Muestra'!$D$8:$D$17))+1,""),ROW()-123)),"")</f>
        <v/>
      </c>
      <c r="C127" s="186" t="str" cm="1">
        <f t="array" ref="C127">IFERROR(INDEX('03.Muestra'!$F$8:$F$17,SMALL(IF("Página Web"='03.Muestra'!$D$8:$D$17,ROW('03.Muestra'!$F$8:$F$17)-MIN(ROW('03.Muestra'!$D$8:$D$17))+1,""),ROW()-123)),"")</f>
        <v/>
      </c>
      <c r="D127" s="229" t="str">
        <f t="shared" si="13"/>
        <v/>
      </c>
      <c r="E127" s="74" t="str">
        <f t="shared" si="12"/>
        <v/>
      </c>
      <c r="G127" s="18"/>
      <c r="H127" s="18"/>
      <c r="I127" s="18"/>
      <c r="J127" s="18"/>
      <c r="K127" s="158"/>
      <c r="L127" s="18"/>
      <c r="M127" s="18"/>
      <c r="N127" s="18"/>
      <c r="O127" s="18"/>
      <c r="P127" s="18"/>
      <c r="Q127" s="18"/>
      <c r="R127" s="18"/>
      <c r="T127" s="18"/>
      <c r="U127" s="18"/>
      <c r="V127" s="18"/>
      <c r="W127" s="18"/>
      <c r="X127" s="18"/>
      <c r="Y127" s="18"/>
    </row>
    <row r="128" spans="1:25" ht="12" customHeight="1">
      <c r="A128" s="178" t="str" cm="1">
        <f t="array" ref="A128">IFERROR(INDEX('03.Muestra'!$B$8:$B$17,SMALL(IF("Página Web"='03.Muestra'!$D$8:$D$17,ROW('03.Muestra'!$B$8:$B$17)-MIN(ROW('03.Muestra'!$D$8:$D$17))+1,""),ROW()-123)),"")</f>
        <v/>
      </c>
      <c r="B128" s="186" t="str" cm="1">
        <f t="array" ref="B128">IFERROR(INDEX('03.Muestra'!$C$8:$C$17,SMALL(IF("Página Web"='03.Muestra'!$D$8:$D$17,ROW('03.Muestra'!$C$8:$C$17)-MIN(ROW('03.Muestra'!$D$8:$D$17))+1,""),ROW()-123)),"")</f>
        <v/>
      </c>
      <c r="C128" s="186" t="str" cm="1">
        <f t="array" ref="C128">IFERROR(INDEX('03.Muestra'!$F$8:$F$17,SMALL(IF("Página Web"='03.Muestra'!$D$8:$D$17,ROW('03.Muestra'!$F$8:$F$17)-MIN(ROW('03.Muestra'!$D$8:$D$17))+1,""),ROW()-123)),"")</f>
        <v/>
      </c>
      <c r="D128" s="229" t="str">
        <f t="shared" si="13"/>
        <v/>
      </c>
      <c r="E128" s="74" t="str">
        <f t="shared" si="12"/>
        <v/>
      </c>
      <c r="G128" s="18"/>
      <c r="H128" s="18"/>
      <c r="I128" s="18"/>
      <c r="J128" s="18"/>
      <c r="K128" s="158"/>
      <c r="L128" s="18"/>
      <c r="M128" s="18"/>
      <c r="N128" s="18"/>
      <c r="O128" s="18"/>
      <c r="P128" s="18"/>
      <c r="Q128" s="18"/>
      <c r="R128" s="18"/>
      <c r="T128" s="18"/>
      <c r="U128" s="18"/>
      <c r="V128" s="18"/>
      <c r="W128" s="18"/>
      <c r="X128" s="18"/>
      <c r="Y128" s="18"/>
    </row>
    <row r="129" spans="1:25" ht="12" customHeight="1">
      <c r="A129" s="178" t="str" cm="1">
        <f t="array" ref="A129">IFERROR(INDEX('03.Muestra'!$B$8:$B$17,SMALL(IF("Página Web"='03.Muestra'!$D$8:$D$17,ROW('03.Muestra'!$B$8:$B$17)-MIN(ROW('03.Muestra'!$D$8:$D$17))+1,""),ROW()-123)),"")</f>
        <v/>
      </c>
      <c r="B129" s="186" t="str" cm="1">
        <f t="array" ref="B129">IFERROR(INDEX('03.Muestra'!$C$8:$C$17,SMALL(IF("Página Web"='03.Muestra'!$D$8:$D$17,ROW('03.Muestra'!$C$8:$C$17)-MIN(ROW('03.Muestra'!$D$8:$D$17))+1,""),ROW()-123)),"")</f>
        <v/>
      </c>
      <c r="C129" s="186" t="str" cm="1">
        <f t="array" ref="C129">IFERROR(INDEX('03.Muestra'!$F$8:$F$17,SMALL(IF("Página Web"='03.Muestra'!$D$8:$D$17,ROW('03.Muestra'!$F$8:$F$17)-MIN(ROW('03.Muestra'!$D$8:$D$17))+1,""),ROW()-123)),"")</f>
        <v/>
      </c>
      <c r="D129" s="229" t="str">
        <f t="shared" si="13"/>
        <v/>
      </c>
      <c r="E129" s="74" t="str">
        <f t="shared" si="12"/>
        <v/>
      </c>
      <c r="G129" s="18"/>
      <c r="H129" s="18"/>
      <c r="I129" s="18"/>
      <c r="J129" s="18"/>
      <c r="K129" s="158"/>
      <c r="L129" s="18"/>
      <c r="M129" s="18"/>
      <c r="N129" s="18"/>
      <c r="O129" s="18"/>
      <c r="P129" s="18"/>
      <c r="Q129" s="18"/>
      <c r="R129" s="18"/>
      <c r="T129" s="18"/>
      <c r="U129" s="18"/>
      <c r="V129" s="18"/>
      <c r="W129" s="18"/>
      <c r="X129" s="18"/>
      <c r="Y129" s="18"/>
    </row>
    <row r="130" spans="1:25" ht="12" customHeight="1">
      <c r="A130" s="178" t="str" cm="1">
        <f t="array" ref="A130">IFERROR(INDEX('03.Muestra'!$B$8:$B$17,SMALL(IF("Página Web"='03.Muestra'!$D$8:$D$17,ROW('03.Muestra'!$B$8:$B$17)-MIN(ROW('03.Muestra'!$D$8:$D$17))+1,""),ROW()-123)),"")</f>
        <v/>
      </c>
      <c r="B130" s="186" t="str" cm="1">
        <f t="array" ref="B130">IFERROR(INDEX('03.Muestra'!$C$8:$C$17,SMALL(IF("Página Web"='03.Muestra'!$D$8:$D$17,ROW('03.Muestra'!$C$8:$C$17)-MIN(ROW('03.Muestra'!$D$8:$D$17))+1,""),ROW()-123)),"")</f>
        <v/>
      </c>
      <c r="C130" s="186" t="str" cm="1">
        <f t="array" ref="C130">IFERROR(INDEX('03.Muestra'!$F$8:$F$17,SMALL(IF("Página Web"='03.Muestra'!$D$8:$D$17,ROW('03.Muestra'!$F$8:$F$17)-MIN(ROW('03.Muestra'!$D$8:$D$17))+1,""),ROW()-123)),"")</f>
        <v/>
      </c>
      <c r="D130" s="229" t="str">
        <f t="shared" si="13"/>
        <v/>
      </c>
      <c r="E130" s="74" t="str">
        <f t="shared" si="12"/>
        <v/>
      </c>
      <c r="F130" s="18"/>
      <c r="G130" s="18"/>
      <c r="H130" s="18"/>
      <c r="I130" s="18"/>
      <c r="J130" s="18"/>
      <c r="K130" s="158"/>
      <c r="L130" s="18"/>
      <c r="M130" s="18"/>
      <c r="N130" s="18"/>
      <c r="O130" s="18"/>
      <c r="P130" s="18"/>
      <c r="Q130" s="18"/>
      <c r="R130" s="18"/>
      <c r="S130" s="18"/>
      <c r="T130" s="18"/>
      <c r="U130" s="18"/>
      <c r="V130" s="18"/>
      <c r="W130" s="18"/>
      <c r="X130" s="18"/>
      <c r="Y130" s="18"/>
    </row>
    <row r="131" spans="1:25" ht="12" customHeight="1">
      <c r="A131" s="178" t="str" cm="1">
        <f t="array" ref="A131">IFERROR(INDEX('03.Muestra'!$B$8:$B$17,SMALL(IF("Página Web"='03.Muestra'!$D$8:$D$17,ROW('03.Muestra'!$B$8:$B$17)-MIN(ROW('03.Muestra'!$D$8:$D$17))+1,""),ROW()-123)),"")</f>
        <v/>
      </c>
      <c r="B131" s="186" t="str" cm="1">
        <f t="array" ref="B131">IFERROR(INDEX('03.Muestra'!$C$8:$C$17,SMALL(IF("Página Web"='03.Muestra'!$D$8:$D$17,ROW('03.Muestra'!$C$8:$C$17)-MIN(ROW('03.Muestra'!$D$8:$D$17))+1,""),ROW()-123)),"")</f>
        <v/>
      </c>
      <c r="C131" s="186" t="str" cm="1">
        <f t="array" ref="C131">IFERROR(INDEX('03.Muestra'!$F$8:$F$17,SMALL(IF("Página Web"='03.Muestra'!$D$8:$D$17,ROW('03.Muestra'!$F$8:$F$17)-MIN(ROW('03.Muestra'!$D$8:$D$17))+1,""),ROW()-123)),"")</f>
        <v/>
      </c>
      <c r="D131" s="229" t="str">
        <f t="shared" si="13"/>
        <v/>
      </c>
      <c r="E131" s="74" t="str">
        <f t="shared" si="12"/>
        <v/>
      </c>
      <c r="F131" s="18"/>
      <c r="G131" s="18"/>
      <c r="H131" s="18"/>
      <c r="I131" s="18"/>
      <c r="J131" s="18"/>
      <c r="K131" s="158"/>
      <c r="L131" s="18"/>
      <c r="M131" s="18"/>
      <c r="N131" s="18"/>
      <c r="O131" s="18"/>
      <c r="P131" s="18"/>
      <c r="Q131" s="18"/>
      <c r="R131" s="18"/>
      <c r="S131" s="18"/>
      <c r="T131" s="18"/>
      <c r="U131" s="18"/>
      <c r="V131" s="18"/>
      <c r="W131" s="18"/>
      <c r="X131" s="18"/>
      <c r="Y131" s="18"/>
    </row>
    <row r="132" spans="1:25" ht="12" customHeight="1">
      <c r="A132" s="178" t="str" cm="1">
        <f t="array" ref="A132">IFERROR(INDEX('03.Muestra'!$B$8:$B$17,SMALL(IF("Página Web"='03.Muestra'!$D$8:$D$17,ROW('03.Muestra'!$B$8:$B$17)-MIN(ROW('03.Muestra'!$D$8:$D$17))+1,""),ROW()-123)),"")</f>
        <v/>
      </c>
      <c r="B132" s="186" t="str" cm="1">
        <f t="array" ref="B132">IFERROR(INDEX('03.Muestra'!$C$8:$C$17,SMALL(IF("Página Web"='03.Muestra'!$D$8:$D$17,ROW('03.Muestra'!$C$8:$C$17)-MIN(ROW('03.Muestra'!$D$8:$D$17))+1,""),ROW()-123)),"")</f>
        <v/>
      </c>
      <c r="C132" s="186" t="str" cm="1">
        <f t="array" ref="C132">IFERROR(INDEX('03.Muestra'!$F$8:$F$17,SMALL(IF("Página Web"='03.Muestra'!$D$8:$D$17,ROW('03.Muestra'!$F$8:$F$17)-MIN(ROW('03.Muestra'!$D$8:$D$17))+1,""),ROW()-123)),"")</f>
        <v/>
      </c>
      <c r="D132" s="229" t="str">
        <f t="shared" si="13"/>
        <v/>
      </c>
      <c r="E132" s="74" t="str">
        <f t="shared" si="12"/>
        <v/>
      </c>
      <c r="F132" s="18"/>
      <c r="G132" s="18"/>
      <c r="H132" s="18"/>
      <c r="I132" s="18"/>
      <c r="J132" s="18"/>
      <c r="K132" s="158"/>
      <c r="L132" s="18"/>
      <c r="M132" s="18"/>
      <c r="N132" s="18"/>
      <c r="O132" s="18"/>
      <c r="P132" s="18"/>
      <c r="Q132" s="18"/>
      <c r="R132" s="18"/>
      <c r="S132" s="18"/>
      <c r="T132" s="18"/>
      <c r="U132" s="18"/>
      <c r="V132" s="18"/>
      <c r="W132" s="18"/>
      <c r="X132" s="18"/>
      <c r="Y132" s="18"/>
    </row>
    <row r="133" spans="1:25" ht="12" customHeight="1">
      <c r="A133" s="178" t="str" cm="1">
        <f t="array" ref="A133">IFERROR(INDEX('03.Muestra'!$B$8:$B$17,SMALL(IF("Página Web"='03.Muestra'!$D$8:$D$17,ROW('03.Muestra'!$B$8:$B$17)-MIN(ROW('03.Muestra'!$D$8:$D$17))+1,""),ROW()-123)),"")</f>
        <v/>
      </c>
      <c r="B133" s="186" t="str" cm="1">
        <f t="array" ref="B133">IFERROR(INDEX('03.Muestra'!$C$8:$C$17,SMALL(IF("Página Web"='03.Muestra'!$D$8:$D$17,ROW('03.Muestra'!$C$8:$C$17)-MIN(ROW('03.Muestra'!$D$8:$D$17))+1,""),ROW()-123)),"")</f>
        <v/>
      </c>
      <c r="C133" s="186" t="str" cm="1">
        <f t="array" ref="C133">IFERROR(INDEX('03.Muestra'!$F$8:$F$17,SMALL(IF("Página Web"='03.Muestra'!$D$8:$D$17,ROW('03.Muestra'!$F$8:$F$17)-MIN(ROW('03.Muestra'!$D$8:$D$17))+1,""),ROW()-123)),"")</f>
        <v/>
      </c>
      <c r="D133" s="229" t="str">
        <f t="shared" si="13"/>
        <v/>
      </c>
      <c r="E133" s="74" t="str">
        <f t="shared" si="12"/>
        <v/>
      </c>
      <c r="F133" s="18"/>
      <c r="G133" s="18"/>
      <c r="H133" s="18"/>
      <c r="I133" s="18"/>
      <c r="J133" s="18"/>
      <c r="K133" s="158"/>
      <c r="L133" s="18"/>
      <c r="M133" s="18"/>
      <c r="N133" s="18"/>
      <c r="O133" s="18"/>
      <c r="P133" s="18"/>
      <c r="Q133" s="18"/>
      <c r="R133" s="18"/>
      <c r="S133" s="18"/>
      <c r="T133" s="18"/>
      <c r="U133" s="18"/>
      <c r="V133" s="18"/>
      <c r="W133" s="18"/>
      <c r="X133" s="18"/>
      <c r="Y133" s="18"/>
    </row>
    <row r="134" spans="1:25" ht="12" customHeight="1">
      <c r="A134" s="79"/>
      <c r="B134" s="111"/>
      <c r="C134" s="111"/>
      <c r="D134" s="239"/>
      <c r="E134" s="74"/>
      <c r="F134" s="18"/>
      <c r="G134" s="18"/>
      <c r="H134" s="18"/>
      <c r="I134" s="18"/>
      <c r="J134" s="18"/>
      <c r="K134" s="158"/>
      <c r="L134" s="18"/>
      <c r="M134" s="18"/>
      <c r="N134" s="18"/>
      <c r="O134" s="18"/>
      <c r="P134" s="18"/>
      <c r="Q134" s="18"/>
      <c r="R134" s="18"/>
      <c r="S134" s="18"/>
      <c r="T134" s="18"/>
      <c r="U134" s="18"/>
      <c r="V134" s="18"/>
      <c r="W134" s="18"/>
      <c r="X134" s="18"/>
      <c r="Y134" s="18"/>
    </row>
    <row r="135" spans="1:25" ht="12" customHeight="1">
      <c r="A135" s="79"/>
      <c r="B135" s="111"/>
      <c r="C135" s="111"/>
      <c r="D135" s="239"/>
      <c r="E135" s="74"/>
      <c r="F135" s="18"/>
      <c r="G135" s="18"/>
      <c r="H135" s="18"/>
      <c r="I135" s="18"/>
      <c r="J135" s="18"/>
      <c r="K135" s="158"/>
      <c r="L135" s="18"/>
      <c r="M135" s="18"/>
      <c r="N135" s="18"/>
      <c r="O135" s="18"/>
      <c r="P135" s="18"/>
      <c r="Q135" s="18"/>
      <c r="R135" s="18"/>
      <c r="S135" s="18"/>
      <c r="T135" s="18"/>
      <c r="U135" s="18"/>
      <c r="V135" s="18"/>
      <c r="W135" s="18"/>
      <c r="X135" s="18"/>
      <c r="Y135" s="18"/>
    </row>
    <row r="136" spans="1:25" ht="31">
      <c r="A136" s="227"/>
      <c r="B136" s="228"/>
      <c r="C136" s="227"/>
      <c r="D136" s="240"/>
      <c r="E136" s="74"/>
      <c r="F136" s="18"/>
      <c r="G136" s="18"/>
      <c r="H136" s="18"/>
      <c r="I136" s="18"/>
      <c r="J136" s="18"/>
      <c r="K136" s="158"/>
      <c r="L136" s="18"/>
      <c r="M136" s="18"/>
      <c r="N136" s="18"/>
      <c r="O136" s="18"/>
      <c r="P136" s="18"/>
      <c r="Q136" s="18"/>
      <c r="R136" s="18"/>
      <c r="S136" s="18"/>
      <c r="T136" s="18"/>
      <c r="U136" s="18"/>
      <c r="V136" s="18"/>
      <c r="W136" s="18"/>
      <c r="X136" s="18"/>
      <c r="Y136" s="18"/>
    </row>
    <row r="137" spans="1:25" ht="19.5" customHeight="1">
      <c r="A137" s="180"/>
      <c r="B137" s="180"/>
      <c r="C137" s="180"/>
      <c r="D137" s="241"/>
      <c r="E137" s="74"/>
      <c r="F137" s="176"/>
      <c r="G137" s="18"/>
      <c r="H137" s="18"/>
      <c r="I137" s="18"/>
      <c r="J137" s="18"/>
      <c r="K137" s="158"/>
      <c r="L137" s="18"/>
      <c r="M137" s="18"/>
      <c r="N137" s="18"/>
      <c r="O137" s="18"/>
      <c r="P137" s="18"/>
      <c r="Q137" s="18"/>
      <c r="R137" s="18"/>
      <c r="S137" s="18"/>
      <c r="T137" s="18"/>
      <c r="U137" s="18"/>
      <c r="V137" s="18"/>
      <c r="W137" s="18"/>
      <c r="X137" s="18"/>
      <c r="Y137" s="18"/>
    </row>
    <row r="138" spans="1:25" ht="12" customHeight="1">
      <c r="B138" s="18"/>
      <c r="C138" s="18"/>
      <c r="D138" s="235"/>
      <c r="E138" s="74"/>
      <c r="F138" s="18"/>
      <c r="G138" s="18"/>
      <c r="H138" s="18"/>
      <c r="I138" s="18"/>
      <c r="J138" s="18"/>
      <c r="K138" s="158"/>
      <c r="L138" s="18"/>
      <c r="M138" s="18"/>
      <c r="N138" s="18"/>
      <c r="O138" s="18"/>
      <c r="P138" s="18"/>
      <c r="Q138" s="18"/>
      <c r="R138" s="18"/>
      <c r="S138" s="18"/>
      <c r="T138" s="18"/>
      <c r="U138" s="18"/>
      <c r="V138" s="18"/>
      <c r="W138" s="18"/>
      <c r="X138" s="18"/>
      <c r="Y138" s="18"/>
    </row>
    <row r="139" spans="1:25" ht="12" customHeight="1">
      <c r="B139" s="18"/>
      <c r="C139" s="18"/>
      <c r="D139" s="235"/>
      <c r="E139" s="74"/>
      <c r="F139" s="18"/>
      <c r="G139" s="18"/>
      <c r="H139" s="18"/>
      <c r="I139" s="18"/>
      <c r="J139" s="18"/>
      <c r="K139" s="158"/>
      <c r="L139" s="18"/>
      <c r="M139" s="18"/>
      <c r="N139" s="18"/>
      <c r="O139" s="18"/>
      <c r="P139" s="18"/>
      <c r="Q139" s="18"/>
      <c r="R139" s="18"/>
      <c r="S139" s="18"/>
      <c r="T139" s="18"/>
      <c r="U139" s="18"/>
      <c r="V139" s="18"/>
      <c r="W139" s="18"/>
      <c r="X139" s="18"/>
      <c r="Y139" s="18"/>
    </row>
    <row r="140" spans="1:25" ht="32.25" customHeight="1">
      <c r="A140" s="157" t="s">
        <v>262</v>
      </c>
      <c r="B140" s="22" t="s">
        <v>87</v>
      </c>
      <c r="C140" s="23" t="s">
        <v>356</v>
      </c>
      <c r="D140" s="237" t="s">
        <v>30</v>
      </c>
      <c r="E140" s="88"/>
      <c r="K140" s="158"/>
      <c r="L140" s="18"/>
      <c r="M140" s="18"/>
      <c r="N140" s="18"/>
      <c r="O140" s="18"/>
      <c r="P140" s="18"/>
      <c r="Q140" s="18"/>
      <c r="R140" s="18"/>
      <c r="T140" s="18"/>
      <c r="U140" s="18"/>
      <c r="V140" s="18"/>
      <c r="W140" s="18"/>
      <c r="X140" s="18"/>
      <c r="Y140" s="18"/>
    </row>
    <row r="141" spans="1:25" ht="12" customHeight="1">
      <c r="A141" s="178" cm="1">
        <f t="array" ref="A141">IFERROR(INDEX('03.Muestra'!$B$8:$B$17,SMALL(IF("Página Web"='03.Muestra'!$D$8:$D$17,ROW('03.Muestra'!$B$8:$B$17)-MIN(ROW('03.Muestra'!$D$8:$D$17))+1,""),ROW()-140)),"")</f>
        <v>1</v>
      </c>
      <c r="B141" s="186" t="str" cm="1">
        <f t="array" ref="B141">IFERROR(INDEX('03.Muestra'!$C$8:$C$17,SMALL(IF("Página Web"='03.Muestra'!$D$8:$D$17,ROW('03.Muestra'!$C$8:$C$17)-MIN(ROW('03.Muestra'!$D$8:$D$17))+1,""),ROW()-140)),"")</f>
        <v>Home</v>
      </c>
      <c r="C141" s="186" t="str" cm="1">
        <f t="array" ref="C141">IFERROR(INDEX('03.Muestra'!$F$8:$F$17,SMALL(IF("Página Web"='03.Muestra'!$D$8:$D$17,ROW('03.Muestra'!$F$8:$F$17)-MIN(ROW('03.Muestra'!$D$8:$D$17))+1,""),ROW()-140)),"")</f>
        <v>https://…</v>
      </c>
      <c r="D141" s="229" t="str">
        <f>IF(C141="","",$D$18)</f>
        <v>N/A</v>
      </c>
      <c r="E141" s="74" t="str">
        <f t="shared" ref="E141:E150" si="14">IF(D141&lt;&gt;"",IF(AND(B141&lt;&gt;"",C141&lt;&gt;""),"","ERR"),"")</f>
        <v/>
      </c>
      <c r="F141" s="81" t="s">
        <v>31</v>
      </c>
      <c r="G141" s="82" t="s">
        <v>35</v>
      </c>
      <c r="H141" s="83" t="s">
        <v>33</v>
      </c>
      <c r="I141" s="84" t="s">
        <v>26</v>
      </c>
      <c r="J141" s="85" t="s">
        <v>24</v>
      </c>
      <c r="K141" s="161" t="s">
        <v>463</v>
      </c>
      <c r="L141" s="18"/>
      <c r="M141" s="18"/>
      <c r="N141" s="18"/>
      <c r="O141" s="18"/>
      <c r="P141" s="18"/>
      <c r="Q141" s="18"/>
      <c r="R141" s="18"/>
      <c r="T141" s="18"/>
      <c r="U141" s="18"/>
      <c r="V141" s="18"/>
      <c r="W141" s="18"/>
      <c r="X141" s="18"/>
      <c r="Y141" s="18"/>
    </row>
    <row r="142" spans="1:25" ht="12" customHeight="1">
      <c r="A142" s="178" t="str" cm="1">
        <f t="array" ref="A142">IFERROR(INDEX('03.Muestra'!$B$8:$B$17,SMALL(IF("Página Web"='03.Muestra'!$D$8:$D$17,ROW('03.Muestra'!$B$8:$B$17)-MIN(ROW('03.Muestra'!$D$8:$D$17))+1,""),ROW()-140)),"")</f>
        <v/>
      </c>
      <c r="B142" s="186" t="str" cm="1">
        <f t="array" ref="B142">IFERROR(INDEX('03.Muestra'!$C$8:$C$17,SMALL(IF("Página Web"='03.Muestra'!$D$8:$D$17,ROW('03.Muestra'!$C$8:$C$17)-MIN(ROW('03.Muestra'!$D$8:$D$17))+1,""),ROW()-140)),"")</f>
        <v/>
      </c>
      <c r="C142" s="186" t="str" cm="1">
        <f t="array" ref="C142">IFERROR(INDEX('03.Muestra'!$F$8:$F$17,SMALL(IF("Página Web"='03.Muestra'!$D$8:$D$17,ROW('03.Muestra'!$F$8:$F$17)-MIN(ROW('03.Muestra'!$D$8:$D$17))+1,""),ROW()-140)),"")</f>
        <v/>
      </c>
      <c r="D142" s="229" t="str">
        <f t="shared" ref="D142:D150" si="15">IF(C142="","",$D$18)</f>
        <v/>
      </c>
      <c r="E142" s="74" t="str">
        <f t="shared" si="14"/>
        <v/>
      </c>
      <c r="F142" s="199">
        <f ca="1">COUNTIF($D141:INDIRECT("$D" &amp;  SUM(ROW()-1,'03.Muestra'!$D$20)-1),F141)</f>
        <v>0</v>
      </c>
      <c r="G142" s="199">
        <f ca="1">COUNTIF($D141:INDIRECT("$D" &amp;  SUM(ROW()-1,'03.Muestra'!$D$20)-1),G141)</f>
        <v>0</v>
      </c>
      <c r="H142" s="199">
        <f ca="1">COUNTIF($D141:INDIRECT("$D" &amp;  SUM(ROW()-1,'03.Muestra'!$D$20)-1),H141)</f>
        <v>1</v>
      </c>
      <c r="I142" s="199">
        <f ca="1">COUNTIF($D141:INDIRECT("$D" &amp;  SUM(ROW()-1,'03.Muestra'!$D$20)-1),I141)</f>
        <v>0</v>
      </c>
      <c r="J142" s="199">
        <f ca="1">COUNTIF($D141:INDIRECT("$D" &amp;  SUM(ROW()-1,'03.Muestra'!$D$20)-1),J141)</f>
        <v>0</v>
      </c>
      <c r="K142" s="162">
        <f ca="1">IF(COUNTIF('03.Muestra'!$D$8:$D$17,"Página Web")=0,0,COUNTBLANK($D141:INDIRECT("$D" &amp;  SUM(ROW()-1,COUNTIF('03.Muestra'!$D$8:$D$17,"Página Web"))-1)))</f>
        <v>0</v>
      </c>
      <c r="L142" s="18"/>
      <c r="M142" s="18"/>
      <c r="N142" s="18"/>
      <c r="O142" s="18"/>
      <c r="P142" s="18"/>
      <c r="Q142" s="18"/>
      <c r="R142" s="18"/>
      <c r="T142" s="18"/>
      <c r="U142" s="18"/>
      <c r="V142" s="18"/>
      <c r="W142" s="18"/>
      <c r="X142" s="18"/>
      <c r="Y142" s="18"/>
    </row>
    <row r="143" spans="1:25" ht="12" customHeight="1">
      <c r="A143" s="178" t="str" cm="1">
        <f t="array" ref="A143">IFERROR(INDEX('03.Muestra'!$B$8:$B$17,SMALL(IF("Página Web"='03.Muestra'!$D$8:$D$17,ROW('03.Muestra'!$B$8:$B$17)-MIN(ROW('03.Muestra'!$D$8:$D$17))+1,""),ROW()-140)),"")</f>
        <v/>
      </c>
      <c r="B143" s="186" t="str" cm="1">
        <f t="array" ref="B143">IFERROR(INDEX('03.Muestra'!$C$8:$C$17,SMALL(IF("Página Web"='03.Muestra'!$D$8:$D$17,ROW('03.Muestra'!$C$8:$C$17)-MIN(ROW('03.Muestra'!$D$8:$D$17))+1,""),ROW()-140)),"")</f>
        <v/>
      </c>
      <c r="C143" s="186" t="str" cm="1">
        <f t="array" ref="C143">IFERROR(INDEX('03.Muestra'!$F$8:$F$17,SMALL(IF("Página Web"='03.Muestra'!$D$8:$D$17,ROW('03.Muestra'!$F$8:$F$17)-MIN(ROW('03.Muestra'!$D$8:$D$17))+1,""),ROW()-140)),"")</f>
        <v/>
      </c>
      <c r="D143" s="229" t="str">
        <f t="shared" si="15"/>
        <v/>
      </c>
      <c r="E143" s="74" t="str">
        <f t="shared" si="14"/>
        <v/>
      </c>
      <c r="G143" s="18"/>
      <c r="H143" s="18"/>
      <c r="I143" s="18"/>
      <c r="J143" s="18"/>
      <c r="K143" s="158"/>
      <c r="L143" s="18"/>
      <c r="M143" s="18"/>
      <c r="N143" s="18"/>
      <c r="O143" s="18"/>
      <c r="P143" s="18"/>
      <c r="Q143" s="18"/>
      <c r="R143" s="18"/>
      <c r="T143" s="18"/>
      <c r="U143" s="18"/>
      <c r="V143" s="18"/>
      <c r="W143" s="18"/>
      <c r="X143" s="18"/>
      <c r="Y143" s="18"/>
    </row>
    <row r="144" spans="1:25" ht="12" customHeight="1">
      <c r="A144" s="178" t="str" cm="1">
        <f t="array" ref="A144">IFERROR(INDEX('03.Muestra'!$B$8:$B$17,SMALL(IF("Página Web"='03.Muestra'!$D$8:$D$17,ROW('03.Muestra'!$B$8:$B$17)-MIN(ROW('03.Muestra'!$D$8:$D$17))+1,""),ROW()-140)),"")</f>
        <v/>
      </c>
      <c r="B144" s="186" t="str" cm="1">
        <f t="array" ref="B144">IFERROR(INDEX('03.Muestra'!$C$8:$C$17,SMALL(IF("Página Web"='03.Muestra'!$D$8:$D$17,ROW('03.Muestra'!$C$8:$C$17)-MIN(ROW('03.Muestra'!$D$8:$D$17))+1,""),ROW()-140)),"")</f>
        <v/>
      </c>
      <c r="C144" s="186" t="str" cm="1">
        <f t="array" ref="C144">IFERROR(INDEX('03.Muestra'!$F$8:$F$17,SMALL(IF("Página Web"='03.Muestra'!$D$8:$D$17,ROW('03.Muestra'!$F$8:$F$17)-MIN(ROW('03.Muestra'!$D$8:$D$17))+1,""),ROW()-140)),"")</f>
        <v/>
      </c>
      <c r="D144" s="229" t="str">
        <f t="shared" si="15"/>
        <v/>
      </c>
      <c r="E144" s="74" t="str">
        <f t="shared" si="14"/>
        <v/>
      </c>
      <c r="G144" s="18"/>
      <c r="H144" s="18"/>
      <c r="I144" s="18"/>
      <c r="J144" s="18"/>
      <c r="K144" s="158"/>
      <c r="L144" s="18"/>
      <c r="M144" s="18"/>
      <c r="N144" s="18"/>
      <c r="O144" s="18"/>
      <c r="P144" s="18"/>
      <c r="Q144" s="18"/>
      <c r="R144" s="18"/>
      <c r="T144" s="18"/>
      <c r="U144" s="18"/>
      <c r="V144" s="18"/>
      <c r="W144" s="18"/>
      <c r="X144" s="18"/>
      <c r="Y144" s="18"/>
    </row>
    <row r="145" spans="1:25" ht="12" customHeight="1">
      <c r="A145" s="178" t="str" cm="1">
        <f t="array" ref="A145">IFERROR(INDEX('03.Muestra'!$B$8:$B$17,SMALL(IF("Página Web"='03.Muestra'!$D$8:$D$17,ROW('03.Muestra'!$B$8:$B$17)-MIN(ROW('03.Muestra'!$D$8:$D$17))+1,""),ROW()-140)),"")</f>
        <v/>
      </c>
      <c r="B145" s="186" t="str" cm="1">
        <f t="array" ref="B145">IFERROR(INDEX('03.Muestra'!$C$8:$C$17,SMALL(IF("Página Web"='03.Muestra'!$D$8:$D$17,ROW('03.Muestra'!$C$8:$C$17)-MIN(ROW('03.Muestra'!$D$8:$D$17))+1,""),ROW()-140)),"")</f>
        <v/>
      </c>
      <c r="C145" s="186" t="str" cm="1">
        <f t="array" ref="C145">IFERROR(INDEX('03.Muestra'!$F$8:$F$17,SMALL(IF("Página Web"='03.Muestra'!$D$8:$D$17,ROW('03.Muestra'!$F$8:$F$17)-MIN(ROW('03.Muestra'!$D$8:$D$17))+1,""),ROW()-140)),"")</f>
        <v/>
      </c>
      <c r="D145" s="229" t="str">
        <f t="shared" si="15"/>
        <v/>
      </c>
      <c r="E145" s="74" t="str">
        <f t="shared" si="14"/>
        <v/>
      </c>
      <c r="G145" s="18"/>
      <c r="H145" s="18"/>
      <c r="I145" s="18"/>
      <c r="J145" s="18"/>
      <c r="K145" s="158"/>
      <c r="L145" s="18"/>
      <c r="M145" s="18"/>
      <c r="N145" s="18"/>
      <c r="O145" s="18"/>
      <c r="P145" s="18"/>
      <c r="Q145" s="18"/>
      <c r="R145" s="18"/>
      <c r="T145" s="18"/>
      <c r="U145" s="18"/>
      <c r="V145" s="18"/>
      <c r="W145" s="18"/>
      <c r="X145" s="18"/>
      <c r="Y145" s="18"/>
    </row>
    <row r="146" spans="1:25" ht="12" customHeight="1">
      <c r="A146" s="178" t="str" cm="1">
        <f t="array" ref="A146">IFERROR(INDEX('03.Muestra'!$B$8:$B$17,SMALL(IF("Página Web"='03.Muestra'!$D$8:$D$17,ROW('03.Muestra'!$B$8:$B$17)-MIN(ROW('03.Muestra'!$D$8:$D$17))+1,""),ROW()-140)),"")</f>
        <v/>
      </c>
      <c r="B146" s="186" t="str" cm="1">
        <f t="array" ref="B146">IFERROR(INDEX('03.Muestra'!$C$8:$C$17,SMALL(IF("Página Web"='03.Muestra'!$D$8:$D$17,ROW('03.Muestra'!$C$8:$C$17)-MIN(ROW('03.Muestra'!$D$8:$D$17))+1,""),ROW()-140)),"")</f>
        <v/>
      </c>
      <c r="C146" s="186" t="str" cm="1">
        <f t="array" ref="C146">IFERROR(INDEX('03.Muestra'!$F$8:$F$17,SMALL(IF("Página Web"='03.Muestra'!$D$8:$D$17,ROW('03.Muestra'!$F$8:$F$17)-MIN(ROW('03.Muestra'!$D$8:$D$17))+1,""),ROW()-140)),"")</f>
        <v/>
      </c>
      <c r="D146" s="229" t="str">
        <f t="shared" si="15"/>
        <v/>
      </c>
      <c r="E146" s="74" t="str">
        <f t="shared" si="14"/>
        <v/>
      </c>
      <c r="G146" s="18"/>
      <c r="H146" s="18"/>
      <c r="I146" s="18"/>
      <c r="J146" s="18"/>
      <c r="K146" s="158"/>
      <c r="L146" s="18"/>
      <c r="M146" s="18"/>
      <c r="N146" s="18"/>
      <c r="O146" s="18"/>
      <c r="P146" s="18"/>
      <c r="Q146" s="18"/>
      <c r="R146" s="18"/>
      <c r="T146" s="18"/>
      <c r="U146" s="18"/>
      <c r="V146" s="18"/>
      <c r="W146" s="18"/>
      <c r="X146" s="18"/>
      <c r="Y146" s="18"/>
    </row>
    <row r="147" spans="1:25" ht="12" customHeight="1">
      <c r="A147" s="178" t="str" cm="1">
        <f t="array" ref="A147">IFERROR(INDEX('03.Muestra'!$B$8:$B$17,SMALL(IF("Página Web"='03.Muestra'!$D$8:$D$17,ROW('03.Muestra'!$B$8:$B$17)-MIN(ROW('03.Muestra'!$D$8:$D$17))+1,""),ROW()-140)),"")</f>
        <v/>
      </c>
      <c r="B147" s="186" t="str" cm="1">
        <f t="array" ref="B147">IFERROR(INDEX('03.Muestra'!$C$8:$C$17,SMALL(IF("Página Web"='03.Muestra'!$D$8:$D$17,ROW('03.Muestra'!$C$8:$C$17)-MIN(ROW('03.Muestra'!$D$8:$D$17))+1,""),ROW()-140)),"")</f>
        <v/>
      </c>
      <c r="C147" s="186" t="str" cm="1">
        <f t="array" ref="C147">IFERROR(INDEX('03.Muestra'!$F$8:$F$17,SMALL(IF("Página Web"='03.Muestra'!$D$8:$D$17,ROW('03.Muestra'!$F$8:$F$17)-MIN(ROW('03.Muestra'!$D$8:$D$17))+1,""),ROW()-140)),"")</f>
        <v/>
      </c>
      <c r="D147" s="229" t="str">
        <f t="shared" si="15"/>
        <v/>
      </c>
      <c r="E147" s="74" t="str">
        <f t="shared" si="14"/>
        <v/>
      </c>
      <c r="F147" s="18"/>
      <c r="G147" s="18"/>
      <c r="H147" s="18"/>
      <c r="I147" s="18"/>
      <c r="J147" s="18"/>
      <c r="K147" s="158"/>
      <c r="L147" s="18"/>
      <c r="M147" s="18"/>
      <c r="N147" s="18"/>
      <c r="O147" s="18"/>
      <c r="P147" s="18"/>
      <c r="Q147" s="18"/>
      <c r="R147" s="18"/>
      <c r="S147" s="18"/>
      <c r="T147" s="18"/>
      <c r="U147" s="18"/>
      <c r="V147" s="18"/>
      <c r="W147" s="18"/>
      <c r="X147" s="18"/>
      <c r="Y147" s="18"/>
    </row>
    <row r="148" spans="1:25" ht="12" customHeight="1">
      <c r="A148" s="178" t="str" cm="1">
        <f t="array" ref="A148">IFERROR(INDEX('03.Muestra'!$B$8:$B$17,SMALL(IF("Página Web"='03.Muestra'!$D$8:$D$17,ROW('03.Muestra'!$B$8:$B$17)-MIN(ROW('03.Muestra'!$D$8:$D$17))+1,""),ROW()-140)),"")</f>
        <v/>
      </c>
      <c r="B148" s="186" t="str" cm="1">
        <f t="array" ref="B148">IFERROR(INDEX('03.Muestra'!$C$8:$C$17,SMALL(IF("Página Web"='03.Muestra'!$D$8:$D$17,ROW('03.Muestra'!$C$8:$C$17)-MIN(ROW('03.Muestra'!$D$8:$D$17))+1,""),ROW()-140)),"")</f>
        <v/>
      </c>
      <c r="C148" s="186" t="str" cm="1">
        <f t="array" ref="C148">IFERROR(INDEX('03.Muestra'!$F$8:$F$17,SMALL(IF("Página Web"='03.Muestra'!$D$8:$D$17,ROW('03.Muestra'!$F$8:$F$17)-MIN(ROW('03.Muestra'!$D$8:$D$17))+1,""),ROW()-140)),"")</f>
        <v/>
      </c>
      <c r="D148" s="229" t="str">
        <f t="shared" si="15"/>
        <v/>
      </c>
      <c r="E148" s="74" t="str">
        <f t="shared" si="14"/>
        <v/>
      </c>
      <c r="F148" s="18"/>
      <c r="G148" s="18"/>
      <c r="H148" s="18"/>
      <c r="I148" s="18"/>
      <c r="J148" s="18"/>
      <c r="K148" s="158"/>
      <c r="L148" s="18"/>
      <c r="M148" s="18"/>
      <c r="N148" s="18"/>
      <c r="O148" s="18"/>
      <c r="P148" s="18"/>
      <c r="Q148" s="18"/>
      <c r="R148" s="18"/>
      <c r="S148" s="18"/>
      <c r="T148" s="18"/>
      <c r="U148" s="18"/>
      <c r="V148" s="18"/>
      <c r="W148" s="18"/>
      <c r="X148" s="18"/>
      <c r="Y148" s="18"/>
    </row>
    <row r="149" spans="1:25" ht="12" customHeight="1">
      <c r="A149" s="178" t="str" cm="1">
        <f t="array" ref="A149">IFERROR(INDEX('03.Muestra'!$B$8:$B$17,SMALL(IF("Página Web"='03.Muestra'!$D$8:$D$17,ROW('03.Muestra'!$B$8:$B$17)-MIN(ROW('03.Muestra'!$D$8:$D$17))+1,""),ROW()-140)),"")</f>
        <v/>
      </c>
      <c r="B149" s="186" t="str" cm="1">
        <f t="array" ref="B149">IFERROR(INDEX('03.Muestra'!$C$8:$C$17,SMALL(IF("Página Web"='03.Muestra'!$D$8:$D$17,ROW('03.Muestra'!$C$8:$C$17)-MIN(ROW('03.Muestra'!$D$8:$D$17))+1,""),ROW()-140)),"")</f>
        <v/>
      </c>
      <c r="C149" s="186" t="str" cm="1">
        <f t="array" ref="C149">IFERROR(INDEX('03.Muestra'!$F$8:$F$17,SMALL(IF("Página Web"='03.Muestra'!$D$8:$D$17,ROW('03.Muestra'!$F$8:$F$17)-MIN(ROW('03.Muestra'!$D$8:$D$17))+1,""),ROW()-140)),"")</f>
        <v/>
      </c>
      <c r="D149" s="229" t="str">
        <f t="shared" si="15"/>
        <v/>
      </c>
      <c r="E149" s="74" t="str">
        <f t="shared" si="14"/>
        <v/>
      </c>
      <c r="F149" s="18"/>
      <c r="G149" s="18"/>
      <c r="H149" s="18"/>
      <c r="I149" s="18"/>
      <c r="J149" s="18"/>
      <c r="K149" s="158"/>
      <c r="L149" s="18"/>
      <c r="M149" s="18"/>
      <c r="N149" s="18"/>
      <c r="O149" s="18"/>
      <c r="P149" s="18"/>
      <c r="Q149" s="18"/>
      <c r="R149" s="18"/>
      <c r="S149" s="18"/>
      <c r="T149" s="18"/>
      <c r="U149" s="18"/>
      <c r="V149" s="18"/>
      <c r="W149" s="18"/>
      <c r="X149" s="18"/>
      <c r="Y149" s="18"/>
    </row>
    <row r="150" spans="1:25" ht="12" customHeight="1">
      <c r="A150" s="178" t="str" cm="1">
        <f t="array" ref="A150">IFERROR(INDEX('03.Muestra'!$B$8:$B$17,SMALL(IF("Página Web"='03.Muestra'!$D$8:$D$17,ROW('03.Muestra'!$B$8:$B$17)-MIN(ROW('03.Muestra'!$D$8:$D$17))+1,""),ROW()-140)),"")</f>
        <v/>
      </c>
      <c r="B150" s="186" t="str" cm="1">
        <f t="array" ref="B150">IFERROR(INDEX('03.Muestra'!$C$8:$C$17,SMALL(IF("Página Web"='03.Muestra'!$D$8:$D$17,ROW('03.Muestra'!$C$8:$C$17)-MIN(ROW('03.Muestra'!$D$8:$D$17))+1,""),ROW()-140)),"")</f>
        <v/>
      </c>
      <c r="C150" s="186" t="str" cm="1">
        <f t="array" ref="C150">IFERROR(INDEX('03.Muestra'!$F$8:$F$17,SMALL(IF("Página Web"='03.Muestra'!$D$8:$D$17,ROW('03.Muestra'!$F$8:$F$17)-MIN(ROW('03.Muestra'!$D$8:$D$17))+1,""),ROW()-140)),"")</f>
        <v/>
      </c>
      <c r="D150" s="229" t="str">
        <f t="shared" si="15"/>
        <v/>
      </c>
      <c r="E150" s="74" t="str">
        <f t="shared" si="14"/>
        <v/>
      </c>
      <c r="F150" s="18"/>
      <c r="G150" s="18"/>
      <c r="H150" s="18"/>
      <c r="I150" s="18"/>
      <c r="J150" s="18"/>
      <c r="K150" s="158"/>
      <c r="L150" s="18"/>
      <c r="M150" s="18"/>
      <c r="N150" s="18"/>
      <c r="O150" s="18"/>
      <c r="P150" s="18"/>
      <c r="Q150" s="18"/>
      <c r="R150" s="18"/>
      <c r="S150" s="18"/>
      <c r="T150" s="18"/>
      <c r="U150" s="18"/>
      <c r="V150" s="18"/>
      <c r="W150" s="18"/>
      <c r="X150" s="18"/>
      <c r="Y150" s="18"/>
    </row>
    <row r="151" spans="1:25" ht="12" customHeight="1">
      <c r="A151" s="79"/>
      <c r="B151" s="111"/>
      <c r="C151" s="111"/>
      <c r="D151" s="239"/>
      <c r="E151" s="74"/>
      <c r="F151" s="18"/>
      <c r="G151" s="18"/>
      <c r="H151" s="18"/>
      <c r="I151" s="18"/>
      <c r="J151" s="18"/>
      <c r="K151" s="158"/>
      <c r="L151" s="18"/>
      <c r="M151" s="18"/>
      <c r="N151" s="18"/>
      <c r="O151" s="18"/>
      <c r="P151" s="18"/>
      <c r="Q151" s="18"/>
      <c r="R151" s="18"/>
      <c r="S151" s="18"/>
      <c r="T151" s="18"/>
      <c r="U151" s="18"/>
      <c r="V151" s="18"/>
      <c r="W151" s="18"/>
      <c r="X151" s="18"/>
      <c r="Y151" s="18"/>
    </row>
    <row r="152" spans="1:25" ht="12" customHeight="1">
      <c r="A152" s="79"/>
      <c r="B152" s="111"/>
      <c r="C152" s="111"/>
      <c r="D152" s="239"/>
      <c r="E152" s="74"/>
      <c r="F152" s="18"/>
      <c r="G152" s="18"/>
      <c r="H152" s="18"/>
      <c r="I152" s="18"/>
      <c r="J152" s="18"/>
      <c r="K152" s="158"/>
      <c r="L152" s="18"/>
      <c r="M152" s="18"/>
      <c r="N152" s="18"/>
      <c r="O152" s="18"/>
      <c r="P152" s="18"/>
      <c r="Q152" s="18"/>
      <c r="R152" s="18"/>
      <c r="S152" s="18"/>
      <c r="T152" s="18"/>
      <c r="U152" s="18"/>
      <c r="V152" s="18"/>
      <c r="W152" s="18"/>
      <c r="X152" s="18"/>
      <c r="Y152" s="18"/>
    </row>
    <row r="153" spans="1:25" ht="31">
      <c r="A153" s="227"/>
      <c r="B153" s="228"/>
      <c r="C153" s="227"/>
      <c r="D153" s="240"/>
      <c r="E153" s="74"/>
      <c r="F153" s="18"/>
      <c r="G153" s="18"/>
      <c r="H153" s="18"/>
      <c r="I153" s="18"/>
      <c r="J153" s="18"/>
      <c r="K153" s="158"/>
      <c r="L153" s="18"/>
      <c r="M153" s="18"/>
      <c r="N153" s="18"/>
      <c r="O153" s="18"/>
      <c r="P153" s="18"/>
      <c r="Q153" s="18"/>
      <c r="R153" s="18"/>
      <c r="S153" s="18"/>
      <c r="T153" s="18"/>
      <c r="U153" s="18"/>
      <c r="V153" s="18"/>
      <c r="W153" s="18"/>
      <c r="X153" s="18"/>
      <c r="Y153" s="18"/>
    </row>
    <row r="154" spans="1:25" ht="16" customHeight="1">
      <c r="A154" s="180"/>
      <c r="B154" s="180"/>
      <c r="C154" s="180"/>
      <c r="D154" s="241"/>
      <c r="E154" s="74"/>
      <c r="F154" s="176"/>
      <c r="G154" s="18"/>
      <c r="H154" s="18"/>
      <c r="I154" s="18"/>
      <c r="J154" s="18"/>
      <c r="K154" s="158"/>
      <c r="L154" s="18"/>
      <c r="M154" s="18"/>
      <c r="N154" s="18"/>
      <c r="O154" s="18"/>
      <c r="P154" s="18"/>
      <c r="Q154" s="18"/>
      <c r="R154" s="18"/>
      <c r="S154" s="18"/>
      <c r="T154" s="18"/>
      <c r="U154" s="18"/>
      <c r="V154" s="18"/>
      <c r="W154" s="18"/>
      <c r="X154" s="18"/>
      <c r="Y154" s="18"/>
    </row>
    <row r="155" spans="1:25" ht="12" customHeight="1">
      <c r="B155" s="18"/>
      <c r="C155" s="18"/>
      <c r="D155" s="235"/>
      <c r="E155" s="74"/>
      <c r="F155" s="18"/>
      <c r="G155" s="18"/>
      <c r="H155" s="18"/>
      <c r="I155" s="18"/>
      <c r="J155" s="18"/>
      <c r="K155" s="158"/>
      <c r="L155" s="18"/>
      <c r="M155" s="18"/>
      <c r="N155" s="18"/>
      <c r="O155" s="18"/>
      <c r="P155" s="18"/>
      <c r="Q155" s="18"/>
      <c r="R155" s="18"/>
      <c r="S155" s="18"/>
      <c r="T155" s="18"/>
      <c r="U155" s="18"/>
      <c r="V155" s="18"/>
      <c r="W155" s="18"/>
      <c r="X155" s="18"/>
      <c r="Y155" s="18"/>
    </row>
    <row r="156" spans="1:25" ht="12" customHeight="1">
      <c r="B156" s="18"/>
      <c r="C156" s="18"/>
      <c r="D156" s="235"/>
      <c r="E156" s="74"/>
      <c r="F156" s="18"/>
      <c r="G156" s="18"/>
      <c r="H156" s="18"/>
      <c r="I156" s="18"/>
      <c r="J156" s="18"/>
      <c r="K156" s="158"/>
      <c r="L156" s="18"/>
      <c r="M156" s="18"/>
      <c r="N156" s="18"/>
      <c r="O156" s="18"/>
      <c r="P156" s="18"/>
      <c r="Q156" s="18"/>
      <c r="R156" s="18"/>
      <c r="S156" s="18"/>
      <c r="T156" s="18"/>
      <c r="U156" s="18"/>
      <c r="V156" s="18"/>
      <c r="W156" s="18"/>
      <c r="X156" s="18"/>
      <c r="Y156" s="18"/>
    </row>
    <row r="157" spans="1:25" ht="32.25" customHeight="1">
      <c r="A157" s="157" t="s">
        <v>262</v>
      </c>
      <c r="B157" s="22" t="s">
        <v>87</v>
      </c>
      <c r="C157" s="23" t="s">
        <v>357</v>
      </c>
      <c r="D157" s="237" t="s">
        <v>30</v>
      </c>
      <c r="E157" s="88"/>
      <c r="K157" s="158"/>
      <c r="L157" s="18"/>
      <c r="M157" s="18"/>
      <c r="N157" s="18"/>
      <c r="O157" s="18"/>
      <c r="P157" s="18"/>
      <c r="Q157" s="18"/>
      <c r="R157" s="18"/>
      <c r="T157" s="18"/>
      <c r="U157" s="18"/>
      <c r="V157" s="18"/>
      <c r="W157" s="18"/>
      <c r="X157" s="18"/>
      <c r="Y157" s="18"/>
    </row>
    <row r="158" spans="1:25" ht="12" customHeight="1">
      <c r="A158" s="178" cm="1">
        <f t="array" ref="A158">IFERROR(INDEX('03.Muestra'!$B$8:$B$17,SMALL(IF("Página Web"='03.Muestra'!$D$8:$D$17,ROW('03.Muestra'!$B$8:$B$17)-MIN(ROW('03.Muestra'!$D$8:$D$17))+1,""),ROW()-157)),"")</f>
        <v>1</v>
      </c>
      <c r="B158" s="186" t="str" cm="1">
        <f t="array" ref="B158">IFERROR(INDEX('03.Muestra'!$C$8:$C$17,SMALL(IF("Página Web"='03.Muestra'!$D$8:$D$17,ROW('03.Muestra'!$C$8:$C$17)-MIN(ROW('03.Muestra'!$D$8:$D$17))+1,""),ROW()-157)),"")</f>
        <v>Home</v>
      </c>
      <c r="C158" s="186" t="str" cm="1">
        <f t="array" ref="C158">IFERROR(INDEX('03.Muestra'!$F$8:$F$17,SMALL(IF("Página Web"='03.Muestra'!$D$8:$D$17,ROW('03.Muestra'!$F$8:$F$17)-MIN(ROW('03.Muestra'!$D$8:$D$17))+1,""),ROW()-157)),"")</f>
        <v>https://…</v>
      </c>
      <c r="D158" s="229" t="str">
        <f>IF(C158="","",$D$18)</f>
        <v>N/A</v>
      </c>
      <c r="E158" s="74" t="str">
        <f t="shared" ref="E158:E167" si="16">IF(D158&lt;&gt;"",IF(AND(B158&lt;&gt;"",C158&lt;&gt;""),"","ERR"),"")</f>
        <v/>
      </c>
      <c r="F158" s="81" t="s">
        <v>31</v>
      </c>
      <c r="G158" s="82" t="s">
        <v>35</v>
      </c>
      <c r="H158" s="83" t="s">
        <v>33</v>
      </c>
      <c r="I158" s="84" t="s">
        <v>26</v>
      </c>
      <c r="J158" s="85" t="s">
        <v>24</v>
      </c>
      <c r="K158" s="161" t="s">
        <v>463</v>
      </c>
      <c r="L158" s="18"/>
      <c r="M158" s="18"/>
      <c r="N158" s="18"/>
      <c r="O158" s="18"/>
      <c r="P158" s="18"/>
      <c r="Q158" s="18"/>
      <c r="R158" s="18"/>
      <c r="T158" s="18"/>
      <c r="U158" s="18"/>
      <c r="V158" s="18"/>
      <c r="W158" s="18"/>
      <c r="X158" s="18"/>
      <c r="Y158" s="18"/>
    </row>
    <row r="159" spans="1:25" ht="12" customHeight="1">
      <c r="A159" s="178" t="str" cm="1">
        <f t="array" ref="A159">IFERROR(INDEX('03.Muestra'!$B$8:$B$17,SMALL(IF("Página Web"='03.Muestra'!$D$8:$D$17,ROW('03.Muestra'!$B$8:$B$17)-MIN(ROW('03.Muestra'!$D$8:$D$17))+1,""),ROW()-157)),"")</f>
        <v/>
      </c>
      <c r="B159" s="186" t="str" cm="1">
        <f t="array" ref="B159">IFERROR(INDEX('03.Muestra'!$C$8:$C$17,SMALL(IF("Página Web"='03.Muestra'!$D$8:$D$17,ROW('03.Muestra'!$C$8:$C$17)-MIN(ROW('03.Muestra'!$D$8:$D$17))+1,""),ROW()-157)),"")</f>
        <v/>
      </c>
      <c r="C159" s="186" t="str" cm="1">
        <f t="array" ref="C159">IFERROR(INDEX('03.Muestra'!$F$8:$F$17,SMALL(IF("Página Web"='03.Muestra'!$D$8:$D$17,ROW('03.Muestra'!$F$8:$F$17)-MIN(ROW('03.Muestra'!$D$8:$D$17))+1,""),ROW()-157)),"")</f>
        <v/>
      </c>
      <c r="D159" s="229" t="str">
        <f t="shared" ref="D159:D167" si="17">IF(C159="","",$D$18)</f>
        <v/>
      </c>
      <c r="E159" s="74" t="str">
        <f t="shared" si="16"/>
        <v/>
      </c>
      <c r="F159" s="199">
        <f ca="1">COUNTIF($D158:INDIRECT("$D" &amp;  SUM(ROW()-1,'03.Muestra'!$D$20)-1),F158)</f>
        <v>0</v>
      </c>
      <c r="G159" s="199">
        <f ca="1">COUNTIF($D158:INDIRECT("$D" &amp;  SUM(ROW()-1,'03.Muestra'!$D$20)-1),G158)</f>
        <v>0</v>
      </c>
      <c r="H159" s="199">
        <f ca="1">COUNTIF($D158:INDIRECT("$D" &amp;  SUM(ROW()-1,'03.Muestra'!$D$20)-1),H158)</f>
        <v>1</v>
      </c>
      <c r="I159" s="199">
        <f ca="1">COUNTIF($D158:INDIRECT("$D" &amp;  SUM(ROW()-1,'03.Muestra'!$D$20)-1),I158)</f>
        <v>0</v>
      </c>
      <c r="J159" s="199">
        <f ca="1">COUNTIF($D158:INDIRECT("$D" &amp;  SUM(ROW()-1,'03.Muestra'!$D$20)-1),J158)</f>
        <v>0</v>
      </c>
      <c r="K159" s="162">
        <f ca="1">IF(COUNTIF('03.Muestra'!$D$8:$D$17,"Página Web")=0,0,COUNTBLANK($D158:INDIRECT("$D" &amp;  SUM(ROW()-1,COUNTIF('03.Muestra'!$D$8:$D$17,"Página Web"))-1)))</f>
        <v>0</v>
      </c>
      <c r="L159" s="18"/>
      <c r="M159" s="18"/>
      <c r="N159" s="18"/>
      <c r="O159" s="18"/>
      <c r="P159" s="18"/>
      <c r="Q159" s="18"/>
      <c r="R159" s="18"/>
      <c r="T159" s="18"/>
      <c r="U159" s="18"/>
      <c r="V159" s="18"/>
      <c r="W159" s="18"/>
      <c r="X159" s="18"/>
      <c r="Y159" s="18"/>
    </row>
    <row r="160" spans="1:25" ht="12" customHeight="1">
      <c r="A160" s="178" t="str" cm="1">
        <f t="array" ref="A160">IFERROR(INDEX('03.Muestra'!$B$8:$B$17,SMALL(IF("Página Web"='03.Muestra'!$D$8:$D$17,ROW('03.Muestra'!$B$8:$B$17)-MIN(ROW('03.Muestra'!$D$8:$D$17))+1,""),ROW()-157)),"")</f>
        <v/>
      </c>
      <c r="B160" s="186" t="str" cm="1">
        <f t="array" ref="B160">IFERROR(INDEX('03.Muestra'!$C$8:$C$17,SMALL(IF("Página Web"='03.Muestra'!$D$8:$D$17,ROW('03.Muestra'!$C$8:$C$17)-MIN(ROW('03.Muestra'!$D$8:$D$17))+1,""),ROW()-157)),"")</f>
        <v/>
      </c>
      <c r="C160" s="186" t="str" cm="1">
        <f t="array" ref="C160">IFERROR(INDEX('03.Muestra'!$F$8:$F$17,SMALL(IF("Página Web"='03.Muestra'!$D$8:$D$17,ROW('03.Muestra'!$F$8:$F$17)-MIN(ROW('03.Muestra'!$D$8:$D$17))+1,""),ROW()-157)),"")</f>
        <v/>
      </c>
      <c r="D160" s="229" t="str">
        <f t="shared" si="17"/>
        <v/>
      </c>
      <c r="E160" s="74" t="str">
        <f t="shared" si="16"/>
        <v/>
      </c>
      <c r="G160" s="18"/>
      <c r="H160" s="18"/>
      <c r="I160" s="18"/>
      <c r="J160" s="18"/>
      <c r="K160" s="158"/>
      <c r="L160" s="18"/>
      <c r="M160" s="18"/>
      <c r="N160" s="18"/>
      <c r="O160" s="18"/>
      <c r="P160" s="18"/>
      <c r="Q160" s="18"/>
      <c r="R160" s="18"/>
      <c r="T160" s="18"/>
      <c r="U160" s="18"/>
      <c r="V160" s="18"/>
      <c r="W160" s="18"/>
      <c r="X160" s="18"/>
      <c r="Y160" s="18"/>
    </row>
    <row r="161" spans="1:25" ht="12" customHeight="1">
      <c r="A161" s="178" t="str" cm="1">
        <f t="array" ref="A161">IFERROR(INDEX('03.Muestra'!$B$8:$B$17,SMALL(IF("Página Web"='03.Muestra'!$D$8:$D$17,ROW('03.Muestra'!$B$8:$B$17)-MIN(ROW('03.Muestra'!$D$8:$D$17))+1,""),ROW()-157)),"")</f>
        <v/>
      </c>
      <c r="B161" s="186" t="str" cm="1">
        <f t="array" ref="B161">IFERROR(INDEX('03.Muestra'!$C$8:$C$17,SMALL(IF("Página Web"='03.Muestra'!$D$8:$D$17,ROW('03.Muestra'!$C$8:$C$17)-MIN(ROW('03.Muestra'!$D$8:$D$17))+1,""),ROW()-157)),"")</f>
        <v/>
      </c>
      <c r="C161" s="186" t="str" cm="1">
        <f t="array" ref="C161">IFERROR(INDEX('03.Muestra'!$F$8:$F$17,SMALL(IF("Página Web"='03.Muestra'!$D$8:$D$17,ROW('03.Muestra'!$F$8:$F$17)-MIN(ROW('03.Muestra'!$D$8:$D$17))+1,""),ROW()-157)),"")</f>
        <v/>
      </c>
      <c r="D161" s="229" t="str">
        <f t="shared" si="17"/>
        <v/>
      </c>
      <c r="E161" s="74" t="str">
        <f t="shared" si="16"/>
        <v/>
      </c>
      <c r="G161" s="18"/>
      <c r="H161" s="18"/>
      <c r="I161" s="18"/>
      <c r="J161" s="18"/>
      <c r="K161" s="158"/>
      <c r="L161" s="18"/>
      <c r="M161" s="18"/>
      <c r="N161" s="18"/>
      <c r="O161" s="18"/>
      <c r="P161" s="18"/>
      <c r="Q161" s="18"/>
      <c r="R161" s="18"/>
      <c r="T161" s="18"/>
      <c r="U161" s="18"/>
      <c r="V161" s="18"/>
      <c r="W161" s="18"/>
      <c r="X161" s="18"/>
      <c r="Y161" s="18"/>
    </row>
    <row r="162" spans="1:25" ht="12" customHeight="1">
      <c r="A162" s="178" t="str" cm="1">
        <f t="array" ref="A162">IFERROR(INDEX('03.Muestra'!$B$8:$B$17,SMALL(IF("Página Web"='03.Muestra'!$D$8:$D$17,ROW('03.Muestra'!$B$8:$B$17)-MIN(ROW('03.Muestra'!$D$8:$D$17))+1,""),ROW()-157)),"")</f>
        <v/>
      </c>
      <c r="B162" s="186" t="str" cm="1">
        <f t="array" ref="B162">IFERROR(INDEX('03.Muestra'!$C$8:$C$17,SMALL(IF("Página Web"='03.Muestra'!$D$8:$D$17,ROW('03.Muestra'!$C$8:$C$17)-MIN(ROW('03.Muestra'!$D$8:$D$17))+1,""),ROW()-157)),"")</f>
        <v/>
      </c>
      <c r="C162" s="186" t="str" cm="1">
        <f t="array" ref="C162">IFERROR(INDEX('03.Muestra'!$F$8:$F$17,SMALL(IF("Página Web"='03.Muestra'!$D$8:$D$17,ROW('03.Muestra'!$F$8:$F$17)-MIN(ROW('03.Muestra'!$D$8:$D$17))+1,""),ROW()-157)),"")</f>
        <v/>
      </c>
      <c r="D162" s="229" t="str">
        <f t="shared" si="17"/>
        <v/>
      </c>
      <c r="E162" s="74" t="str">
        <f t="shared" si="16"/>
        <v/>
      </c>
      <c r="G162" s="18"/>
      <c r="H162" s="18"/>
      <c r="I162" s="18"/>
      <c r="J162" s="18"/>
      <c r="K162" s="158"/>
      <c r="L162" s="18"/>
      <c r="M162" s="18"/>
      <c r="N162" s="18"/>
      <c r="O162" s="18"/>
      <c r="P162" s="18"/>
      <c r="Q162" s="18"/>
      <c r="R162" s="18"/>
      <c r="T162" s="18"/>
      <c r="U162" s="18"/>
      <c r="V162" s="18"/>
      <c r="W162" s="18"/>
      <c r="X162" s="18"/>
      <c r="Y162" s="18"/>
    </row>
    <row r="163" spans="1:25" ht="12" customHeight="1">
      <c r="A163" s="178" t="str" cm="1">
        <f t="array" ref="A163">IFERROR(INDEX('03.Muestra'!$B$8:$B$17,SMALL(IF("Página Web"='03.Muestra'!$D$8:$D$17,ROW('03.Muestra'!$B$8:$B$17)-MIN(ROW('03.Muestra'!$D$8:$D$17))+1,""),ROW()-157)),"")</f>
        <v/>
      </c>
      <c r="B163" s="186" t="str" cm="1">
        <f t="array" ref="B163">IFERROR(INDEX('03.Muestra'!$C$8:$C$17,SMALL(IF("Página Web"='03.Muestra'!$D$8:$D$17,ROW('03.Muestra'!$C$8:$C$17)-MIN(ROW('03.Muestra'!$D$8:$D$17))+1,""),ROW()-157)),"")</f>
        <v/>
      </c>
      <c r="C163" s="186" t="str" cm="1">
        <f t="array" ref="C163">IFERROR(INDEX('03.Muestra'!$F$8:$F$17,SMALL(IF("Página Web"='03.Muestra'!$D$8:$D$17,ROW('03.Muestra'!$F$8:$F$17)-MIN(ROW('03.Muestra'!$D$8:$D$17))+1,""),ROW()-157)),"")</f>
        <v/>
      </c>
      <c r="D163" s="229" t="str">
        <f t="shared" si="17"/>
        <v/>
      </c>
      <c r="E163" s="74" t="str">
        <f t="shared" si="16"/>
        <v/>
      </c>
      <c r="G163" s="18"/>
      <c r="H163" s="18"/>
      <c r="I163" s="18"/>
      <c r="J163" s="18"/>
      <c r="K163" s="158"/>
      <c r="L163" s="18"/>
      <c r="M163" s="18"/>
      <c r="N163" s="18"/>
      <c r="O163" s="18"/>
      <c r="P163" s="18"/>
      <c r="Q163" s="18"/>
      <c r="R163" s="18"/>
      <c r="T163" s="18"/>
      <c r="U163" s="18"/>
      <c r="V163" s="18"/>
      <c r="W163" s="18"/>
      <c r="X163" s="18"/>
      <c r="Y163" s="18"/>
    </row>
    <row r="164" spans="1:25" ht="12" customHeight="1">
      <c r="A164" s="178" t="str" cm="1">
        <f t="array" ref="A164">IFERROR(INDEX('03.Muestra'!$B$8:$B$17,SMALL(IF("Página Web"='03.Muestra'!$D$8:$D$17,ROW('03.Muestra'!$B$8:$B$17)-MIN(ROW('03.Muestra'!$D$8:$D$17))+1,""),ROW()-157)),"")</f>
        <v/>
      </c>
      <c r="B164" s="186" t="str" cm="1">
        <f t="array" ref="B164">IFERROR(INDEX('03.Muestra'!$C$8:$C$17,SMALL(IF("Página Web"='03.Muestra'!$D$8:$D$17,ROW('03.Muestra'!$C$8:$C$17)-MIN(ROW('03.Muestra'!$D$8:$D$17))+1,""),ROW()-157)),"")</f>
        <v/>
      </c>
      <c r="C164" s="186" t="str" cm="1">
        <f t="array" ref="C164">IFERROR(INDEX('03.Muestra'!$F$8:$F$17,SMALL(IF("Página Web"='03.Muestra'!$D$8:$D$17,ROW('03.Muestra'!$F$8:$F$17)-MIN(ROW('03.Muestra'!$D$8:$D$17))+1,""),ROW()-157)),"")</f>
        <v/>
      </c>
      <c r="D164" s="229" t="str">
        <f t="shared" si="17"/>
        <v/>
      </c>
      <c r="E164" s="74" t="str">
        <f t="shared" si="16"/>
        <v/>
      </c>
      <c r="F164" s="18"/>
      <c r="G164" s="18"/>
      <c r="H164" s="18"/>
      <c r="I164" s="18"/>
      <c r="J164" s="18"/>
      <c r="K164" s="158"/>
      <c r="L164" s="18"/>
      <c r="M164" s="18"/>
      <c r="N164" s="18"/>
      <c r="O164" s="18"/>
      <c r="P164" s="18"/>
      <c r="Q164" s="18"/>
      <c r="R164" s="18"/>
      <c r="S164" s="18"/>
      <c r="T164" s="18"/>
      <c r="U164" s="18"/>
      <c r="V164" s="18"/>
      <c r="W164" s="18"/>
      <c r="X164" s="18"/>
      <c r="Y164" s="18"/>
    </row>
    <row r="165" spans="1:25" ht="12" customHeight="1">
      <c r="A165" s="178" t="str" cm="1">
        <f t="array" ref="A165">IFERROR(INDEX('03.Muestra'!$B$8:$B$17,SMALL(IF("Página Web"='03.Muestra'!$D$8:$D$17,ROW('03.Muestra'!$B$8:$B$17)-MIN(ROW('03.Muestra'!$D$8:$D$17))+1,""),ROW()-157)),"")</f>
        <v/>
      </c>
      <c r="B165" s="186" t="str" cm="1">
        <f t="array" ref="B165">IFERROR(INDEX('03.Muestra'!$C$8:$C$17,SMALL(IF("Página Web"='03.Muestra'!$D$8:$D$17,ROW('03.Muestra'!$C$8:$C$17)-MIN(ROW('03.Muestra'!$D$8:$D$17))+1,""),ROW()-157)),"")</f>
        <v/>
      </c>
      <c r="C165" s="186" t="str" cm="1">
        <f t="array" ref="C165">IFERROR(INDEX('03.Muestra'!$F$8:$F$17,SMALL(IF("Página Web"='03.Muestra'!$D$8:$D$17,ROW('03.Muestra'!$F$8:$F$17)-MIN(ROW('03.Muestra'!$D$8:$D$17))+1,""),ROW()-157)),"")</f>
        <v/>
      </c>
      <c r="D165" s="229" t="str">
        <f t="shared" si="17"/>
        <v/>
      </c>
      <c r="E165" s="74" t="str">
        <f t="shared" si="16"/>
        <v/>
      </c>
      <c r="F165" s="18"/>
      <c r="G165" s="18"/>
      <c r="H165" s="18"/>
      <c r="I165" s="18"/>
      <c r="J165" s="18"/>
      <c r="K165" s="158"/>
      <c r="L165" s="18"/>
      <c r="M165" s="18"/>
      <c r="N165" s="18"/>
      <c r="O165" s="18"/>
      <c r="P165" s="18"/>
      <c r="Q165" s="18"/>
      <c r="R165" s="18"/>
      <c r="S165" s="18"/>
      <c r="T165" s="18"/>
      <c r="U165" s="18"/>
      <c r="V165" s="18"/>
      <c r="W165" s="18"/>
      <c r="X165" s="18"/>
      <c r="Y165" s="18"/>
    </row>
    <row r="166" spans="1:25" ht="12" customHeight="1">
      <c r="A166" s="178" t="str" cm="1">
        <f t="array" ref="A166">IFERROR(INDEX('03.Muestra'!$B$8:$B$17,SMALL(IF("Página Web"='03.Muestra'!$D$8:$D$17,ROW('03.Muestra'!$B$8:$B$17)-MIN(ROW('03.Muestra'!$D$8:$D$17))+1,""),ROW()-157)),"")</f>
        <v/>
      </c>
      <c r="B166" s="186" t="str" cm="1">
        <f t="array" ref="B166">IFERROR(INDEX('03.Muestra'!$C$8:$C$17,SMALL(IF("Página Web"='03.Muestra'!$D$8:$D$17,ROW('03.Muestra'!$C$8:$C$17)-MIN(ROW('03.Muestra'!$D$8:$D$17))+1,""),ROW()-157)),"")</f>
        <v/>
      </c>
      <c r="C166" s="186" t="str" cm="1">
        <f t="array" ref="C166">IFERROR(INDEX('03.Muestra'!$F$8:$F$17,SMALL(IF("Página Web"='03.Muestra'!$D$8:$D$17,ROW('03.Muestra'!$F$8:$F$17)-MIN(ROW('03.Muestra'!$D$8:$D$17))+1,""),ROW()-157)),"")</f>
        <v/>
      </c>
      <c r="D166" s="229" t="str">
        <f t="shared" si="17"/>
        <v/>
      </c>
      <c r="E166" s="74" t="str">
        <f t="shared" si="16"/>
        <v/>
      </c>
      <c r="F166" s="18"/>
      <c r="G166" s="18"/>
      <c r="H166" s="18"/>
      <c r="I166" s="18"/>
      <c r="J166" s="18"/>
      <c r="K166" s="158"/>
      <c r="L166" s="18"/>
      <c r="M166" s="18"/>
      <c r="N166" s="18"/>
      <c r="O166" s="18"/>
      <c r="P166" s="18"/>
      <c r="Q166" s="18"/>
      <c r="R166" s="18"/>
      <c r="S166" s="18"/>
      <c r="T166" s="18"/>
      <c r="U166" s="18"/>
      <c r="V166" s="18"/>
      <c r="W166" s="18"/>
      <c r="X166" s="18"/>
      <c r="Y166" s="18"/>
    </row>
    <row r="167" spans="1:25" ht="12" customHeight="1">
      <c r="A167" s="178" t="str" cm="1">
        <f t="array" ref="A167">IFERROR(INDEX('03.Muestra'!$B$8:$B$17,SMALL(IF("Página Web"='03.Muestra'!$D$8:$D$17,ROW('03.Muestra'!$B$8:$B$17)-MIN(ROW('03.Muestra'!$D$8:$D$17))+1,""),ROW()-157)),"")</f>
        <v/>
      </c>
      <c r="B167" s="186" t="str" cm="1">
        <f t="array" ref="B167">IFERROR(INDEX('03.Muestra'!$C$8:$C$17,SMALL(IF("Página Web"='03.Muestra'!$D$8:$D$17,ROW('03.Muestra'!$C$8:$C$17)-MIN(ROW('03.Muestra'!$D$8:$D$17))+1,""),ROW()-157)),"")</f>
        <v/>
      </c>
      <c r="C167" s="186" t="str" cm="1">
        <f t="array" ref="C167">IFERROR(INDEX('03.Muestra'!$F$8:$F$17,SMALL(IF("Página Web"='03.Muestra'!$D$8:$D$17,ROW('03.Muestra'!$F$8:$F$17)-MIN(ROW('03.Muestra'!$D$8:$D$17))+1,""),ROW()-157)),"")</f>
        <v/>
      </c>
      <c r="D167" s="229" t="str">
        <f t="shared" si="17"/>
        <v/>
      </c>
      <c r="E167" s="74" t="str">
        <f t="shared" si="16"/>
        <v/>
      </c>
      <c r="F167" s="18"/>
      <c r="G167" s="18"/>
      <c r="H167" s="18"/>
      <c r="I167" s="18"/>
      <c r="J167" s="18"/>
      <c r="K167" s="158"/>
      <c r="L167" s="18"/>
      <c r="M167" s="18"/>
      <c r="N167" s="18"/>
      <c r="O167" s="18"/>
      <c r="P167" s="18"/>
      <c r="Q167" s="18"/>
      <c r="R167" s="18"/>
      <c r="S167" s="18"/>
      <c r="T167" s="18"/>
      <c r="U167" s="18"/>
      <c r="V167" s="18"/>
      <c r="W167" s="18"/>
      <c r="X167" s="18"/>
      <c r="Y167" s="18"/>
    </row>
    <row r="168" spans="1:25" ht="12" customHeight="1">
      <c r="A168" s="79"/>
      <c r="B168" s="111"/>
      <c r="C168" s="111"/>
      <c r="D168" s="239"/>
      <c r="E168" s="74"/>
      <c r="F168" s="18"/>
      <c r="G168" s="18"/>
      <c r="H168" s="18"/>
      <c r="I168" s="18"/>
      <c r="J168" s="18"/>
      <c r="K168" s="158"/>
      <c r="L168" s="18"/>
      <c r="M168" s="18"/>
      <c r="N168" s="18"/>
      <c r="O168" s="18"/>
      <c r="P168" s="18"/>
      <c r="Q168" s="18"/>
      <c r="R168" s="18"/>
      <c r="S168" s="18"/>
      <c r="T168" s="18"/>
      <c r="U168" s="18"/>
      <c r="V168" s="18"/>
      <c r="W168" s="18"/>
      <c r="X168" s="18"/>
      <c r="Y168" s="18"/>
    </row>
    <row r="169" spans="1:25" ht="12" customHeight="1">
      <c r="A169" s="79"/>
      <c r="B169" s="111"/>
      <c r="C169" s="111"/>
      <c r="D169" s="239"/>
      <c r="E169" s="74"/>
      <c r="F169" s="18"/>
      <c r="G169" s="18"/>
      <c r="H169" s="18"/>
      <c r="I169" s="18"/>
      <c r="J169" s="18"/>
      <c r="K169" s="158"/>
      <c r="L169" s="18"/>
      <c r="M169" s="18"/>
      <c r="N169" s="18"/>
      <c r="O169" s="18"/>
      <c r="P169" s="18"/>
      <c r="Q169" s="18"/>
      <c r="R169" s="18"/>
      <c r="S169" s="18"/>
      <c r="T169" s="18"/>
      <c r="U169" s="18"/>
      <c r="V169" s="18"/>
      <c r="W169" s="18"/>
      <c r="X169" s="18"/>
      <c r="Y169" s="18"/>
    </row>
    <row r="170" spans="1:25" ht="31">
      <c r="A170" s="227"/>
      <c r="B170" s="228"/>
      <c r="C170" s="227"/>
      <c r="D170" s="240"/>
      <c r="E170" s="74"/>
      <c r="F170" s="18"/>
      <c r="G170" s="18"/>
      <c r="H170" s="18"/>
      <c r="I170" s="18"/>
      <c r="J170" s="18"/>
      <c r="K170" s="158"/>
      <c r="L170" s="18"/>
      <c r="M170" s="18"/>
      <c r="N170" s="18"/>
      <c r="O170" s="18"/>
      <c r="P170" s="18"/>
      <c r="Q170" s="18"/>
      <c r="R170" s="18"/>
      <c r="S170" s="18"/>
      <c r="T170" s="18"/>
      <c r="U170" s="18"/>
      <c r="V170" s="18"/>
      <c r="W170" s="18"/>
      <c r="X170" s="18"/>
      <c r="Y170" s="18"/>
    </row>
    <row r="171" spans="1:25" ht="17" customHeight="1">
      <c r="A171" s="180"/>
      <c r="B171" s="180"/>
      <c r="C171" s="180"/>
      <c r="D171" s="241"/>
      <c r="E171" s="74"/>
      <c r="F171" s="176"/>
      <c r="G171" s="18"/>
      <c r="H171" s="18"/>
      <c r="I171" s="18"/>
      <c r="J171" s="18"/>
      <c r="K171" s="158"/>
      <c r="L171" s="18"/>
      <c r="M171" s="18"/>
      <c r="N171" s="18"/>
      <c r="O171" s="18"/>
      <c r="P171" s="18"/>
      <c r="Q171" s="18"/>
      <c r="R171" s="18"/>
      <c r="S171" s="18"/>
      <c r="T171" s="18"/>
      <c r="U171" s="18"/>
      <c r="V171" s="18"/>
      <c r="W171" s="18"/>
      <c r="X171" s="18"/>
      <c r="Y171" s="18"/>
    </row>
    <row r="172" spans="1:25" ht="12" customHeight="1">
      <c r="B172" s="18"/>
      <c r="C172" s="18"/>
      <c r="D172" s="235"/>
      <c r="E172" s="74"/>
      <c r="F172" s="18"/>
      <c r="G172" s="18"/>
      <c r="H172" s="18"/>
      <c r="I172" s="18"/>
      <c r="J172" s="18"/>
      <c r="K172" s="158"/>
      <c r="L172" s="18"/>
      <c r="M172" s="18"/>
      <c r="N172" s="18"/>
      <c r="O172" s="18"/>
      <c r="P172" s="18"/>
      <c r="Q172" s="18"/>
      <c r="R172" s="18"/>
      <c r="S172" s="18"/>
      <c r="T172" s="18"/>
      <c r="U172" s="18"/>
      <c r="V172" s="18"/>
      <c r="W172" s="18"/>
      <c r="X172" s="18"/>
      <c r="Y172" s="18"/>
    </row>
    <row r="173" spans="1:25" ht="12" customHeight="1">
      <c r="B173" s="18"/>
      <c r="C173" s="18"/>
      <c r="D173" s="235"/>
      <c r="E173" s="74"/>
      <c r="F173" s="18"/>
      <c r="G173" s="18"/>
      <c r="H173" s="18"/>
      <c r="I173" s="18"/>
      <c r="J173" s="18"/>
      <c r="K173" s="158"/>
      <c r="L173" s="18"/>
      <c r="M173" s="18"/>
      <c r="N173" s="18"/>
      <c r="O173" s="18"/>
      <c r="P173" s="18"/>
      <c r="Q173" s="18"/>
      <c r="R173" s="18"/>
      <c r="S173" s="18"/>
      <c r="T173" s="18"/>
      <c r="U173" s="18"/>
      <c r="V173" s="18"/>
      <c r="W173" s="18"/>
      <c r="X173" s="18"/>
      <c r="Y173" s="18"/>
    </row>
    <row r="174" spans="1:25" ht="32.25" customHeight="1">
      <c r="A174" s="157" t="s">
        <v>262</v>
      </c>
      <c r="B174" s="22" t="s">
        <v>87</v>
      </c>
      <c r="C174" s="23" t="s">
        <v>358</v>
      </c>
      <c r="D174" s="237" t="s">
        <v>30</v>
      </c>
      <c r="E174" s="88"/>
      <c r="K174" s="158"/>
      <c r="L174" s="18"/>
      <c r="M174" s="18"/>
      <c r="N174" s="18"/>
      <c r="O174" s="18"/>
      <c r="P174" s="18"/>
      <c r="Q174" s="18"/>
      <c r="R174" s="18"/>
      <c r="T174" s="18"/>
      <c r="U174" s="18"/>
      <c r="V174" s="18"/>
      <c r="W174" s="18"/>
      <c r="X174" s="18"/>
      <c r="Y174" s="18"/>
    </row>
    <row r="175" spans="1:25" ht="12" customHeight="1">
      <c r="A175" s="178" cm="1">
        <f t="array" ref="A175">IFERROR(INDEX('03.Muestra'!$B$8:$B$17,SMALL(IF("Página Web"='03.Muestra'!$D$8:$D$17,ROW('03.Muestra'!$B$8:$B$17)-MIN(ROW('03.Muestra'!$D$8:$D$17))+1,""),ROW()-174)),"")</f>
        <v>1</v>
      </c>
      <c r="B175" s="186" t="str" cm="1">
        <f t="array" ref="B175">IFERROR(INDEX('03.Muestra'!$C$8:$C$17,SMALL(IF("Página Web"='03.Muestra'!$D$8:$D$17,ROW('03.Muestra'!$C$8:$C$17)-MIN(ROW('03.Muestra'!$D$8:$D$17))+1,""),ROW()-174)),"")</f>
        <v>Home</v>
      </c>
      <c r="C175" s="186" t="str" cm="1">
        <f t="array" ref="C175">IFERROR(INDEX('03.Muestra'!$F$8:$F$17,SMALL(IF("Página Web"='03.Muestra'!$D$8:$D$17,ROW('03.Muestra'!$F$8:$F$17)-MIN(ROW('03.Muestra'!$D$8:$D$17))+1,""),ROW()-174)),"")</f>
        <v>https://…</v>
      </c>
      <c r="D175" s="229" t="str">
        <f>IF(C175="","",$D$18)</f>
        <v>N/A</v>
      </c>
      <c r="E175" s="74" t="str">
        <f t="shared" ref="E175:E184" si="18">IF(D175&lt;&gt;"",IF(AND(B175&lt;&gt;"",C175&lt;&gt;""),"","ERR"),"")</f>
        <v/>
      </c>
      <c r="F175" s="81" t="s">
        <v>31</v>
      </c>
      <c r="G175" s="82" t="s">
        <v>35</v>
      </c>
      <c r="H175" s="83" t="s">
        <v>33</v>
      </c>
      <c r="I175" s="84" t="s">
        <v>26</v>
      </c>
      <c r="J175" s="85" t="s">
        <v>24</v>
      </c>
      <c r="K175" s="161" t="s">
        <v>463</v>
      </c>
      <c r="L175" s="18"/>
      <c r="M175" s="18"/>
      <c r="N175" s="18"/>
      <c r="O175" s="18"/>
      <c r="P175" s="18"/>
      <c r="Q175" s="18"/>
      <c r="R175" s="18"/>
      <c r="T175" s="18"/>
      <c r="U175" s="18"/>
      <c r="V175" s="18"/>
      <c r="W175" s="18"/>
      <c r="X175" s="18"/>
      <c r="Y175" s="18"/>
    </row>
    <row r="176" spans="1:25" ht="12" customHeight="1">
      <c r="A176" s="178" t="str" cm="1">
        <f t="array" ref="A176">IFERROR(INDEX('03.Muestra'!$B$8:$B$17,SMALL(IF("Página Web"='03.Muestra'!$D$8:$D$17,ROW('03.Muestra'!$B$8:$B$17)-MIN(ROW('03.Muestra'!$D$8:$D$17))+1,""),ROW()-174)),"")</f>
        <v/>
      </c>
      <c r="B176" s="186" t="str" cm="1">
        <f t="array" ref="B176">IFERROR(INDEX('03.Muestra'!$C$8:$C$17,SMALL(IF("Página Web"='03.Muestra'!$D$8:$D$17,ROW('03.Muestra'!$C$8:$C$17)-MIN(ROW('03.Muestra'!$D$8:$D$17))+1,""),ROW()-174)),"")</f>
        <v/>
      </c>
      <c r="C176" s="186" t="str" cm="1">
        <f t="array" ref="C176">IFERROR(INDEX('03.Muestra'!$F$8:$F$17,SMALL(IF("Página Web"='03.Muestra'!$D$8:$D$17,ROW('03.Muestra'!$F$8:$F$17)-MIN(ROW('03.Muestra'!$D$8:$D$17))+1,""),ROW()-174)),"")</f>
        <v/>
      </c>
      <c r="D176" s="229" t="str">
        <f t="shared" ref="D176:D184" si="19">IF(C176="","",$D$18)</f>
        <v/>
      </c>
      <c r="E176" s="74" t="str">
        <f t="shared" si="18"/>
        <v/>
      </c>
      <c r="F176" s="199">
        <f ca="1">COUNTIF($D175:INDIRECT("$D" &amp;  SUM(ROW()-1,'03.Muestra'!$D$20)-1),F175)</f>
        <v>0</v>
      </c>
      <c r="G176" s="199">
        <f ca="1">COUNTIF($D175:INDIRECT("$D" &amp;  SUM(ROW()-1,'03.Muestra'!$D$20)-1),G175)</f>
        <v>0</v>
      </c>
      <c r="H176" s="199">
        <f ca="1">COUNTIF($D175:INDIRECT("$D" &amp;  SUM(ROW()-1,'03.Muestra'!$D$20)-1),H175)</f>
        <v>1</v>
      </c>
      <c r="I176" s="199">
        <f ca="1">COUNTIF($D175:INDIRECT("$D" &amp;  SUM(ROW()-1,'03.Muestra'!$D$20)-1),I175)</f>
        <v>0</v>
      </c>
      <c r="J176" s="199">
        <f ca="1">COUNTIF($D175:INDIRECT("$D" &amp;  SUM(ROW()-1,'03.Muestra'!$D$20)-1),J175)</f>
        <v>0</v>
      </c>
      <c r="K176" s="162">
        <f ca="1">IF(COUNTIF('03.Muestra'!$D$8:$D$17,"Página Web")=0,0,COUNTBLANK($D175:INDIRECT("$D" &amp;  SUM(ROW()-1,COUNTIF('03.Muestra'!$D$8:$D$17,"Página Web"))-1)))</f>
        <v>0</v>
      </c>
      <c r="L176" s="18"/>
      <c r="M176" s="18"/>
      <c r="N176" s="18"/>
      <c r="O176" s="18"/>
      <c r="P176" s="18"/>
      <c r="Q176" s="18"/>
      <c r="R176" s="18"/>
      <c r="T176" s="18"/>
      <c r="U176" s="18"/>
      <c r="V176" s="18"/>
      <c r="W176" s="18"/>
      <c r="X176" s="18"/>
      <c r="Y176" s="18"/>
    </row>
    <row r="177" spans="1:25" ht="12" customHeight="1">
      <c r="A177" s="178" t="str" cm="1">
        <f t="array" ref="A177">IFERROR(INDEX('03.Muestra'!$B$8:$B$17,SMALL(IF("Página Web"='03.Muestra'!$D$8:$D$17,ROW('03.Muestra'!$B$8:$B$17)-MIN(ROW('03.Muestra'!$D$8:$D$17))+1,""),ROW()-174)),"")</f>
        <v/>
      </c>
      <c r="B177" s="186" t="str" cm="1">
        <f t="array" ref="B177">IFERROR(INDEX('03.Muestra'!$C$8:$C$17,SMALL(IF("Página Web"='03.Muestra'!$D$8:$D$17,ROW('03.Muestra'!$C$8:$C$17)-MIN(ROW('03.Muestra'!$D$8:$D$17))+1,""),ROW()-174)),"")</f>
        <v/>
      </c>
      <c r="C177" s="186" t="str" cm="1">
        <f t="array" ref="C177">IFERROR(INDEX('03.Muestra'!$F$8:$F$17,SMALL(IF("Página Web"='03.Muestra'!$D$8:$D$17,ROW('03.Muestra'!$F$8:$F$17)-MIN(ROW('03.Muestra'!$D$8:$D$17))+1,""),ROW()-174)),"")</f>
        <v/>
      </c>
      <c r="D177" s="229" t="str">
        <f t="shared" si="19"/>
        <v/>
      </c>
      <c r="E177" s="74" t="str">
        <f t="shared" si="18"/>
        <v/>
      </c>
      <c r="G177" s="18"/>
      <c r="H177" s="18"/>
      <c r="I177" s="18"/>
      <c r="J177" s="18"/>
      <c r="K177" s="158"/>
      <c r="L177" s="18"/>
      <c r="M177" s="18"/>
      <c r="N177" s="18"/>
      <c r="O177" s="18"/>
      <c r="P177" s="18"/>
      <c r="Q177" s="18"/>
      <c r="R177" s="18"/>
      <c r="T177" s="18"/>
      <c r="U177" s="18"/>
      <c r="V177" s="18"/>
      <c r="W177" s="18"/>
      <c r="X177" s="18"/>
      <c r="Y177" s="18"/>
    </row>
    <row r="178" spans="1:25" ht="12" customHeight="1">
      <c r="A178" s="178" t="str" cm="1">
        <f t="array" ref="A178">IFERROR(INDEX('03.Muestra'!$B$8:$B$17,SMALL(IF("Página Web"='03.Muestra'!$D$8:$D$17,ROW('03.Muestra'!$B$8:$B$17)-MIN(ROW('03.Muestra'!$D$8:$D$17))+1,""),ROW()-174)),"")</f>
        <v/>
      </c>
      <c r="B178" s="186" t="str" cm="1">
        <f t="array" ref="B178">IFERROR(INDEX('03.Muestra'!$C$8:$C$17,SMALL(IF("Página Web"='03.Muestra'!$D$8:$D$17,ROW('03.Muestra'!$C$8:$C$17)-MIN(ROW('03.Muestra'!$D$8:$D$17))+1,""),ROW()-174)),"")</f>
        <v/>
      </c>
      <c r="C178" s="186" t="str" cm="1">
        <f t="array" ref="C178">IFERROR(INDEX('03.Muestra'!$F$8:$F$17,SMALL(IF("Página Web"='03.Muestra'!$D$8:$D$17,ROW('03.Muestra'!$F$8:$F$17)-MIN(ROW('03.Muestra'!$D$8:$D$17))+1,""),ROW()-174)),"")</f>
        <v/>
      </c>
      <c r="D178" s="229" t="str">
        <f t="shared" si="19"/>
        <v/>
      </c>
      <c r="E178" s="74" t="str">
        <f t="shared" si="18"/>
        <v/>
      </c>
      <c r="G178" s="18"/>
      <c r="H178" s="18"/>
      <c r="I178" s="18"/>
      <c r="J178" s="18"/>
      <c r="K178" s="158"/>
      <c r="L178" s="18"/>
      <c r="M178" s="18"/>
      <c r="N178" s="18"/>
      <c r="O178" s="18"/>
      <c r="P178" s="18"/>
      <c r="Q178" s="18"/>
      <c r="R178" s="18"/>
      <c r="T178" s="18"/>
      <c r="U178" s="18"/>
      <c r="V178" s="18"/>
      <c r="W178" s="18"/>
      <c r="X178" s="18"/>
      <c r="Y178" s="18"/>
    </row>
    <row r="179" spans="1:25" ht="12" customHeight="1">
      <c r="A179" s="178" t="str" cm="1">
        <f t="array" ref="A179">IFERROR(INDEX('03.Muestra'!$B$8:$B$17,SMALL(IF("Página Web"='03.Muestra'!$D$8:$D$17,ROW('03.Muestra'!$B$8:$B$17)-MIN(ROW('03.Muestra'!$D$8:$D$17))+1,""),ROW()-174)),"")</f>
        <v/>
      </c>
      <c r="B179" s="186" t="str" cm="1">
        <f t="array" ref="B179">IFERROR(INDEX('03.Muestra'!$C$8:$C$17,SMALL(IF("Página Web"='03.Muestra'!$D$8:$D$17,ROW('03.Muestra'!$C$8:$C$17)-MIN(ROW('03.Muestra'!$D$8:$D$17))+1,""),ROW()-174)),"")</f>
        <v/>
      </c>
      <c r="C179" s="186" t="str" cm="1">
        <f t="array" ref="C179">IFERROR(INDEX('03.Muestra'!$F$8:$F$17,SMALL(IF("Página Web"='03.Muestra'!$D$8:$D$17,ROW('03.Muestra'!$F$8:$F$17)-MIN(ROW('03.Muestra'!$D$8:$D$17))+1,""),ROW()-174)),"")</f>
        <v/>
      </c>
      <c r="D179" s="229" t="str">
        <f t="shared" si="19"/>
        <v/>
      </c>
      <c r="E179" s="74" t="str">
        <f t="shared" si="18"/>
        <v/>
      </c>
      <c r="G179" s="18"/>
      <c r="H179" s="18"/>
      <c r="I179" s="18"/>
      <c r="J179" s="18"/>
      <c r="K179" s="158"/>
      <c r="L179" s="18"/>
      <c r="M179" s="18"/>
      <c r="N179" s="18"/>
      <c r="O179" s="18"/>
      <c r="P179" s="18"/>
      <c r="Q179" s="18"/>
      <c r="R179" s="18"/>
      <c r="T179" s="18"/>
      <c r="U179" s="18"/>
      <c r="V179" s="18"/>
      <c r="W179" s="18"/>
      <c r="X179" s="18"/>
      <c r="Y179" s="18"/>
    </row>
    <row r="180" spans="1:25" ht="12" customHeight="1">
      <c r="A180" s="178" t="str" cm="1">
        <f t="array" ref="A180">IFERROR(INDEX('03.Muestra'!$B$8:$B$17,SMALL(IF("Página Web"='03.Muestra'!$D$8:$D$17,ROW('03.Muestra'!$B$8:$B$17)-MIN(ROW('03.Muestra'!$D$8:$D$17))+1,""),ROW()-174)),"")</f>
        <v/>
      </c>
      <c r="B180" s="186" t="str" cm="1">
        <f t="array" ref="B180">IFERROR(INDEX('03.Muestra'!$C$8:$C$17,SMALL(IF("Página Web"='03.Muestra'!$D$8:$D$17,ROW('03.Muestra'!$C$8:$C$17)-MIN(ROW('03.Muestra'!$D$8:$D$17))+1,""),ROW()-174)),"")</f>
        <v/>
      </c>
      <c r="C180" s="186" t="str" cm="1">
        <f t="array" ref="C180">IFERROR(INDEX('03.Muestra'!$F$8:$F$17,SMALL(IF("Página Web"='03.Muestra'!$D$8:$D$17,ROW('03.Muestra'!$F$8:$F$17)-MIN(ROW('03.Muestra'!$D$8:$D$17))+1,""),ROW()-174)),"")</f>
        <v/>
      </c>
      <c r="D180" s="229" t="str">
        <f t="shared" si="19"/>
        <v/>
      </c>
      <c r="E180" s="74" t="str">
        <f t="shared" si="18"/>
        <v/>
      </c>
      <c r="G180" s="18"/>
      <c r="H180" s="18"/>
      <c r="I180" s="18"/>
      <c r="J180" s="18"/>
      <c r="K180" s="158"/>
      <c r="L180" s="18"/>
      <c r="M180" s="18"/>
      <c r="N180" s="18"/>
      <c r="O180" s="18"/>
      <c r="P180" s="18"/>
      <c r="Q180" s="18"/>
      <c r="R180" s="18"/>
      <c r="T180" s="18"/>
      <c r="U180" s="18"/>
      <c r="V180" s="18"/>
      <c r="W180" s="18"/>
      <c r="X180" s="18"/>
      <c r="Y180" s="18"/>
    </row>
    <row r="181" spans="1:25" ht="12" customHeight="1">
      <c r="A181" s="178" t="str" cm="1">
        <f t="array" ref="A181">IFERROR(INDEX('03.Muestra'!$B$8:$B$17,SMALL(IF("Página Web"='03.Muestra'!$D$8:$D$17,ROW('03.Muestra'!$B$8:$B$17)-MIN(ROW('03.Muestra'!$D$8:$D$17))+1,""),ROW()-174)),"")</f>
        <v/>
      </c>
      <c r="B181" s="186" t="str" cm="1">
        <f t="array" ref="B181">IFERROR(INDEX('03.Muestra'!$C$8:$C$17,SMALL(IF("Página Web"='03.Muestra'!$D$8:$D$17,ROW('03.Muestra'!$C$8:$C$17)-MIN(ROW('03.Muestra'!$D$8:$D$17))+1,""),ROW()-174)),"")</f>
        <v/>
      </c>
      <c r="C181" s="186" t="str" cm="1">
        <f t="array" ref="C181">IFERROR(INDEX('03.Muestra'!$F$8:$F$17,SMALL(IF("Página Web"='03.Muestra'!$D$8:$D$17,ROW('03.Muestra'!$F$8:$F$17)-MIN(ROW('03.Muestra'!$D$8:$D$17))+1,""),ROW()-174)),"")</f>
        <v/>
      </c>
      <c r="D181" s="229" t="str">
        <f t="shared" si="19"/>
        <v/>
      </c>
      <c r="E181" s="74" t="str">
        <f t="shared" si="18"/>
        <v/>
      </c>
      <c r="F181" s="18"/>
      <c r="G181" s="18"/>
      <c r="H181" s="18"/>
      <c r="I181" s="18"/>
      <c r="J181" s="18"/>
      <c r="K181" s="158"/>
      <c r="L181" s="18"/>
      <c r="M181" s="18"/>
      <c r="N181" s="18"/>
      <c r="O181" s="18"/>
      <c r="P181" s="18"/>
      <c r="Q181" s="18"/>
      <c r="R181" s="18"/>
      <c r="S181" s="18"/>
      <c r="T181" s="18"/>
      <c r="U181" s="18"/>
      <c r="V181" s="18"/>
      <c r="W181" s="18"/>
      <c r="X181" s="18"/>
      <c r="Y181" s="18"/>
    </row>
    <row r="182" spans="1:25" ht="12" customHeight="1">
      <c r="A182" s="178" t="str" cm="1">
        <f t="array" ref="A182">IFERROR(INDEX('03.Muestra'!$B$8:$B$17,SMALL(IF("Página Web"='03.Muestra'!$D$8:$D$17,ROW('03.Muestra'!$B$8:$B$17)-MIN(ROW('03.Muestra'!$D$8:$D$17))+1,""),ROW()-174)),"")</f>
        <v/>
      </c>
      <c r="B182" s="186" t="str" cm="1">
        <f t="array" ref="B182">IFERROR(INDEX('03.Muestra'!$C$8:$C$17,SMALL(IF("Página Web"='03.Muestra'!$D$8:$D$17,ROW('03.Muestra'!$C$8:$C$17)-MIN(ROW('03.Muestra'!$D$8:$D$17))+1,""),ROW()-174)),"")</f>
        <v/>
      </c>
      <c r="C182" s="186" t="str" cm="1">
        <f t="array" ref="C182">IFERROR(INDEX('03.Muestra'!$F$8:$F$17,SMALL(IF("Página Web"='03.Muestra'!$D$8:$D$17,ROW('03.Muestra'!$F$8:$F$17)-MIN(ROW('03.Muestra'!$D$8:$D$17))+1,""),ROW()-174)),"")</f>
        <v/>
      </c>
      <c r="D182" s="229" t="str">
        <f t="shared" si="19"/>
        <v/>
      </c>
      <c r="E182" s="74" t="str">
        <f t="shared" si="18"/>
        <v/>
      </c>
      <c r="F182" s="18"/>
      <c r="G182" s="18"/>
      <c r="H182" s="18"/>
      <c r="I182" s="18"/>
      <c r="J182" s="18"/>
      <c r="K182" s="158"/>
      <c r="L182" s="18"/>
      <c r="M182" s="18"/>
      <c r="N182" s="18"/>
      <c r="O182" s="18"/>
      <c r="P182" s="18"/>
      <c r="Q182" s="18"/>
      <c r="R182" s="18"/>
      <c r="S182" s="18"/>
      <c r="T182" s="18"/>
      <c r="U182" s="18"/>
      <c r="V182" s="18"/>
      <c r="W182" s="18"/>
      <c r="X182" s="18"/>
      <c r="Y182" s="18"/>
    </row>
    <row r="183" spans="1:25" ht="12" customHeight="1">
      <c r="A183" s="178" t="str" cm="1">
        <f t="array" ref="A183">IFERROR(INDEX('03.Muestra'!$B$8:$B$17,SMALL(IF("Página Web"='03.Muestra'!$D$8:$D$17,ROW('03.Muestra'!$B$8:$B$17)-MIN(ROW('03.Muestra'!$D$8:$D$17))+1,""),ROW()-174)),"")</f>
        <v/>
      </c>
      <c r="B183" s="186" t="str" cm="1">
        <f t="array" ref="B183">IFERROR(INDEX('03.Muestra'!$C$8:$C$17,SMALL(IF("Página Web"='03.Muestra'!$D$8:$D$17,ROW('03.Muestra'!$C$8:$C$17)-MIN(ROW('03.Muestra'!$D$8:$D$17))+1,""),ROW()-174)),"")</f>
        <v/>
      </c>
      <c r="C183" s="186" t="str" cm="1">
        <f t="array" ref="C183">IFERROR(INDEX('03.Muestra'!$F$8:$F$17,SMALL(IF("Página Web"='03.Muestra'!$D$8:$D$17,ROW('03.Muestra'!$F$8:$F$17)-MIN(ROW('03.Muestra'!$D$8:$D$17))+1,""),ROW()-174)),"")</f>
        <v/>
      </c>
      <c r="D183" s="229" t="str">
        <f t="shared" si="19"/>
        <v/>
      </c>
      <c r="E183" s="74" t="str">
        <f t="shared" si="18"/>
        <v/>
      </c>
      <c r="F183" s="18"/>
      <c r="G183" s="18"/>
      <c r="H183" s="18"/>
      <c r="I183" s="18"/>
      <c r="J183" s="18"/>
      <c r="K183" s="158"/>
      <c r="L183" s="18"/>
      <c r="M183" s="18"/>
      <c r="N183" s="18"/>
      <c r="O183" s="18"/>
      <c r="P183" s="18"/>
      <c r="Q183" s="18"/>
      <c r="R183" s="18"/>
      <c r="S183" s="18"/>
      <c r="T183" s="18"/>
      <c r="U183" s="18"/>
      <c r="V183" s="18"/>
      <c r="W183" s="18"/>
      <c r="X183" s="18"/>
      <c r="Y183" s="18"/>
    </row>
    <row r="184" spans="1:25" ht="12" customHeight="1">
      <c r="A184" s="178" t="str" cm="1">
        <f t="array" ref="A184">IFERROR(INDEX('03.Muestra'!$B$8:$B$17,SMALL(IF("Página Web"='03.Muestra'!$D$8:$D$17,ROW('03.Muestra'!$B$8:$B$17)-MIN(ROW('03.Muestra'!$D$8:$D$17))+1,""),ROW()-174)),"")</f>
        <v/>
      </c>
      <c r="B184" s="186" t="str" cm="1">
        <f t="array" ref="B184">IFERROR(INDEX('03.Muestra'!$C$8:$C$17,SMALL(IF("Página Web"='03.Muestra'!$D$8:$D$17,ROW('03.Muestra'!$C$8:$C$17)-MIN(ROW('03.Muestra'!$D$8:$D$17))+1,""),ROW()-174)),"")</f>
        <v/>
      </c>
      <c r="C184" s="186" t="str" cm="1">
        <f t="array" ref="C184">IFERROR(INDEX('03.Muestra'!$F$8:$F$17,SMALL(IF("Página Web"='03.Muestra'!$D$8:$D$17,ROW('03.Muestra'!$F$8:$F$17)-MIN(ROW('03.Muestra'!$D$8:$D$17))+1,""),ROW()-174)),"")</f>
        <v/>
      </c>
      <c r="D184" s="229" t="str">
        <f t="shared" si="19"/>
        <v/>
      </c>
      <c r="E184" s="74" t="str">
        <f t="shared" si="18"/>
        <v/>
      </c>
      <c r="F184" s="18"/>
      <c r="G184" s="18"/>
      <c r="H184" s="18"/>
      <c r="I184" s="18"/>
      <c r="J184" s="18"/>
      <c r="K184" s="158"/>
      <c r="L184" s="18"/>
      <c r="M184" s="18"/>
      <c r="N184" s="18"/>
      <c r="O184" s="18"/>
      <c r="P184" s="18"/>
      <c r="Q184" s="18"/>
      <c r="R184" s="18"/>
      <c r="S184" s="18"/>
      <c r="T184" s="18"/>
      <c r="U184" s="18"/>
      <c r="V184" s="18"/>
      <c r="W184" s="18"/>
      <c r="X184" s="18"/>
      <c r="Y184" s="18"/>
    </row>
    <row r="185" spans="1:25" ht="12" customHeight="1">
      <c r="A185" s="79"/>
      <c r="B185" s="111"/>
      <c r="C185" s="111"/>
      <c r="D185" s="239"/>
      <c r="E185" s="74"/>
      <c r="F185" s="18"/>
      <c r="G185" s="18"/>
      <c r="H185" s="18"/>
      <c r="I185" s="18"/>
      <c r="J185" s="18"/>
      <c r="K185" s="158"/>
      <c r="L185" s="18"/>
      <c r="M185" s="18"/>
      <c r="N185" s="18"/>
      <c r="O185" s="18"/>
      <c r="P185" s="18"/>
      <c r="Q185" s="18"/>
      <c r="R185" s="18"/>
      <c r="S185" s="18"/>
      <c r="T185" s="18"/>
      <c r="U185" s="18"/>
      <c r="V185" s="18"/>
      <c r="W185" s="18"/>
      <c r="X185" s="18"/>
      <c r="Y185" s="18"/>
    </row>
    <row r="186" spans="1:25" ht="12" customHeight="1">
      <c r="A186" s="79"/>
      <c r="B186" s="111"/>
      <c r="C186" s="111"/>
      <c r="D186" s="239"/>
      <c r="E186" s="74"/>
      <c r="F186" s="18"/>
      <c r="G186" s="18"/>
      <c r="H186" s="18"/>
      <c r="I186" s="18"/>
      <c r="J186" s="18"/>
      <c r="K186" s="158"/>
      <c r="L186" s="18"/>
      <c r="M186" s="18"/>
      <c r="N186" s="18"/>
      <c r="O186" s="18"/>
      <c r="P186" s="18"/>
      <c r="Q186" s="18"/>
      <c r="R186" s="18"/>
      <c r="S186" s="18"/>
      <c r="T186" s="18"/>
      <c r="U186" s="18"/>
      <c r="V186" s="18"/>
      <c r="W186" s="18"/>
      <c r="X186" s="18"/>
      <c r="Y186" s="18"/>
    </row>
    <row r="187" spans="1:25" ht="31">
      <c r="A187" s="227"/>
      <c r="B187" s="228"/>
      <c r="C187" s="227"/>
      <c r="D187" s="240"/>
      <c r="E187" s="74"/>
      <c r="F187" s="18"/>
      <c r="G187" s="18"/>
      <c r="H187" s="18"/>
      <c r="I187" s="18"/>
      <c r="J187" s="18"/>
      <c r="K187" s="158"/>
      <c r="L187" s="18"/>
      <c r="M187" s="18"/>
      <c r="N187" s="18"/>
      <c r="O187" s="18"/>
      <c r="P187" s="18"/>
      <c r="Q187" s="18"/>
      <c r="R187" s="18"/>
      <c r="S187" s="18"/>
      <c r="T187" s="18"/>
      <c r="U187" s="18"/>
      <c r="V187" s="18"/>
      <c r="W187" s="18"/>
      <c r="X187" s="18"/>
      <c r="Y187" s="18"/>
    </row>
    <row r="188" spans="1:25" ht="18.5" customHeight="1">
      <c r="A188" s="180"/>
      <c r="B188" s="180"/>
      <c r="C188" s="180"/>
      <c r="D188" s="241"/>
      <c r="E188" s="74"/>
      <c r="F188" s="176"/>
      <c r="G188" s="18"/>
      <c r="H188" s="18"/>
      <c r="I188" s="18"/>
      <c r="J188" s="18"/>
      <c r="K188" s="158"/>
      <c r="L188" s="18"/>
      <c r="M188" s="18"/>
      <c r="N188" s="18"/>
      <c r="O188" s="18"/>
      <c r="P188" s="18"/>
      <c r="Q188" s="18"/>
      <c r="R188" s="18"/>
      <c r="S188" s="18"/>
      <c r="T188" s="18"/>
      <c r="U188" s="18"/>
      <c r="V188" s="18"/>
      <c r="W188" s="18"/>
      <c r="X188" s="18"/>
      <c r="Y188" s="18"/>
    </row>
    <row r="189" spans="1:25" ht="12" customHeight="1">
      <c r="B189" s="18"/>
      <c r="C189" s="18"/>
      <c r="D189" s="235"/>
      <c r="E189" s="74"/>
      <c r="F189" s="18"/>
      <c r="G189" s="18"/>
      <c r="H189" s="18"/>
      <c r="I189" s="18"/>
      <c r="J189" s="18"/>
      <c r="K189" s="158"/>
      <c r="L189" s="18"/>
      <c r="M189" s="18"/>
      <c r="N189" s="18"/>
      <c r="O189" s="18"/>
      <c r="P189" s="18"/>
      <c r="Q189" s="18"/>
      <c r="R189" s="18"/>
      <c r="S189" s="18"/>
      <c r="T189" s="18"/>
      <c r="U189" s="18"/>
      <c r="V189" s="18"/>
      <c r="W189" s="18"/>
      <c r="X189" s="18"/>
      <c r="Y189" s="18"/>
    </row>
    <row r="190" spans="1:25" ht="12" customHeight="1">
      <c r="B190" s="18"/>
      <c r="C190" s="18"/>
      <c r="D190" s="235"/>
      <c r="E190" s="74"/>
      <c r="F190" s="18"/>
      <c r="G190" s="18"/>
      <c r="H190" s="18"/>
      <c r="I190" s="18"/>
      <c r="J190" s="18"/>
      <c r="K190" s="158"/>
      <c r="L190" s="18"/>
      <c r="M190" s="18"/>
      <c r="N190" s="18"/>
      <c r="O190" s="18"/>
      <c r="P190" s="18"/>
      <c r="Q190" s="18"/>
      <c r="R190" s="18"/>
      <c r="S190" s="18"/>
      <c r="T190" s="18"/>
      <c r="U190" s="18"/>
      <c r="V190" s="18"/>
      <c r="W190" s="18"/>
      <c r="X190" s="18"/>
      <c r="Y190" s="18"/>
    </row>
    <row r="191" spans="1:25" ht="32.25" customHeight="1">
      <c r="A191" s="157" t="s">
        <v>262</v>
      </c>
      <c r="B191" s="22" t="s">
        <v>87</v>
      </c>
      <c r="C191" s="23" t="s">
        <v>359</v>
      </c>
      <c r="D191" s="237" t="s">
        <v>30</v>
      </c>
      <c r="E191" s="88"/>
      <c r="K191" s="158"/>
      <c r="L191" s="18"/>
      <c r="M191" s="18"/>
      <c r="N191" s="18"/>
      <c r="O191" s="18"/>
      <c r="P191" s="18"/>
      <c r="Q191" s="18"/>
      <c r="R191" s="18"/>
      <c r="T191" s="18"/>
      <c r="U191" s="18"/>
      <c r="V191" s="18"/>
      <c r="W191" s="18"/>
      <c r="X191" s="18"/>
      <c r="Y191" s="18"/>
    </row>
    <row r="192" spans="1:25" ht="12" customHeight="1">
      <c r="A192" s="178" cm="1">
        <f t="array" ref="A192">IFERROR(INDEX('03.Muestra'!$B$8:$B$17,SMALL(IF("Página Web"='03.Muestra'!$D$8:$D$17,ROW('03.Muestra'!$B$8:$B$17)-MIN(ROW('03.Muestra'!$D$8:$D$17))+1,""),ROW()-191)),"")</f>
        <v>1</v>
      </c>
      <c r="B192" s="186" t="str" cm="1">
        <f t="array" ref="B192">IFERROR(INDEX('03.Muestra'!$C$8:$C$17,SMALL(IF("Página Web"='03.Muestra'!$D$8:$D$17,ROW('03.Muestra'!$C$8:$C$17)-MIN(ROW('03.Muestra'!$D$8:$D$17))+1,""),ROW()-191)),"")</f>
        <v>Home</v>
      </c>
      <c r="C192" s="186" t="str" cm="1">
        <f t="array" ref="C192">IFERROR(INDEX('03.Muestra'!$F$8:$F$17,SMALL(IF("Página Web"='03.Muestra'!$D$8:$D$17,ROW('03.Muestra'!$F$8:$F$17)-MIN(ROW('03.Muestra'!$D$8:$D$17))+1,""),ROW()-191)),"")</f>
        <v>https://…</v>
      </c>
      <c r="D192" s="229" t="str">
        <f t="shared" ref="D192:D201" si="20">IF(C192="","",$D$18)</f>
        <v>N/A</v>
      </c>
      <c r="E192" s="74" t="str">
        <f t="shared" ref="E192:E201" si="21">IF(D192&lt;&gt;"",IF(AND(B192&lt;&gt;"",C192&lt;&gt;""),"","ERR"),"")</f>
        <v/>
      </c>
      <c r="F192" s="81" t="s">
        <v>31</v>
      </c>
      <c r="G192" s="82" t="s">
        <v>35</v>
      </c>
      <c r="H192" s="83" t="s">
        <v>33</v>
      </c>
      <c r="I192" s="84" t="s">
        <v>26</v>
      </c>
      <c r="J192" s="85" t="s">
        <v>24</v>
      </c>
      <c r="K192" s="161" t="s">
        <v>463</v>
      </c>
      <c r="L192" s="18"/>
      <c r="M192" s="18"/>
      <c r="N192" s="18"/>
      <c r="O192" s="18"/>
      <c r="P192" s="18"/>
      <c r="Q192" s="18"/>
      <c r="R192" s="18"/>
      <c r="T192" s="18"/>
      <c r="U192" s="18"/>
      <c r="V192" s="18"/>
      <c r="W192" s="18"/>
      <c r="X192" s="18"/>
      <c r="Y192" s="18"/>
    </row>
    <row r="193" spans="1:25" ht="12" customHeight="1">
      <c r="A193" s="178" t="str" cm="1">
        <f t="array" ref="A193">IFERROR(INDEX('03.Muestra'!$B$8:$B$17,SMALL(IF("Página Web"='03.Muestra'!$D$8:$D$17,ROW('03.Muestra'!$B$8:$B$17)-MIN(ROW('03.Muestra'!$D$8:$D$17))+1,""),ROW()-191)),"")</f>
        <v/>
      </c>
      <c r="B193" s="186" t="str" cm="1">
        <f t="array" ref="B193">IFERROR(INDEX('03.Muestra'!$C$8:$C$17,SMALL(IF("Página Web"='03.Muestra'!$D$8:$D$17,ROW('03.Muestra'!$C$8:$C$17)-MIN(ROW('03.Muestra'!$D$8:$D$17))+1,""),ROW()-191)),"")</f>
        <v/>
      </c>
      <c r="C193" s="186" t="str" cm="1">
        <f t="array" ref="C193">IFERROR(INDEX('03.Muestra'!$F$8:$F$17,SMALL(IF("Página Web"='03.Muestra'!$D$8:$D$17,ROW('03.Muestra'!$F$8:$F$17)-MIN(ROW('03.Muestra'!$D$8:$D$17))+1,""),ROW()-191)),"")</f>
        <v/>
      </c>
      <c r="D193" s="229" t="str">
        <f t="shared" si="20"/>
        <v/>
      </c>
      <c r="E193" s="74" t="str">
        <f t="shared" si="21"/>
        <v/>
      </c>
      <c r="F193" s="199">
        <f ca="1">COUNTIF($D192:INDIRECT("$D" &amp;  SUM(ROW()-1,'03.Muestra'!$D$20)-1),F192)</f>
        <v>0</v>
      </c>
      <c r="G193" s="199">
        <f ca="1">COUNTIF($D192:INDIRECT("$D" &amp;  SUM(ROW()-1,'03.Muestra'!$D$20)-1),G192)</f>
        <v>0</v>
      </c>
      <c r="H193" s="199">
        <f ca="1">COUNTIF($D192:INDIRECT("$D" &amp;  SUM(ROW()-1,'03.Muestra'!$D$20)-1),H192)</f>
        <v>1</v>
      </c>
      <c r="I193" s="199">
        <f ca="1">COUNTIF($D192:INDIRECT("$D" &amp;  SUM(ROW()-1,'03.Muestra'!$D$20)-1),I192)</f>
        <v>0</v>
      </c>
      <c r="J193" s="199">
        <f ca="1">COUNTIF($D192:INDIRECT("$D" &amp;  SUM(ROW()-1,'03.Muestra'!$D$20)-1),J192)</f>
        <v>0</v>
      </c>
      <c r="K193" s="162">
        <f ca="1">IF(COUNTIF('03.Muestra'!$D$8:$D$17,"Página Web")=0,0,COUNTBLANK($D192:INDIRECT("$D" &amp;  SUM(ROW()-1,COUNTIF('03.Muestra'!$D$8:$D$17,"Página Web"))-1)))</f>
        <v>0</v>
      </c>
      <c r="L193" s="18"/>
      <c r="M193" s="18"/>
      <c r="N193" s="18"/>
      <c r="O193" s="18"/>
      <c r="P193" s="18"/>
      <c r="Q193" s="18"/>
      <c r="R193" s="18"/>
      <c r="T193" s="18"/>
      <c r="U193" s="18"/>
      <c r="V193" s="18"/>
      <c r="W193" s="18"/>
      <c r="X193" s="18"/>
      <c r="Y193" s="18"/>
    </row>
    <row r="194" spans="1:25" ht="12" customHeight="1">
      <c r="A194" s="178" t="str" cm="1">
        <f t="array" ref="A194">IFERROR(INDEX('03.Muestra'!$B$8:$B$17,SMALL(IF("Página Web"='03.Muestra'!$D$8:$D$17,ROW('03.Muestra'!$B$8:$B$17)-MIN(ROW('03.Muestra'!$D$8:$D$17))+1,""),ROW()-191)),"")</f>
        <v/>
      </c>
      <c r="B194" s="186" t="str" cm="1">
        <f t="array" ref="B194">IFERROR(INDEX('03.Muestra'!$C$8:$C$17,SMALL(IF("Página Web"='03.Muestra'!$D$8:$D$17,ROW('03.Muestra'!$C$8:$C$17)-MIN(ROW('03.Muestra'!$D$8:$D$17))+1,""),ROW()-191)),"")</f>
        <v/>
      </c>
      <c r="C194" s="186" t="str" cm="1">
        <f t="array" ref="C194">IFERROR(INDEX('03.Muestra'!$F$8:$F$17,SMALL(IF("Página Web"='03.Muestra'!$D$8:$D$17,ROW('03.Muestra'!$F$8:$F$17)-MIN(ROW('03.Muestra'!$D$8:$D$17))+1,""),ROW()-191)),"")</f>
        <v/>
      </c>
      <c r="D194" s="229" t="str">
        <f t="shared" si="20"/>
        <v/>
      </c>
      <c r="E194" s="74" t="str">
        <f t="shared" si="21"/>
        <v/>
      </c>
      <c r="G194" s="18"/>
      <c r="H194" s="18"/>
      <c r="I194" s="18"/>
      <c r="J194" s="18"/>
      <c r="K194" s="158"/>
      <c r="L194" s="18"/>
      <c r="M194" s="18"/>
      <c r="N194" s="18"/>
      <c r="O194" s="18"/>
      <c r="P194" s="18"/>
      <c r="Q194" s="18"/>
      <c r="R194" s="18"/>
      <c r="T194" s="18"/>
      <c r="U194" s="18"/>
      <c r="V194" s="18"/>
      <c r="W194" s="18"/>
      <c r="X194" s="18"/>
      <c r="Y194" s="18"/>
    </row>
    <row r="195" spans="1:25" ht="12" customHeight="1">
      <c r="A195" s="178" t="str" cm="1">
        <f t="array" ref="A195">IFERROR(INDEX('03.Muestra'!$B$8:$B$17,SMALL(IF("Página Web"='03.Muestra'!$D$8:$D$17,ROW('03.Muestra'!$B$8:$B$17)-MIN(ROW('03.Muestra'!$D$8:$D$17))+1,""),ROW()-191)),"")</f>
        <v/>
      </c>
      <c r="B195" s="186" t="str" cm="1">
        <f t="array" ref="B195">IFERROR(INDEX('03.Muestra'!$C$8:$C$17,SMALL(IF("Página Web"='03.Muestra'!$D$8:$D$17,ROW('03.Muestra'!$C$8:$C$17)-MIN(ROW('03.Muestra'!$D$8:$D$17))+1,""),ROW()-191)),"")</f>
        <v/>
      </c>
      <c r="C195" s="186" t="str" cm="1">
        <f t="array" ref="C195">IFERROR(INDEX('03.Muestra'!$F$8:$F$17,SMALL(IF("Página Web"='03.Muestra'!$D$8:$D$17,ROW('03.Muestra'!$F$8:$F$17)-MIN(ROW('03.Muestra'!$D$8:$D$17))+1,""),ROW()-191)),"")</f>
        <v/>
      </c>
      <c r="D195" s="229" t="str">
        <f t="shared" si="20"/>
        <v/>
      </c>
      <c r="E195" s="74" t="str">
        <f t="shared" si="21"/>
        <v/>
      </c>
      <c r="G195" s="18"/>
      <c r="H195" s="18"/>
      <c r="I195" s="18"/>
      <c r="J195" s="18"/>
      <c r="K195" s="158"/>
      <c r="L195" s="18"/>
      <c r="M195" s="18"/>
      <c r="N195" s="18"/>
      <c r="O195" s="18"/>
      <c r="P195" s="18"/>
      <c r="Q195" s="18"/>
      <c r="R195" s="18"/>
      <c r="T195" s="18"/>
      <c r="U195" s="18"/>
      <c r="V195" s="18"/>
      <c r="W195" s="18"/>
      <c r="X195" s="18"/>
      <c r="Y195" s="18"/>
    </row>
    <row r="196" spans="1:25" ht="12" customHeight="1">
      <c r="A196" s="178" t="str" cm="1">
        <f t="array" ref="A196">IFERROR(INDEX('03.Muestra'!$B$8:$B$17,SMALL(IF("Página Web"='03.Muestra'!$D$8:$D$17,ROW('03.Muestra'!$B$8:$B$17)-MIN(ROW('03.Muestra'!$D$8:$D$17))+1,""),ROW()-191)),"")</f>
        <v/>
      </c>
      <c r="B196" s="186" t="str" cm="1">
        <f t="array" ref="B196">IFERROR(INDEX('03.Muestra'!$C$8:$C$17,SMALL(IF("Página Web"='03.Muestra'!$D$8:$D$17,ROW('03.Muestra'!$C$8:$C$17)-MIN(ROW('03.Muestra'!$D$8:$D$17))+1,""),ROW()-191)),"")</f>
        <v/>
      </c>
      <c r="C196" s="186" t="str" cm="1">
        <f t="array" ref="C196">IFERROR(INDEX('03.Muestra'!$F$8:$F$17,SMALL(IF("Página Web"='03.Muestra'!$D$8:$D$17,ROW('03.Muestra'!$F$8:$F$17)-MIN(ROW('03.Muestra'!$D$8:$D$17))+1,""),ROW()-191)),"")</f>
        <v/>
      </c>
      <c r="D196" s="229" t="str">
        <f t="shared" si="20"/>
        <v/>
      </c>
      <c r="E196" s="74" t="str">
        <f t="shared" si="21"/>
        <v/>
      </c>
      <c r="G196" s="18"/>
      <c r="H196" s="18"/>
      <c r="I196" s="18"/>
      <c r="J196" s="18"/>
      <c r="K196" s="158"/>
      <c r="L196" s="18"/>
      <c r="M196" s="18"/>
      <c r="N196" s="18"/>
      <c r="O196" s="18"/>
      <c r="P196" s="18"/>
      <c r="Q196" s="18"/>
      <c r="R196" s="18"/>
      <c r="T196" s="18"/>
      <c r="U196" s="18"/>
      <c r="V196" s="18"/>
      <c r="W196" s="18"/>
      <c r="X196" s="18"/>
      <c r="Y196" s="18"/>
    </row>
    <row r="197" spans="1:25" ht="12" customHeight="1">
      <c r="A197" s="178" t="str" cm="1">
        <f t="array" ref="A197">IFERROR(INDEX('03.Muestra'!$B$8:$B$17,SMALL(IF("Página Web"='03.Muestra'!$D$8:$D$17,ROW('03.Muestra'!$B$8:$B$17)-MIN(ROW('03.Muestra'!$D$8:$D$17))+1,""),ROW()-191)),"")</f>
        <v/>
      </c>
      <c r="B197" s="186" t="str" cm="1">
        <f t="array" ref="B197">IFERROR(INDEX('03.Muestra'!$C$8:$C$17,SMALL(IF("Página Web"='03.Muestra'!$D$8:$D$17,ROW('03.Muestra'!$C$8:$C$17)-MIN(ROW('03.Muestra'!$D$8:$D$17))+1,""),ROW()-191)),"")</f>
        <v/>
      </c>
      <c r="C197" s="186" t="str" cm="1">
        <f t="array" ref="C197">IFERROR(INDEX('03.Muestra'!$F$8:$F$17,SMALL(IF("Página Web"='03.Muestra'!$D$8:$D$17,ROW('03.Muestra'!$F$8:$F$17)-MIN(ROW('03.Muestra'!$D$8:$D$17))+1,""),ROW()-191)),"")</f>
        <v/>
      </c>
      <c r="D197" s="229" t="str">
        <f t="shared" si="20"/>
        <v/>
      </c>
      <c r="E197" s="74" t="str">
        <f t="shared" si="21"/>
        <v/>
      </c>
      <c r="G197" s="18"/>
      <c r="H197" s="18"/>
      <c r="I197" s="18"/>
      <c r="J197" s="18"/>
      <c r="K197" s="158"/>
      <c r="L197" s="18"/>
      <c r="M197" s="18"/>
      <c r="N197" s="18"/>
      <c r="O197" s="18"/>
      <c r="P197" s="18"/>
      <c r="Q197" s="18"/>
      <c r="R197" s="18"/>
      <c r="T197" s="18"/>
      <c r="U197" s="18"/>
      <c r="V197" s="18"/>
      <c r="W197" s="18"/>
      <c r="X197" s="18"/>
      <c r="Y197" s="18"/>
    </row>
    <row r="198" spans="1:25" ht="12" customHeight="1">
      <c r="A198" s="178" t="str" cm="1">
        <f t="array" ref="A198">IFERROR(INDEX('03.Muestra'!$B$8:$B$17,SMALL(IF("Página Web"='03.Muestra'!$D$8:$D$17,ROW('03.Muestra'!$B$8:$B$17)-MIN(ROW('03.Muestra'!$D$8:$D$17))+1,""),ROW()-191)),"")</f>
        <v/>
      </c>
      <c r="B198" s="186" t="str" cm="1">
        <f t="array" ref="B198">IFERROR(INDEX('03.Muestra'!$C$8:$C$17,SMALL(IF("Página Web"='03.Muestra'!$D$8:$D$17,ROW('03.Muestra'!$C$8:$C$17)-MIN(ROW('03.Muestra'!$D$8:$D$17))+1,""),ROW()-191)),"")</f>
        <v/>
      </c>
      <c r="C198" s="186" t="str" cm="1">
        <f t="array" ref="C198">IFERROR(INDEX('03.Muestra'!$F$8:$F$17,SMALL(IF("Página Web"='03.Muestra'!$D$8:$D$17,ROW('03.Muestra'!$F$8:$F$17)-MIN(ROW('03.Muestra'!$D$8:$D$17))+1,""),ROW()-191)),"")</f>
        <v/>
      </c>
      <c r="D198" s="229" t="str">
        <f t="shared" si="20"/>
        <v/>
      </c>
      <c r="E198" s="74" t="str">
        <f t="shared" si="21"/>
        <v/>
      </c>
      <c r="F198" s="18"/>
      <c r="G198" s="18"/>
      <c r="H198" s="18"/>
      <c r="I198" s="18"/>
      <c r="J198" s="18"/>
      <c r="K198" s="158"/>
      <c r="L198" s="18"/>
      <c r="M198" s="18"/>
      <c r="N198" s="18"/>
      <c r="O198" s="18"/>
      <c r="P198" s="18"/>
      <c r="Q198" s="18"/>
      <c r="R198" s="18"/>
      <c r="S198" s="18"/>
      <c r="T198" s="18"/>
      <c r="U198" s="18"/>
      <c r="V198" s="18"/>
      <c r="W198" s="18"/>
      <c r="X198" s="18"/>
      <c r="Y198" s="18"/>
    </row>
    <row r="199" spans="1:25" ht="12" customHeight="1">
      <c r="A199" s="178" t="str" cm="1">
        <f t="array" ref="A199">IFERROR(INDEX('03.Muestra'!$B$8:$B$17,SMALL(IF("Página Web"='03.Muestra'!$D$8:$D$17,ROW('03.Muestra'!$B$8:$B$17)-MIN(ROW('03.Muestra'!$D$8:$D$17))+1,""),ROW()-191)),"")</f>
        <v/>
      </c>
      <c r="B199" s="186" t="str" cm="1">
        <f t="array" ref="B199">IFERROR(INDEX('03.Muestra'!$C$8:$C$17,SMALL(IF("Página Web"='03.Muestra'!$D$8:$D$17,ROW('03.Muestra'!$C$8:$C$17)-MIN(ROW('03.Muestra'!$D$8:$D$17))+1,""),ROW()-191)),"")</f>
        <v/>
      </c>
      <c r="C199" s="186" t="str" cm="1">
        <f t="array" ref="C199">IFERROR(INDEX('03.Muestra'!$F$8:$F$17,SMALL(IF("Página Web"='03.Muestra'!$D$8:$D$17,ROW('03.Muestra'!$F$8:$F$17)-MIN(ROW('03.Muestra'!$D$8:$D$17))+1,""),ROW()-191)),"")</f>
        <v/>
      </c>
      <c r="D199" s="229" t="str">
        <f t="shared" si="20"/>
        <v/>
      </c>
      <c r="E199" s="74" t="str">
        <f t="shared" si="21"/>
        <v/>
      </c>
      <c r="F199" s="18"/>
      <c r="G199" s="18"/>
      <c r="H199" s="18"/>
      <c r="I199" s="18"/>
      <c r="J199" s="18"/>
      <c r="K199" s="158"/>
      <c r="L199" s="18"/>
      <c r="M199" s="18"/>
      <c r="N199" s="18"/>
      <c r="O199" s="18"/>
      <c r="P199" s="18"/>
      <c r="Q199" s="18"/>
      <c r="R199" s="18"/>
      <c r="S199" s="18"/>
      <c r="T199" s="18"/>
      <c r="U199" s="18"/>
      <c r="V199" s="18"/>
      <c r="W199" s="18"/>
      <c r="X199" s="18"/>
      <c r="Y199" s="18"/>
    </row>
    <row r="200" spans="1:25" ht="12" customHeight="1">
      <c r="A200" s="178" t="str" cm="1">
        <f t="array" ref="A200">IFERROR(INDEX('03.Muestra'!$B$8:$B$17,SMALL(IF("Página Web"='03.Muestra'!$D$8:$D$17,ROW('03.Muestra'!$B$8:$B$17)-MIN(ROW('03.Muestra'!$D$8:$D$17))+1,""),ROW()-191)),"")</f>
        <v/>
      </c>
      <c r="B200" s="186" t="str" cm="1">
        <f t="array" ref="B200">IFERROR(INDEX('03.Muestra'!$C$8:$C$17,SMALL(IF("Página Web"='03.Muestra'!$D$8:$D$17,ROW('03.Muestra'!$C$8:$C$17)-MIN(ROW('03.Muestra'!$D$8:$D$17))+1,""),ROW()-191)),"")</f>
        <v/>
      </c>
      <c r="C200" s="186" t="str" cm="1">
        <f t="array" ref="C200">IFERROR(INDEX('03.Muestra'!$F$8:$F$17,SMALL(IF("Página Web"='03.Muestra'!$D$8:$D$17,ROW('03.Muestra'!$F$8:$F$17)-MIN(ROW('03.Muestra'!$D$8:$D$17))+1,""),ROW()-191)),"")</f>
        <v/>
      </c>
      <c r="D200" s="229" t="str">
        <f t="shared" si="20"/>
        <v/>
      </c>
      <c r="E200" s="74" t="str">
        <f t="shared" si="21"/>
        <v/>
      </c>
      <c r="F200" s="18"/>
      <c r="G200" s="18"/>
      <c r="H200" s="18"/>
      <c r="I200" s="18"/>
      <c r="J200" s="18"/>
      <c r="K200" s="158"/>
      <c r="L200" s="18"/>
      <c r="M200" s="18"/>
      <c r="N200" s="18"/>
      <c r="O200" s="18"/>
      <c r="P200" s="18"/>
      <c r="Q200" s="18"/>
      <c r="R200" s="18"/>
      <c r="S200" s="18"/>
      <c r="T200" s="18"/>
      <c r="U200" s="18"/>
      <c r="V200" s="18"/>
      <c r="W200" s="18"/>
      <c r="X200" s="18"/>
      <c r="Y200" s="18"/>
    </row>
    <row r="201" spans="1:25" ht="12" customHeight="1">
      <c r="A201" s="178" t="str" cm="1">
        <f t="array" ref="A201">IFERROR(INDEX('03.Muestra'!$B$8:$B$17,SMALL(IF("Página Web"='03.Muestra'!$D$8:$D$17,ROW('03.Muestra'!$B$8:$B$17)-MIN(ROW('03.Muestra'!$D$8:$D$17))+1,""),ROW()-191)),"")</f>
        <v/>
      </c>
      <c r="B201" s="186" t="str" cm="1">
        <f t="array" ref="B201">IFERROR(INDEX('03.Muestra'!$C$8:$C$17,SMALL(IF("Página Web"='03.Muestra'!$D$8:$D$17,ROW('03.Muestra'!$C$8:$C$17)-MIN(ROW('03.Muestra'!$D$8:$D$17))+1,""),ROW()-191)),"")</f>
        <v/>
      </c>
      <c r="C201" s="186" t="str" cm="1">
        <f t="array" ref="C201">IFERROR(INDEX('03.Muestra'!$F$8:$F$17,SMALL(IF("Página Web"='03.Muestra'!$D$8:$D$17,ROW('03.Muestra'!$F$8:$F$17)-MIN(ROW('03.Muestra'!$D$8:$D$17))+1,""),ROW()-191)),"")</f>
        <v/>
      </c>
      <c r="D201" s="229" t="str">
        <f t="shared" si="20"/>
        <v/>
      </c>
      <c r="E201" s="74" t="str">
        <f t="shared" si="21"/>
        <v/>
      </c>
      <c r="F201" s="18"/>
      <c r="G201" s="18"/>
      <c r="H201" s="18"/>
      <c r="I201" s="18"/>
      <c r="J201" s="18"/>
      <c r="K201" s="158"/>
      <c r="L201" s="18"/>
      <c r="M201" s="18"/>
      <c r="N201" s="18"/>
      <c r="O201" s="18"/>
      <c r="P201" s="18"/>
      <c r="Q201" s="18"/>
      <c r="R201" s="18"/>
      <c r="S201" s="18"/>
      <c r="T201" s="18"/>
      <c r="U201" s="18"/>
      <c r="V201" s="18"/>
      <c r="W201" s="18"/>
      <c r="X201" s="18"/>
      <c r="Y201" s="18"/>
    </row>
    <row r="202" spans="1:25" ht="12" customHeight="1">
      <c r="A202" s="79"/>
      <c r="B202" s="111"/>
      <c r="C202" s="111"/>
      <c r="D202" s="239"/>
      <c r="E202" s="74"/>
      <c r="F202" s="18"/>
      <c r="G202" s="18"/>
      <c r="H202" s="18"/>
      <c r="I202" s="18"/>
      <c r="J202" s="18"/>
      <c r="K202" s="158"/>
      <c r="L202" s="18"/>
      <c r="M202" s="18"/>
      <c r="N202" s="18"/>
      <c r="O202" s="18"/>
      <c r="P202" s="18"/>
      <c r="Q202" s="18"/>
      <c r="R202" s="18"/>
      <c r="S202" s="18"/>
      <c r="T202" s="18"/>
      <c r="U202" s="18"/>
      <c r="V202" s="18"/>
      <c r="W202" s="18"/>
      <c r="X202" s="18"/>
      <c r="Y202" s="18"/>
    </row>
    <row r="203" spans="1:25" ht="12" customHeight="1">
      <c r="A203" s="79"/>
      <c r="B203" s="111"/>
      <c r="C203" s="111"/>
      <c r="D203" s="239"/>
      <c r="E203" s="74"/>
      <c r="F203" s="18"/>
      <c r="G203" s="18"/>
      <c r="H203" s="18"/>
      <c r="I203" s="18"/>
      <c r="J203" s="18"/>
      <c r="K203" s="158"/>
      <c r="L203" s="18"/>
      <c r="M203" s="18"/>
      <c r="N203" s="18"/>
      <c r="O203" s="18"/>
      <c r="P203" s="18"/>
      <c r="Q203" s="18"/>
      <c r="R203" s="18"/>
      <c r="S203" s="18"/>
      <c r="T203" s="18"/>
      <c r="U203" s="18"/>
      <c r="V203" s="18"/>
      <c r="W203" s="18"/>
      <c r="X203" s="18"/>
      <c r="Y203" s="18"/>
    </row>
    <row r="204" spans="1:25" ht="31">
      <c r="A204" s="227"/>
      <c r="B204" s="228"/>
      <c r="C204" s="227"/>
      <c r="D204" s="240"/>
      <c r="E204" s="74"/>
      <c r="F204" s="18"/>
      <c r="G204" s="18"/>
      <c r="H204" s="18"/>
      <c r="I204" s="18"/>
      <c r="J204" s="18"/>
      <c r="K204" s="158"/>
      <c r="L204" s="18"/>
      <c r="M204" s="18"/>
      <c r="N204" s="18"/>
      <c r="O204" s="18"/>
      <c r="P204" s="18"/>
      <c r="Q204" s="18"/>
      <c r="R204" s="18"/>
      <c r="S204" s="18"/>
      <c r="T204" s="18"/>
      <c r="U204" s="18"/>
      <c r="V204" s="18"/>
      <c r="W204" s="18"/>
      <c r="X204" s="18"/>
      <c r="Y204" s="18"/>
    </row>
    <row r="205" spans="1:25" ht="17" customHeight="1">
      <c r="A205" s="180"/>
      <c r="B205" s="180"/>
      <c r="C205" s="180"/>
      <c r="D205" s="241"/>
      <c r="E205" s="74"/>
      <c r="F205" s="176"/>
      <c r="G205" s="18"/>
      <c r="H205" s="18"/>
      <c r="I205" s="18"/>
      <c r="J205" s="18"/>
      <c r="K205" s="158"/>
      <c r="L205" s="18"/>
      <c r="M205" s="18"/>
      <c r="N205" s="18"/>
      <c r="O205" s="18"/>
      <c r="P205" s="18"/>
      <c r="Q205" s="18"/>
      <c r="R205" s="18"/>
      <c r="S205" s="18"/>
      <c r="T205" s="18"/>
      <c r="U205" s="18"/>
      <c r="V205" s="18"/>
      <c r="W205" s="18"/>
      <c r="X205" s="18"/>
      <c r="Y205" s="18"/>
    </row>
    <row r="206" spans="1:25" ht="12" customHeight="1">
      <c r="B206" s="18"/>
      <c r="C206" s="18"/>
      <c r="D206" s="235"/>
      <c r="E206" s="74"/>
      <c r="F206" s="18"/>
      <c r="G206" s="18"/>
      <c r="H206" s="18"/>
      <c r="I206" s="18"/>
      <c r="J206" s="18"/>
      <c r="K206" s="158"/>
      <c r="L206" s="18"/>
      <c r="M206" s="18"/>
      <c r="N206" s="18"/>
      <c r="O206" s="18"/>
      <c r="P206" s="18"/>
      <c r="Q206" s="18"/>
      <c r="R206" s="18"/>
      <c r="S206" s="18"/>
      <c r="T206" s="18"/>
      <c r="U206" s="18"/>
      <c r="V206" s="18"/>
      <c r="W206" s="18"/>
      <c r="X206" s="18"/>
      <c r="Y206" s="18"/>
    </row>
    <row r="207" spans="1:25" ht="12" customHeight="1">
      <c r="B207" s="18"/>
      <c r="C207" s="18"/>
      <c r="D207" s="235"/>
      <c r="E207" s="78"/>
      <c r="F207" s="18"/>
      <c r="G207" s="18"/>
      <c r="H207" s="18"/>
      <c r="I207" s="18"/>
      <c r="J207" s="18"/>
      <c r="K207" s="158"/>
      <c r="L207" s="18"/>
      <c r="M207" s="18"/>
      <c r="N207" s="18"/>
      <c r="O207" s="18"/>
      <c r="P207" s="18"/>
      <c r="Q207" s="18"/>
      <c r="R207" s="18"/>
      <c r="S207" s="18"/>
      <c r="T207" s="18"/>
      <c r="U207" s="18"/>
      <c r="V207" s="18"/>
      <c r="W207" s="18"/>
      <c r="X207" s="18"/>
      <c r="Y207" s="18"/>
    </row>
    <row r="208" spans="1:25" ht="32.25" customHeight="1">
      <c r="A208" s="157" t="s">
        <v>262</v>
      </c>
      <c r="B208" s="22" t="s">
        <v>87</v>
      </c>
      <c r="C208" s="23" t="s">
        <v>347</v>
      </c>
      <c r="D208" s="237" t="s">
        <v>30</v>
      </c>
      <c r="E208" s="88"/>
      <c r="K208" s="158"/>
      <c r="L208" s="18"/>
      <c r="M208" s="18"/>
      <c r="N208" s="18"/>
      <c r="O208" s="18"/>
      <c r="P208" s="18"/>
      <c r="Q208" s="18"/>
      <c r="R208" s="18"/>
      <c r="S208" s="18"/>
      <c r="T208" s="18"/>
      <c r="U208" s="18"/>
      <c r="V208" s="18"/>
      <c r="W208" s="18"/>
      <c r="X208" s="18"/>
      <c r="Y208" s="18"/>
    </row>
    <row r="209" spans="1:25" ht="12" customHeight="1">
      <c r="A209" s="178" cm="1">
        <f t="array" ref="A209">IFERROR(INDEX('03.Muestra'!$B$8:$B$17,SMALL(IF("Página Web"='03.Muestra'!$D$8:$D$17,ROW('03.Muestra'!$B$8:$B$17)-MIN(ROW('03.Muestra'!$D$8:$D$17))+1,""),ROW()-208)),"")</f>
        <v>1</v>
      </c>
      <c r="B209" s="186" t="str" cm="1">
        <f t="array" ref="B209">IFERROR(INDEX('03.Muestra'!$C$8:$C$17,SMALL(IF("Página Web"='03.Muestra'!$D$8:$D$17,ROW('03.Muestra'!$C$8:$C$17)-MIN(ROW('03.Muestra'!$D$8:$D$17))+1,""),ROW()-208)),"")</f>
        <v>Home</v>
      </c>
      <c r="C209" s="186" t="str" cm="1">
        <f t="array" ref="C209">IFERROR(INDEX('03.Muestra'!$F$8:$F$17,SMALL(IF("Página Web"='03.Muestra'!$D$8:$D$17,ROW('03.Muestra'!$F$8:$F$17)-MIN(ROW('03.Muestra'!$D$8:$D$17))+1,""),ROW()-208)),"")</f>
        <v>https://…</v>
      </c>
      <c r="D209" s="229" t="str">
        <f t="shared" ref="D209:D218" si="22">IF(C209="","",$D$18)</f>
        <v>N/A</v>
      </c>
      <c r="E209" s="74" t="str">
        <f t="shared" ref="E209:E218" si="23">IF(D209&lt;&gt;"",IF(AND(B209&lt;&gt;"",C209&lt;&gt;""),"","ERR"),"")</f>
        <v/>
      </c>
      <c r="F209" s="81" t="s">
        <v>31</v>
      </c>
      <c r="G209" s="82" t="s">
        <v>35</v>
      </c>
      <c r="H209" s="83" t="s">
        <v>33</v>
      </c>
      <c r="I209" s="84" t="s">
        <v>26</v>
      </c>
      <c r="J209" s="85" t="s">
        <v>24</v>
      </c>
      <c r="K209" s="161" t="s">
        <v>463</v>
      </c>
      <c r="L209" s="18"/>
      <c r="M209" s="18"/>
      <c r="N209" s="18"/>
      <c r="O209" s="18"/>
      <c r="P209" s="18"/>
      <c r="Q209" s="18"/>
      <c r="R209" s="18"/>
      <c r="S209" s="18"/>
      <c r="T209" s="18"/>
      <c r="U209" s="18"/>
      <c r="V209" s="18"/>
      <c r="W209" s="18"/>
      <c r="X209" s="18"/>
      <c r="Y209" s="18"/>
    </row>
    <row r="210" spans="1:25" ht="12" customHeight="1">
      <c r="A210" s="178" t="str" cm="1">
        <f t="array" ref="A210">IFERROR(INDEX('03.Muestra'!$B$8:$B$17,SMALL(IF("Página Web"='03.Muestra'!$D$8:$D$17,ROW('03.Muestra'!$B$8:$B$17)-MIN(ROW('03.Muestra'!$D$8:$D$17))+1,""),ROW()-208)),"")</f>
        <v/>
      </c>
      <c r="B210" s="186" t="str" cm="1">
        <f t="array" ref="B210">IFERROR(INDEX('03.Muestra'!$C$8:$C$17,SMALL(IF("Página Web"='03.Muestra'!$D$8:$D$17,ROW('03.Muestra'!$C$8:$C$17)-MIN(ROW('03.Muestra'!$D$8:$D$17))+1,""),ROW()-208)),"")</f>
        <v/>
      </c>
      <c r="C210" s="186" t="str" cm="1">
        <f t="array" ref="C210">IFERROR(INDEX('03.Muestra'!$F$8:$F$17,SMALL(IF("Página Web"='03.Muestra'!$D$8:$D$17,ROW('03.Muestra'!$F$8:$F$17)-MIN(ROW('03.Muestra'!$D$8:$D$17))+1,""),ROW()-208)),"")</f>
        <v/>
      </c>
      <c r="D210" s="229" t="str">
        <f t="shared" si="22"/>
        <v/>
      </c>
      <c r="E210" s="74" t="str">
        <f t="shared" si="23"/>
        <v/>
      </c>
      <c r="F210" s="199">
        <f ca="1">COUNTIF($D209:INDIRECT("$D" &amp;  SUM(ROW()-1,'03.Muestra'!$D$20)-1),F209)</f>
        <v>0</v>
      </c>
      <c r="G210" s="199">
        <f ca="1">COUNTIF($D209:INDIRECT("$D" &amp;  SUM(ROW()-1,'03.Muestra'!$D$20)-1),G209)</f>
        <v>0</v>
      </c>
      <c r="H210" s="199">
        <f ca="1">COUNTIF($D209:INDIRECT("$D" &amp;  SUM(ROW()-1,'03.Muestra'!$D$20)-1),H209)</f>
        <v>1</v>
      </c>
      <c r="I210" s="199">
        <f ca="1">COUNTIF($D209:INDIRECT("$D" &amp;  SUM(ROW()-1,'03.Muestra'!$D$20)-1),I209)</f>
        <v>0</v>
      </c>
      <c r="J210" s="199">
        <f ca="1">COUNTIF($D209:INDIRECT("$D" &amp;  SUM(ROW()-1,'03.Muestra'!$D$20)-1),J209)</f>
        <v>0</v>
      </c>
      <c r="K210" s="162">
        <f ca="1">IF(COUNTIF('03.Muestra'!$D$8:$D$17,"Página Web")=0,0,COUNTBLANK($D209:INDIRECT("$D" &amp;  SUM(ROW()-1,COUNTIF('03.Muestra'!$D$8:$D$17,"Página Web"))-1)))</f>
        <v>0</v>
      </c>
      <c r="L210" s="18"/>
      <c r="M210" s="18"/>
      <c r="N210" s="18"/>
      <c r="O210" s="18"/>
      <c r="P210" s="18"/>
      <c r="Q210" s="18"/>
      <c r="R210" s="18"/>
      <c r="S210" s="18"/>
      <c r="T210" s="18"/>
      <c r="U210" s="18"/>
      <c r="V210" s="18"/>
      <c r="W210" s="18"/>
      <c r="X210" s="18"/>
      <c r="Y210" s="18"/>
    </row>
    <row r="211" spans="1:25" ht="12" customHeight="1">
      <c r="A211" s="178" t="str" cm="1">
        <f t="array" ref="A211">IFERROR(INDEX('03.Muestra'!$B$8:$B$17,SMALL(IF("Página Web"='03.Muestra'!$D$8:$D$17,ROW('03.Muestra'!$B$8:$B$17)-MIN(ROW('03.Muestra'!$D$8:$D$17))+1,""),ROW()-208)),"")</f>
        <v/>
      </c>
      <c r="B211" s="186" t="str" cm="1">
        <f t="array" ref="B211">IFERROR(INDEX('03.Muestra'!$C$8:$C$17,SMALL(IF("Página Web"='03.Muestra'!$D$8:$D$17,ROW('03.Muestra'!$C$8:$C$17)-MIN(ROW('03.Muestra'!$D$8:$D$17))+1,""),ROW()-208)),"")</f>
        <v/>
      </c>
      <c r="C211" s="186" t="str" cm="1">
        <f t="array" ref="C211">IFERROR(INDEX('03.Muestra'!$F$8:$F$17,SMALL(IF("Página Web"='03.Muestra'!$D$8:$D$17,ROW('03.Muestra'!$F$8:$F$17)-MIN(ROW('03.Muestra'!$D$8:$D$17))+1,""),ROW()-208)),"")</f>
        <v/>
      </c>
      <c r="D211" s="229" t="str">
        <f t="shared" si="22"/>
        <v/>
      </c>
      <c r="E211" s="74" t="str">
        <f t="shared" si="23"/>
        <v/>
      </c>
      <c r="G211" s="18"/>
      <c r="H211" s="18"/>
      <c r="I211" s="18"/>
      <c r="J211" s="18"/>
      <c r="K211" s="158"/>
      <c r="L211" s="18"/>
      <c r="M211" s="18"/>
      <c r="N211" s="18"/>
      <c r="O211" s="18"/>
      <c r="P211" s="18"/>
      <c r="Q211" s="18"/>
      <c r="R211" s="18"/>
      <c r="S211" s="18"/>
      <c r="T211" s="18"/>
      <c r="U211" s="18"/>
      <c r="V211" s="18"/>
      <c r="W211" s="18"/>
      <c r="X211" s="18"/>
      <c r="Y211" s="18"/>
    </row>
    <row r="212" spans="1:25" ht="12" customHeight="1">
      <c r="A212" s="178" t="str" cm="1">
        <f t="array" ref="A212">IFERROR(INDEX('03.Muestra'!$B$8:$B$17,SMALL(IF("Página Web"='03.Muestra'!$D$8:$D$17,ROW('03.Muestra'!$B$8:$B$17)-MIN(ROW('03.Muestra'!$D$8:$D$17))+1,""),ROW()-208)),"")</f>
        <v/>
      </c>
      <c r="B212" s="186" t="str" cm="1">
        <f t="array" ref="B212">IFERROR(INDEX('03.Muestra'!$C$8:$C$17,SMALL(IF("Página Web"='03.Muestra'!$D$8:$D$17,ROW('03.Muestra'!$C$8:$C$17)-MIN(ROW('03.Muestra'!$D$8:$D$17))+1,""),ROW()-208)),"")</f>
        <v/>
      </c>
      <c r="C212" s="186" t="str" cm="1">
        <f t="array" ref="C212">IFERROR(INDEX('03.Muestra'!$F$8:$F$17,SMALL(IF("Página Web"='03.Muestra'!$D$8:$D$17,ROW('03.Muestra'!$F$8:$F$17)-MIN(ROW('03.Muestra'!$D$8:$D$17))+1,""),ROW()-208)),"")</f>
        <v/>
      </c>
      <c r="D212" s="229" t="str">
        <f t="shared" si="22"/>
        <v/>
      </c>
      <c r="E212" s="74" t="str">
        <f t="shared" si="23"/>
        <v/>
      </c>
      <c r="G212" s="18"/>
      <c r="H212" s="18"/>
      <c r="I212" s="18"/>
      <c r="J212" s="18"/>
      <c r="K212" s="158"/>
      <c r="L212" s="18"/>
      <c r="M212" s="18"/>
      <c r="N212" s="18"/>
      <c r="O212" s="18"/>
      <c r="P212" s="18"/>
      <c r="Q212" s="18"/>
      <c r="R212" s="18"/>
      <c r="S212" s="18"/>
      <c r="T212" s="18"/>
      <c r="U212" s="18"/>
      <c r="V212" s="18"/>
      <c r="W212" s="18"/>
      <c r="X212" s="18"/>
      <c r="Y212" s="18"/>
    </row>
    <row r="213" spans="1:25" ht="12" customHeight="1">
      <c r="A213" s="178" t="str" cm="1">
        <f t="array" ref="A213">IFERROR(INDEX('03.Muestra'!$B$8:$B$17,SMALL(IF("Página Web"='03.Muestra'!$D$8:$D$17,ROW('03.Muestra'!$B$8:$B$17)-MIN(ROW('03.Muestra'!$D$8:$D$17))+1,""),ROW()-208)),"")</f>
        <v/>
      </c>
      <c r="B213" s="186" t="str" cm="1">
        <f t="array" ref="B213">IFERROR(INDEX('03.Muestra'!$C$8:$C$17,SMALL(IF("Página Web"='03.Muestra'!$D$8:$D$17,ROW('03.Muestra'!$C$8:$C$17)-MIN(ROW('03.Muestra'!$D$8:$D$17))+1,""),ROW()-208)),"")</f>
        <v/>
      </c>
      <c r="C213" s="186" t="str" cm="1">
        <f t="array" ref="C213">IFERROR(INDEX('03.Muestra'!$F$8:$F$17,SMALL(IF("Página Web"='03.Muestra'!$D$8:$D$17,ROW('03.Muestra'!$F$8:$F$17)-MIN(ROW('03.Muestra'!$D$8:$D$17))+1,""),ROW()-208)),"")</f>
        <v/>
      </c>
      <c r="D213" s="229" t="str">
        <f t="shared" si="22"/>
        <v/>
      </c>
      <c r="E213" s="74" t="str">
        <f t="shared" si="23"/>
        <v/>
      </c>
      <c r="G213" s="18"/>
      <c r="H213" s="18"/>
      <c r="I213" s="18"/>
      <c r="J213" s="18"/>
      <c r="K213" s="158"/>
      <c r="L213" s="18"/>
      <c r="M213" s="18"/>
      <c r="N213" s="18"/>
      <c r="O213" s="18"/>
      <c r="P213" s="18"/>
      <c r="Q213" s="18"/>
      <c r="R213" s="18"/>
      <c r="S213" s="18"/>
      <c r="T213" s="18"/>
      <c r="U213" s="18"/>
      <c r="V213" s="18"/>
      <c r="W213" s="18"/>
      <c r="X213" s="18"/>
      <c r="Y213" s="18"/>
    </row>
    <row r="214" spans="1:25" ht="12" customHeight="1">
      <c r="A214" s="178" t="str" cm="1">
        <f t="array" ref="A214">IFERROR(INDEX('03.Muestra'!$B$8:$B$17,SMALL(IF("Página Web"='03.Muestra'!$D$8:$D$17,ROW('03.Muestra'!$B$8:$B$17)-MIN(ROW('03.Muestra'!$D$8:$D$17))+1,""),ROW()-208)),"")</f>
        <v/>
      </c>
      <c r="B214" s="186" t="str" cm="1">
        <f t="array" ref="B214">IFERROR(INDEX('03.Muestra'!$C$8:$C$17,SMALL(IF("Página Web"='03.Muestra'!$D$8:$D$17,ROW('03.Muestra'!$C$8:$C$17)-MIN(ROW('03.Muestra'!$D$8:$D$17))+1,""),ROW()-208)),"")</f>
        <v/>
      </c>
      <c r="C214" s="186" t="str" cm="1">
        <f t="array" ref="C214">IFERROR(INDEX('03.Muestra'!$F$8:$F$17,SMALL(IF("Página Web"='03.Muestra'!$D$8:$D$17,ROW('03.Muestra'!$F$8:$F$17)-MIN(ROW('03.Muestra'!$D$8:$D$17))+1,""),ROW()-208)),"")</f>
        <v/>
      </c>
      <c r="D214" s="229" t="str">
        <f t="shared" si="22"/>
        <v/>
      </c>
      <c r="E214" s="74" t="str">
        <f t="shared" si="23"/>
        <v/>
      </c>
      <c r="G214" s="18"/>
      <c r="H214" s="18"/>
      <c r="I214" s="18"/>
      <c r="J214" s="18"/>
      <c r="K214" s="158"/>
      <c r="L214" s="18"/>
      <c r="M214" s="18"/>
      <c r="N214" s="18"/>
      <c r="O214" s="18"/>
      <c r="P214" s="18"/>
      <c r="Q214" s="18"/>
      <c r="R214" s="18"/>
      <c r="S214" s="18"/>
      <c r="T214" s="18"/>
      <c r="U214" s="18"/>
      <c r="V214" s="18"/>
      <c r="W214" s="18"/>
      <c r="X214" s="18"/>
      <c r="Y214" s="18"/>
    </row>
    <row r="215" spans="1:25" ht="12" customHeight="1">
      <c r="A215" s="178" t="str" cm="1">
        <f t="array" ref="A215">IFERROR(INDEX('03.Muestra'!$B$8:$B$17,SMALL(IF("Página Web"='03.Muestra'!$D$8:$D$17,ROW('03.Muestra'!$B$8:$B$17)-MIN(ROW('03.Muestra'!$D$8:$D$17))+1,""),ROW()-208)),"")</f>
        <v/>
      </c>
      <c r="B215" s="186" t="str" cm="1">
        <f t="array" ref="B215">IFERROR(INDEX('03.Muestra'!$C$8:$C$17,SMALL(IF("Página Web"='03.Muestra'!$D$8:$D$17,ROW('03.Muestra'!$C$8:$C$17)-MIN(ROW('03.Muestra'!$D$8:$D$17))+1,""),ROW()-208)),"")</f>
        <v/>
      </c>
      <c r="C215" s="186" t="str" cm="1">
        <f t="array" ref="C215">IFERROR(INDEX('03.Muestra'!$F$8:$F$17,SMALL(IF("Página Web"='03.Muestra'!$D$8:$D$17,ROW('03.Muestra'!$F$8:$F$17)-MIN(ROW('03.Muestra'!$D$8:$D$17))+1,""),ROW()-208)),"")</f>
        <v/>
      </c>
      <c r="D215" s="229" t="str">
        <f t="shared" si="22"/>
        <v/>
      </c>
      <c r="E215" s="74" t="str">
        <f t="shared" si="23"/>
        <v/>
      </c>
      <c r="F215" s="18"/>
      <c r="H215" s="18"/>
      <c r="I215" s="18"/>
      <c r="J215" s="18"/>
      <c r="K215" s="158"/>
      <c r="L215" s="18"/>
      <c r="M215" s="18"/>
      <c r="N215" s="18"/>
      <c r="O215" s="18"/>
      <c r="P215" s="18"/>
      <c r="Q215" s="18"/>
      <c r="R215" s="18"/>
      <c r="S215" s="18"/>
      <c r="T215" s="18"/>
      <c r="U215" s="18"/>
      <c r="V215" s="18"/>
      <c r="W215" s="18"/>
      <c r="X215" s="18"/>
      <c r="Y215" s="18"/>
    </row>
    <row r="216" spans="1:25" ht="12" customHeight="1">
      <c r="A216" s="178" t="str" cm="1">
        <f t="array" ref="A216">IFERROR(INDEX('03.Muestra'!$B$8:$B$17,SMALL(IF("Página Web"='03.Muestra'!$D$8:$D$17,ROW('03.Muestra'!$B$8:$B$17)-MIN(ROW('03.Muestra'!$D$8:$D$17))+1,""),ROW()-208)),"")</f>
        <v/>
      </c>
      <c r="B216" s="186" t="str" cm="1">
        <f t="array" ref="B216">IFERROR(INDEX('03.Muestra'!$C$8:$C$17,SMALL(IF("Página Web"='03.Muestra'!$D$8:$D$17,ROW('03.Muestra'!$C$8:$C$17)-MIN(ROW('03.Muestra'!$D$8:$D$17))+1,""),ROW()-208)),"")</f>
        <v/>
      </c>
      <c r="C216" s="186" t="str" cm="1">
        <f t="array" ref="C216">IFERROR(INDEX('03.Muestra'!$F$8:$F$17,SMALL(IF("Página Web"='03.Muestra'!$D$8:$D$17,ROW('03.Muestra'!$F$8:$F$17)-MIN(ROW('03.Muestra'!$D$8:$D$17))+1,""),ROW()-208)),"")</f>
        <v/>
      </c>
      <c r="D216" s="229" t="str">
        <f t="shared" si="22"/>
        <v/>
      </c>
      <c r="E216" s="74" t="str">
        <f t="shared" si="23"/>
        <v/>
      </c>
      <c r="F216" s="18"/>
      <c r="G216" s="18"/>
      <c r="H216" s="18"/>
      <c r="I216" s="18"/>
      <c r="J216" s="18"/>
      <c r="K216" s="158"/>
      <c r="L216" s="18"/>
      <c r="M216" s="18"/>
      <c r="N216" s="18"/>
      <c r="O216" s="18"/>
      <c r="P216" s="18"/>
      <c r="Q216" s="18"/>
      <c r="R216" s="18"/>
      <c r="S216" s="18"/>
      <c r="T216" s="18"/>
      <c r="U216" s="18"/>
      <c r="V216" s="18"/>
      <c r="W216" s="18"/>
      <c r="X216" s="18"/>
      <c r="Y216" s="18"/>
    </row>
    <row r="217" spans="1:25" ht="12" customHeight="1">
      <c r="A217" s="178" t="str" cm="1">
        <f t="array" ref="A217">IFERROR(INDEX('03.Muestra'!$B$8:$B$17,SMALL(IF("Página Web"='03.Muestra'!$D$8:$D$17,ROW('03.Muestra'!$B$8:$B$17)-MIN(ROW('03.Muestra'!$D$8:$D$17))+1,""),ROW()-208)),"")</f>
        <v/>
      </c>
      <c r="B217" s="186" t="str" cm="1">
        <f t="array" ref="B217">IFERROR(INDEX('03.Muestra'!$C$8:$C$17,SMALL(IF("Página Web"='03.Muestra'!$D$8:$D$17,ROW('03.Muestra'!$C$8:$C$17)-MIN(ROW('03.Muestra'!$D$8:$D$17))+1,""),ROW()-208)),"")</f>
        <v/>
      </c>
      <c r="C217" s="186" t="str" cm="1">
        <f t="array" ref="C217">IFERROR(INDEX('03.Muestra'!$F$8:$F$17,SMALL(IF("Página Web"='03.Muestra'!$D$8:$D$17,ROW('03.Muestra'!$F$8:$F$17)-MIN(ROW('03.Muestra'!$D$8:$D$17))+1,""),ROW()-208)),"")</f>
        <v/>
      </c>
      <c r="D217" s="229" t="str">
        <f t="shared" si="22"/>
        <v/>
      </c>
      <c r="E217" s="74" t="str">
        <f t="shared" si="23"/>
        <v/>
      </c>
      <c r="F217" s="18"/>
      <c r="G217" s="18"/>
      <c r="H217" s="18"/>
      <c r="I217" s="18"/>
      <c r="J217" s="18"/>
      <c r="K217" s="158"/>
      <c r="L217" s="18"/>
      <c r="M217" s="18"/>
      <c r="N217" s="18"/>
      <c r="O217" s="18"/>
      <c r="P217" s="18"/>
      <c r="Q217" s="18"/>
      <c r="R217" s="18"/>
      <c r="S217" s="18"/>
      <c r="T217" s="18"/>
      <c r="U217" s="18"/>
      <c r="V217" s="18"/>
      <c r="W217" s="18"/>
      <c r="X217" s="18"/>
      <c r="Y217" s="18"/>
    </row>
    <row r="218" spans="1:25" ht="12" customHeight="1">
      <c r="A218" s="178" t="str" cm="1">
        <f t="array" ref="A218">IFERROR(INDEX('03.Muestra'!$B$8:$B$17,SMALL(IF("Página Web"='03.Muestra'!$D$8:$D$17,ROW('03.Muestra'!$B$8:$B$17)-MIN(ROW('03.Muestra'!$D$8:$D$17))+1,""),ROW()-208)),"")</f>
        <v/>
      </c>
      <c r="B218" s="186" t="str" cm="1">
        <f t="array" ref="B218">IFERROR(INDEX('03.Muestra'!$C$8:$C$17,SMALL(IF("Página Web"='03.Muestra'!$D$8:$D$17,ROW('03.Muestra'!$C$8:$C$17)-MIN(ROW('03.Muestra'!$D$8:$D$17))+1,""),ROW()-208)),"")</f>
        <v/>
      </c>
      <c r="C218" s="186" t="str" cm="1">
        <f t="array" ref="C218">IFERROR(INDEX('03.Muestra'!$F$8:$F$17,SMALL(IF("Página Web"='03.Muestra'!$D$8:$D$17,ROW('03.Muestra'!$F$8:$F$17)-MIN(ROW('03.Muestra'!$D$8:$D$17))+1,""),ROW()-208)),"")</f>
        <v/>
      </c>
      <c r="D218" s="229" t="str">
        <f t="shared" si="22"/>
        <v/>
      </c>
      <c r="E218" s="74" t="str">
        <f t="shared" si="23"/>
        <v/>
      </c>
      <c r="F218" s="18"/>
      <c r="G218" s="18"/>
      <c r="H218" s="18"/>
      <c r="I218" s="18"/>
      <c r="J218" s="18"/>
      <c r="K218" s="158"/>
      <c r="L218" s="18"/>
      <c r="M218" s="18"/>
      <c r="N218" s="18"/>
      <c r="O218" s="18"/>
      <c r="P218" s="18"/>
      <c r="Q218" s="18"/>
      <c r="R218" s="18"/>
      <c r="S218" s="18"/>
      <c r="T218" s="18"/>
      <c r="U218" s="18"/>
      <c r="V218" s="18"/>
      <c r="W218" s="18"/>
      <c r="X218" s="18"/>
      <c r="Y218" s="18"/>
    </row>
    <row r="219" spans="1:25" ht="12" customHeight="1">
      <c r="A219" s="79"/>
      <c r="B219" s="111"/>
      <c r="C219" s="111"/>
      <c r="D219" s="239"/>
      <c r="E219" s="74"/>
      <c r="F219" s="18"/>
      <c r="G219" s="18"/>
      <c r="H219" s="18"/>
      <c r="I219" s="18"/>
      <c r="J219" s="18"/>
      <c r="K219" s="158"/>
      <c r="L219" s="18"/>
      <c r="M219" s="18"/>
      <c r="N219" s="18"/>
      <c r="O219" s="18"/>
      <c r="P219" s="18"/>
      <c r="Q219" s="18"/>
      <c r="R219" s="18"/>
      <c r="S219" s="18"/>
      <c r="T219" s="18"/>
      <c r="U219" s="18"/>
      <c r="V219" s="18"/>
      <c r="W219" s="18"/>
      <c r="X219" s="18"/>
      <c r="Y219" s="18"/>
    </row>
    <row r="220" spans="1:25" ht="12" customHeight="1">
      <c r="A220" s="79"/>
      <c r="B220" s="111"/>
      <c r="C220" s="111"/>
      <c r="D220" s="239"/>
      <c r="E220" s="74"/>
      <c r="F220" s="18"/>
      <c r="G220" s="18"/>
      <c r="H220" s="18"/>
      <c r="I220" s="18"/>
      <c r="J220" s="18"/>
      <c r="K220" s="158"/>
      <c r="L220" s="18"/>
      <c r="M220" s="18"/>
      <c r="N220" s="18"/>
      <c r="O220" s="18"/>
      <c r="P220" s="18"/>
      <c r="Q220" s="18"/>
      <c r="R220" s="18"/>
      <c r="S220" s="18"/>
      <c r="T220" s="18"/>
      <c r="U220" s="18"/>
      <c r="V220" s="18"/>
      <c r="W220" s="18"/>
      <c r="X220" s="18"/>
      <c r="Y220" s="18"/>
    </row>
    <row r="221" spans="1:25" ht="31">
      <c r="A221" s="227"/>
      <c r="B221" s="228"/>
      <c r="C221" s="227"/>
      <c r="D221" s="240"/>
      <c r="E221" s="74"/>
      <c r="F221" s="18"/>
      <c r="G221" s="18"/>
      <c r="H221" s="18"/>
      <c r="I221" s="18"/>
      <c r="J221" s="18"/>
      <c r="K221" s="158"/>
      <c r="L221" s="18"/>
      <c r="M221" s="18"/>
      <c r="N221" s="18"/>
      <c r="O221" s="18"/>
      <c r="P221" s="18"/>
      <c r="Q221" s="18"/>
      <c r="R221" s="18"/>
      <c r="S221" s="18"/>
      <c r="T221" s="18"/>
      <c r="U221" s="18"/>
      <c r="V221" s="18"/>
      <c r="W221" s="18"/>
      <c r="X221" s="18"/>
      <c r="Y221" s="18"/>
    </row>
    <row r="222" spans="1:25" ht="16" customHeight="1">
      <c r="A222" s="180"/>
      <c r="B222" s="180"/>
      <c r="C222" s="180"/>
      <c r="D222" s="241"/>
      <c r="E222" s="74"/>
      <c r="F222" s="176"/>
      <c r="G222" s="18"/>
      <c r="H222" s="18"/>
      <c r="I222" s="18"/>
      <c r="J222" s="18"/>
      <c r="K222" s="158"/>
      <c r="L222" s="18"/>
      <c r="M222" s="18"/>
      <c r="N222" s="18"/>
      <c r="O222" s="18"/>
      <c r="P222" s="18"/>
      <c r="Q222" s="18"/>
      <c r="R222" s="18"/>
      <c r="S222" s="18"/>
      <c r="T222" s="18"/>
      <c r="U222" s="18"/>
      <c r="V222" s="18"/>
      <c r="W222" s="18"/>
      <c r="X222" s="18"/>
      <c r="Y222" s="18"/>
    </row>
    <row r="223" spans="1:25" ht="12" customHeight="1">
      <c r="B223" s="18"/>
      <c r="C223" s="18"/>
      <c r="D223" s="235"/>
      <c r="E223" s="74"/>
      <c r="F223" s="18"/>
      <c r="G223" s="18"/>
      <c r="H223" s="18"/>
      <c r="I223" s="18"/>
      <c r="J223" s="18"/>
      <c r="K223" s="158"/>
      <c r="L223" s="18"/>
      <c r="M223" s="18"/>
      <c r="N223" s="18"/>
      <c r="O223" s="18"/>
      <c r="P223" s="18"/>
      <c r="Q223" s="18"/>
      <c r="R223" s="18"/>
      <c r="S223" s="18"/>
      <c r="T223" s="18"/>
      <c r="U223" s="18"/>
      <c r="V223" s="18"/>
      <c r="W223" s="18"/>
      <c r="X223" s="18"/>
      <c r="Y223" s="18"/>
    </row>
    <row r="224" spans="1:25" ht="12" customHeight="1">
      <c r="B224" s="18"/>
      <c r="C224" s="18"/>
      <c r="D224" s="235"/>
      <c r="E224" s="78"/>
      <c r="F224" s="18"/>
      <c r="G224" s="18"/>
      <c r="H224" s="18"/>
      <c r="I224" s="18"/>
      <c r="J224" s="18"/>
      <c r="K224" s="158"/>
      <c r="L224" s="18"/>
      <c r="M224" s="18"/>
      <c r="N224" s="18"/>
      <c r="O224" s="18"/>
      <c r="P224" s="18"/>
      <c r="Q224" s="18"/>
      <c r="R224" s="18"/>
      <c r="S224" s="18"/>
      <c r="T224" s="18"/>
      <c r="U224" s="18"/>
      <c r="V224" s="18"/>
      <c r="W224" s="18"/>
      <c r="X224" s="18"/>
      <c r="Y224" s="18"/>
    </row>
    <row r="225" spans="1:25" ht="32.25" customHeight="1">
      <c r="A225" s="157" t="s">
        <v>262</v>
      </c>
      <c r="B225" s="22" t="s">
        <v>87</v>
      </c>
      <c r="C225" s="23" t="s">
        <v>248</v>
      </c>
      <c r="D225" s="237" t="s">
        <v>30</v>
      </c>
      <c r="E225" s="88"/>
      <c r="K225" s="158"/>
      <c r="L225" s="18"/>
      <c r="M225" s="18"/>
      <c r="N225" s="18"/>
      <c r="O225" s="18"/>
      <c r="P225" s="18"/>
      <c r="Q225" s="18"/>
      <c r="R225" s="18"/>
      <c r="S225" s="18"/>
      <c r="T225" s="18"/>
      <c r="U225" s="18"/>
      <c r="V225" s="18"/>
      <c r="W225" s="18"/>
      <c r="X225" s="18"/>
      <c r="Y225" s="18"/>
    </row>
    <row r="226" spans="1:25" ht="12" customHeight="1">
      <c r="A226" s="178" cm="1">
        <f t="array" ref="A226">IFERROR(INDEX('03.Muestra'!$B$8:$B$17,SMALL(IF("Página Web"='03.Muestra'!$D$8:$D$17,ROW('03.Muestra'!$B$8:$B$17)-MIN(ROW('03.Muestra'!$D$8:$D$17))+1,""),ROW()-225)),"")</f>
        <v>1</v>
      </c>
      <c r="B226" s="186" t="str" cm="1">
        <f t="array" ref="B226">IFERROR(INDEX('03.Muestra'!$C$8:$C$17,SMALL(IF("Página Web"='03.Muestra'!$D$8:$D$17,ROW('03.Muestra'!$C$8:$C$17)-MIN(ROW('03.Muestra'!$D$8:$D$17))+1,""),ROW()-225)),"")</f>
        <v>Home</v>
      </c>
      <c r="C226" s="186" t="str" cm="1">
        <f t="array" ref="C226">IFERROR(INDEX('03.Muestra'!$F$8:$F$17,SMALL(IF("Página Web"='03.Muestra'!$D$8:$D$17,ROW('03.Muestra'!$F$8:$F$17)-MIN(ROW('03.Muestra'!$D$8:$D$17))+1,""),ROW()-225)),"")</f>
        <v>https://…</v>
      </c>
      <c r="D226" s="229" t="str">
        <f t="shared" ref="D226:D235" si="24">IF(C226="","",$D$18)</f>
        <v>N/A</v>
      </c>
      <c r="E226" s="74" t="str">
        <f t="shared" ref="E226:E235" si="25">IF(D226&lt;&gt;"",IF(AND(B226&lt;&gt;"",C226&lt;&gt;""),"","ERR"),"")</f>
        <v/>
      </c>
      <c r="F226" s="81" t="s">
        <v>31</v>
      </c>
      <c r="G226" s="82" t="s">
        <v>35</v>
      </c>
      <c r="H226" s="83" t="s">
        <v>33</v>
      </c>
      <c r="I226" s="84" t="s">
        <v>26</v>
      </c>
      <c r="J226" s="85" t="s">
        <v>24</v>
      </c>
      <c r="K226" s="161" t="s">
        <v>463</v>
      </c>
      <c r="L226" s="18"/>
      <c r="M226" s="18"/>
      <c r="N226" s="18"/>
      <c r="O226" s="18"/>
      <c r="P226" s="18"/>
      <c r="Q226" s="18"/>
      <c r="R226" s="18"/>
      <c r="S226" s="18"/>
      <c r="T226" s="18"/>
      <c r="U226" s="18"/>
      <c r="V226" s="18"/>
      <c r="W226" s="18"/>
      <c r="X226" s="18"/>
      <c r="Y226" s="18"/>
    </row>
    <row r="227" spans="1:25" ht="12" customHeight="1">
      <c r="A227" s="178" t="str" cm="1">
        <f t="array" ref="A227">IFERROR(INDEX('03.Muestra'!$B$8:$B$17,SMALL(IF("Página Web"='03.Muestra'!$D$8:$D$17,ROW('03.Muestra'!$B$8:$B$17)-MIN(ROW('03.Muestra'!$D$8:$D$17))+1,""),ROW()-225)),"")</f>
        <v/>
      </c>
      <c r="B227" s="186" t="str" cm="1">
        <f t="array" ref="B227">IFERROR(INDEX('03.Muestra'!$C$8:$C$17,SMALL(IF("Página Web"='03.Muestra'!$D$8:$D$17,ROW('03.Muestra'!$C$8:$C$17)-MIN(ROW('03.Muestra'!$D$8:$D$17))+1,""),ROW()-225)),"")</f>
        <v/>
      </c>
      <c r="C227" s="186" t="str" cm="1">
        <f t="array" ref="C227">IFERROR(INDEX('03.Muestra'!$F$8:$F$17,SMALL(IF("Página Web"='03.Muestra'!$D$8:$D$17,ROW('03.Muestra'!$F$8:$F$17)-MIN(ROW('03.Muestra'!$D$8:$D$17))+1,""),ROW()-225)),"")</f>
        <v/>
      </c>
      <c r="D227" s="229" t="str">
        <f t="shared" si="24"/>
        <v/>
      </c>
      <c r="E227" s="74" t="str">
        <f t="shared" si="25"/>
        <v/>
      </c>
      <c r="F227" s="199">
        <f ca="1">COUNTIF($D226:INDIRECT("$D" &amp;  SUM(ROW()-1,'03.Muestra'!$D$20)-1),F226)</f>
        <v>0</v>
      </c>
      <c r="G227" s="199">
        <f ca="1">COUNTIF($D226:INDIRECT("$D" &amp;  SUM(ROW()-1,'03.Muestra'!$D$20)-1),G226)</f>
        <v>0</v>
      </c>
      <c r="H227" s="199">
        <f ca="1">COUNTIF($D226:INDIRECT("$D" &amp;  SUM(ROW()-1,'03.Muestra'!$D$20)-1),H226)</f>
        <v>1</v>
      </c>
      <c r="I227" s="199">
        <f ca="1">COUNTIF($D226:INDIRECT("$D" &amp;  SUM(ROW()-1,'03.Muestra'!$D$20)-1),I226)</f>
        <v>0</v>
      </c>
      <c r="J227" s="199">
        <f ca="1">COUNTIF($D226:INDIRECT("$D" &amp;  SUM(ROW()-1,'03.Muestra'!$D$20)-1),J226)</f>
        <v>0</v>
      </c>
      <c r="K227" s="162">
        <f ca="1">IF(COUNTIF('03.Muestra'!$D$8:$D$17,"Página Web")=0,0,COUNTBLANK($D226:INDIRECT("$D" &amp;  SUM(ROW()-1,COUNTIF('03.Muestra'!$D$8:$D$17,"Página Web"))-1)))</f>
        <v>0</v>
      </c>
      <c r="L227" s="18"/>
      <c r="M227" s="18"/>
      <c r="N227" s="18"/>
      <c r="O227" s="18"/>
      <c r="P227" s="18"/>
      <c r="Q227" s="18"/>
      <c r="R227" s="18"/>
      <c r="S227" s="18"/>
      <c r="T227" s="18"/>
      <c r="U227" s="18"/>
      <c r="V227" s="18"/>
      <c r="W227" s="18"/>
      <c r="X227" s="18"/>
      <c r="Y227" s="18"/>
    </row>
    <row r="228" spans="1:25" ht="12" customHeight="1">
      <c r="A228" s="178" t="str" cm="1">
        <f t="array" ref="A228">IFERROR(INDEX('03.Muestra'!$B$8:$B$17,SMALL(IF("Página Web"='03.Muestra'!$D$8:$D$17,ROW('03.Muestra'!$B$8:$B$17)-MIN(ROW('03.Muestra'!$D$8:$D$17))+1,""),ROW()-225)),"")</f>
        <v/>
      </c>
      <c r="B228" s="186" t="str" cm="1">
        <f t="array" ref="B228">IFERROR(INDEX('03.Muestra'!$C$8:$C$17,SMALL(IF("Página Web"='03.Muestra'!$D$8:$D$17,ROW('03.Muestra'!$C$8:$C$17)-MIN(ROW('03.Muestra'!$D$8:$D$17))+1,""),ROW()-225)),"")</f>
        <v/>
      </c>
      <c r="C228" s="186" t="str" cm="1">
        <f t="array" ref="C228">IFERROR(INDEX('03.Muestra'!$F$8:$F$17,SMALL(IF("Página Web"='03.Muestra'!$D$8:$D$17,ROW('03.Muestra'!$F$8:$F$17)-MIN(ROW('03.Muestra'!$D$8:$D$17))+1,""),ROW()-225)),"")</f>
        <v/>
      </c>
      <c r="D228" s="229" t="str">
        <f t="shared" si="24"/>
        <v/>
      </c>
      <c r="E228" s="74" t="str">
        <f t="shared" si="25"/>
        <v/>
      </c>
      <c r="K228" s="158"/>
      <c r="L228" s="18"/>
      <c r="M228" s="18"/>
      <c r="N228" s="18"/>
      <c r="O228" s="18"/>
      <c r="P228" s="18"/>
      <c r="Q228" s="18"/>
      <c r="R228" s="18"/>
      <c r="S228" s="18"/>
      <c r="T228" s="18"/>
      <c r="U228" s="18"/>
      <c r="V228" s="18"/>
      <c r="W228" s="18"/>
      <c r="X228" s="18"/>
      <c r="Y228" s="18"/>
    </row>
    <row r="229" spans="1:25" ht="12" customHeight="1">
      <c r="A229" s="178" t="str" cm="1">
        <f t="array" ref="A229">IFERROR(INDEX('03.Muestra'!$B$8:$B$17,SMALL(IF("Página Web"='03.Muestra'!$D$8:$D$17,ROW('03.Muestra'!$B$8:$B$17)-MIN(ROW('03.Muestra'!$D$8:$D$17))+1,""),ROW()-225)),"")</f>
        <v/>
      </c>
      <c r="B229" s="186" t="str" cm="1">
        <f t="array" ref="B229">IFERROR(INDEX('03.Muestra'!$C$8:$C$17,SMALL(IF("Página Web"='03.Muestra'!$D$8:$D$17,ROW('03.Muestra'!$C$8:$C$17)-MIN(ROW('03.Muestra'!$D$8:$D$17))+1,""),ROW()-225)),"")</f>
        <v/>
      </c>
      <c r="C229" s="186" t="str" cm="1">
        <f t="array" ref="C229">IFERROR(INDEX('03.Muestra'!$F$8:$F$17,SMALL(IF("Página Web"='03.Muestra'!$D$8:$D$17,ROW('03.Muestra'!$F$8:$F$17)-MIN(ROW('03.Muestra'!$D$8:$D$17))+1,""),ROW()-225)),"")</f>
        <v/>
      </c>
      <c r="D229" s="229" t="str">
        <f t="shared" si="24"/>
        <v/>
      </c>
      <c r="E229" s="74" t="str">
        <f t="shared" si="25"/>
        <v/>
      </c>
      <c r="G229" s="18"/>
      <c r="H229" s="18"/>
      <c r="I229" s="18"/>
      <c r="J229" s="18"/>
      <c r="K229" s="158"/>
      <c r="L229" s="18"/>
      <c r="M229" s="18"/>
      <c r="N229" s="18"/>
      <c r="O229" s="18"/>
      <c r="P229" s="18"/>
      <c r="Q229" s="18"/>
      <c r="R229" s="18"/>
      <c r="S229" s="18"/>
      <c r="T229" s="18"/>
      <c r="U229" s="18"/>
      <c r="V229" s="18"/>
      <c r="W229" s="18"/>
      <c r="X229" s="18"/>
      <c r="Y229" s="18"/>
    </row>
    <row r="230" spans="1:25" ht="12" customHeight="1">
      <c r="A230" s="178" t="str" cm="1">
        <f t="array" ref="A230">IFERROR(INDEX('03.Muestra'!$B$8:$B$17,SMALL(IF("Página Web"='03.Muestra'!$D$8:$D$17,ROW('03.Muestra'!$B$8:$B$17)-MIN(ROW('03.Muestra'!$D$8:$D$17))+1,""),ROW()-225)),"")</f>
        <v/>
      </c>
      <c r="B230" s="186" t="str" cm="1">
        <f t="array" ref="B230">IFERROR(INDEX('03.Muestra'!$C$8:$C$17,SMALL(IF("Página Web"='03.Muestra'!$D$8:$D$17,ROW('03.Muestra'!$C$8:$C$17)-MIN(ROW('03.Muestra'!$D$8:$D$17))+1,""),ROW()-225)),"")</f>
        <v/>
      </c>
      <c r="C230" s="186" t="str" cm="1">
        <f t="array" ref="C230">IFERROR(INDEX('03.Muestra'!$F$8:$F$17,SMALL(IF("Página Web"='03.Muestra'!$D$8:$D$17,ROW('03.Muestra'!$F$8:$F$17)-MIN(ROW('03.Muestra'!$D$8:$D$17))+1,""),ROW()-225)),"")</f>
        <v/>
      </c>
      <c r="D230" s="229" t="str">
        <f t="shared" si="24"/>
        <v/>
      </c>
      <c r="E230" s="74" t="str">
        <f t="shared" si="25"/>
        <v/>
      </c>
      <c r="G230" s="18"/>
      <c r="H230" s="18"/>
      <c r="I230" s="18"/>
      <c r="J230" s="18"/>
      <c r="K230" s="158"/>
      <c r="L230" s="18"/>
      <c r="M230" s="18"/>
      <c r="N230" s="18"/>
      <c r="O230" s="18"/>
      <c r="P230" s="18"/>
      <c r="Q230" s="18"/>
      <c r="R230" s="18"/>
      <c r="S230" s="18"/>
      <c r="T230" s="18"/>
      <c r="U230" s="18"/>
      <c r="V230" s="18"/>
      <c r="W230" s="18"/>
      <c r="X230" s="18"/>
      <c r="Y230" s="18"/>
    </row>
    <row r="231" spans="1:25" ht="12" customHeight="1">
      <c r="A231" s="178" t="str" cm="1">
        <f t="array" ref="A231">IFERROR(INDEX('03.Muestra'!$B$8:$B$17,SMALL(IF("Página Web"='03.Muestra'!$D$8:$D$17,ROW('03.Muestra'!$B$8:$B$17)-MIN(ROW('03.Muestra'!$D$8:$D$17))+1,""),ROW()-225)),"")</f>
        <v/>
      </c>
      <c r="B231" s="186" t="str" cm="1">
        <f t="array" ref="B231">IFERROR(INDEX('03.Muestra'!$C$8:$C$17,SMALL(IF("Página Web"='03.Muestra'!$D$8:$D$17,ROW('03.Muestra'!$C$8:$C$17)-MIN(ROW('03.Muestra'!$D$8:$D$17))+1,""),ROW()-225)),"")</f>
        <v/>
      </c>
      <c r="C231" s="186" t="str" cm="1">
        <f t="array" ref="C231">IFERROR(INDEX('03.Muestra'!$F$8:$F$17,SMALL(IF("Página Web"='03.Muestra'!$D$8:$D$17,ROW('03.Muestra'!$F$8:$F$17)-MIN(ROW('03.Muestra'!$D$8:$D$17))+1,""),ROW()-225)),"")</f>
        <v/>
      </c>
      <c r="D231" s="229" t="str">
        <f t="shared" si="24"/>
        <v/>
      </c>
      <c r="E231" s="74" t="str">
        <f t="shared" si="25"/>
        <v/>
      </c>
      <c r="G231" s="18"/>
      <c r="H231" s="18"/>
      <c r="I231" s="18"/>
      <c r="J231" s="18"/>
      <c r="K231" s="158"/>
      <c r="L231" s="18"/>
      <c r="M231" s="18"/>
      <c r="N231" s="18"/>
      <c r="O231" s="18"/>
      <c r="P231" s="18"/>
      <c r="Q231" s="18"/>
      <c r="R231" s="18"/>
      <c r="S231" s="18"/>
      <c r="T231" s="18"/>
      <c r="U231" s="18"/>
      <c r="V231" s="18"/>
      <c r="W231" s="18"/>
      <c r="X231" s="18"/>
      <c r="Y231" s="18"/>
    </row>
    <row r="232" spans="1:25" ht="12" customHeight="1">
      <c r="A232" s="178" t="str" cm="1">
        <f t="array" ref="A232">IFERROR(INDEX('03.Muestra'!$B$8:$B$17,SMALL(IF("Página Web"='03.Muestra'!$D$8:$D$17,ROW('03.Muestra'!$B$8:$B$17)-MIN(ROW('03.Muestra'!$D$8:$D$17))+1,""),ROW()-225)),"")</f>
        <v/>
      </c>
      <c r="B232" s="186" t="str" cm="1">
        <f t="array" ref="B232">IFERROR(INDEX('03.Muestra'!$C$8:$C$17,SMALL(IF("Página Web"='03.Muestra'!$D$8:$D$17,ROW('03.Muestra'!$C$8:$C$17)-MIN(ROW('03.Muestra'!$D$8:$D$17))+1,""),ROW()-225)),"")</f>
        <v/>
      </c>
      <c r="C232" s="186" t="str" cm="1">
        <f t="array" ref="C232">IFERROR(INDEX('03.Muestra'!$F$8:$F$17,SMALL(IF("Página Web"='03.Muestra'!$D$8:$D$17,ROW('03.Muestra'!$F$8:$F$17)-MIN(ROW('03.Muestra'!$D$8:$D$17))+1,""),ROW()-225)),"")</f>
        <v/>
      </c>
      <c r="D232" s="229" t="str">
        <f t="shared" si="24"/>
        <v/>
      </c>
      <c r="E232" s="74" t="str">
        <f t="shared" si="25"/>
        <v/>
      </c>
      <c r="F232" s="18"/>
      <c r="G232" s="18"/>
      <c r="H232" s="18"/>
      <c r="I232" s="18"/>
      <c r="J232" s="18"/>
      <c r="K232" s="158"/>
      <c r="L232" s="18"/>
      <c r="M232" s="18"/>
      <c r="N232" s="18"/>
      <c r="O232" s="18"/>
      <c r="P232" s="18"/>
      <c r="Q232" s="18"/>
      <c r="R232" s="18"/>
      <c r="S232" s="18"/>
      <c r="T232" s="18"/>
      <c r="U232" s="18"/>
      <c r="V232" s="18"/>
      <c r="W232" s="18"/>
      <c r="X232" s="18"/>
      <c r="Y232" s="18"/>
    </row>
    <row r="233" spans="1:25" ht="12" customHeight="1">
      <c r="A233" s="178" t="str" cm="1">
        <f t="array" ref="A233">IFERROR(INDEX('03.Muestra'!$B$8:$B$17,SMALL(IF("Página Web"='03.Muestra'!$D$8:$D$17,ROW('03.Muestra'!$B$8:$B$17)-MIN(ROW('03.Muestra'!$D$8:$D$17))+1,""),ROW()-225)),"")</f>
        <v/>
      </c>
      <c r="B233" s="186" t="str" cm="1">
        <f t="array" ref="B233">IFERROR(INDEX('03.Muestra'!$C$8:$C$17,SMALL(IF("Página Web"='03.Muestra'!$D$8:$D$17,ROW('03.Muestra'!$C$8:$C$17)-MIN(ROW('03.Muestra'!$D$8:$D$17))+1,""),ROW()-225)),"")</f>
        <v/>
      </c>
      <c r="C233" s="186" t="str" cm="1">
        <f t="array" ref="C233">IFERROR(INDEX('03.Muestra'!$F$8:$F$17,SMALL(IF("Página Web"='03.Muestra'!$D$8:$D$17,ROW('03.Muestra'!$F$8:$F$17)-MIN(ROW('03.Muestra'!$D$8:$D$17))+1,""),ROW()-225)),"")</f>
        <v/>
      </c>
      <c r="D233" s="229" t="str">
        <f t="shared" si="24"/>
        <v/>
      </c>
      <c r="E233" s="74" t="str">
        <f t="shared" si="25"/>
        <v/>
      </c>
      <c r="F233" s="18"/>
      <c r="G233" s="18"/>
      <c r="H233" s="18"/>
      <c r="I233" s="18"/>
      <c r="J233" s="18"/>
      <c r="K233" s="158"/>
      <c r="L233" s="18"/>
      <c r="M233" s="18"/>
      <c r="N233" s="18"/>
      <c r="O233" s="18"/>
      <c r="P233" s="18"/>
      <c r="Q233" s="18"/>
      <c r="R233" s="18"/>
      <c r="S233" s="18"/>
      <c r="T233" s="18"/>
      <c r="U233" s="18"/>
      <c r="V233" s="18"/>
      <c r="W233" s="18"/>
      <c r="X233" s="18"/>
      <c r="Y233" s="18"/>
    </row>
    <row r="234" spans="1:25" ht="12" customHeight="1">
      <c r="A234" s="178" t="str" cm="1">
        <f t="array" ref="A234">IFERROR(INDEX('03.Muestra'!$B$8:$B$17,SMALL(IF("Página Web"='03.Muestra'!$D$8:$D$17,ROW('03.Muestra'!$B$8:$B$17)-MIN(ROW('03.Muestra'!$D$8:$D$17))+1,""),ROW()-225)),"")</f>
        <v/>
      </c>
      <c r="B234" s="186" t="str" cm="1">
        <f t="array" ref="B234">IFERROR(INDEX('03.Muestra'!$C$8:$C$17,SMALL(IF("Página Web"='03.Muestra'!$D$8:$D$17,ROW('03.Muestra'!$C$8:$C$17)-MIN(ROW('03.Muestra'!$D$8:$D$17))+1,""),ROW()-225)),"")</f>
        <v/>
      </c>
      <c r="C234" s="186" t="str" cm="1">
        <f t="array" ref="C234">IFERROR(INDEX('03.Muestra'!$F$8:$F$17,SMALL(IF("Página Web"='03.Muestra'!$D$8:$D$17,ROW('03.Muestra'!$F$8:$F$17)-MIN(ROW('03.Muestra'!$D$8:$D$17))+1,""),ROW()-225)),"")</f>
        <v/>
      </c>
      <c r="D234" s="229" t="str">
        <f t="shared" si="24"/>
        <v/>
      </c>
      <c r="E234" s="74" t="str">
        <f t="shared" si="25"/>
        <v/>
      </c>
      <c r="F234" s="18"/>
      <c r="G234" s="18"/>
      <c r="H234" s="18"/>
      <c r="I234" s="18"/>
      <c r="J234" s="18"/>
      <c r="K234" s="158"/>
      <c r="L234" s="18"/>
      <c r="M234" s="18"/>
      <c r="N234" s="18"/>
      <c r="O234" s="18"/>
      <c r="P234" s="18"/>
      <c r="Q234" s="18"/>
      <c r="R234" s="18"/>
      <c r="S234" s="18"/>
      <c r="T234" s="18"/>
      <c r="U234" s="18"/>
      <c r="V234" s="18"/>
      <c r="W234" s="18"/>
      <c r="X234" s="18"/>
      <c r="Y234" s="18"/>
    </row>
    <row r="235" spans="1:25" ht="12" customHeight="1">
      <c r="A235" s="178" t="str" cm="1">
        <f t="array" ref="A235">IFERROR(INDEX('03.Muestra'!$B$8:$B$17,SMALL(IF("Página Web"='03.Muestra'!$D$8:$D$17,ROW('03.Muestra'!$B$8:$B$17)-MIN(ROW('03.Muestra'!$D$8:$D$17))+1,""),ROW()-225)),"")</f>
        <v/>
      </c>
      <c r="B235" s="186" t="str" cm="1">
        <f t="array" ref="B235">IFERROR(INDEX('03.Muestra'!$C$8:$C$17,SMALL(IF("Página Web"='03.Muestra'!$D$8:$D$17,ROW('03.Muestra'!$C$8:$C$17)-MIN(ROW('03.Muestra'!$D$8:$D$17))+1,""),ROW()-225)),"")</f>
        <v/>
      </c>
      <c r="C235" s="186" t="str" cm="1">
        <f t="array" ref="C235">IFERROR(INDEX('03.Muestra'!$F$8:$F$17,SMALL(IF("Página Web"='03.Muestra'!$D$8:$D$17,ROW('03.Muestra'!$F$8:$F$17)-MIN(ROW('03.Muestra'!$D$8:$D$17))+1,""),ROW()-225)),"")</f>
        <v/>
      </c>
      <c r="D235" s="229" t="str">
        <f t="shared" si="24"/>
        <v/>
      </c>
      <c r="E235" s="74" t="str">
        <f t="shared" si="25"/>
        <v/>
      </c>
      <c r="F235" s="18"/>
      <c r="G235" s="18"/>
      <c r="H235" s="18"/>
      <c r="I235" s="18"/>
      <c r="J235" s="18"/>
      <c r="K235" s="158"/>
      <c r="L235" s="18"/>
      <c r="M235" s="18"/>
      <c r="N235" s="18"/>
      <c r="O235" s="18"/>
      <c r="P235" s="18"/>
      <c r="Q235" s="18"/>
      <c r="R235" s="18"/>
      <c r="S235" s="18"/>
      <c r="T235" s="18"/>
      <c r="U235" s="18"/>
      <c r="V235" s="18"/>
      <c r="W235" s="18"/>
      <c r="X235" s="18"/>
      <c r="Y235" s="18"/>
    </row>
    <row r="236" spans="1:25" ht="12" customHeight="1">
      <c r="A236" s="79"/>
      <c r="B236" s="111"/>
      <c r="C236" s="111"/>
      <c r="D236" s="239"/>
      <c r="E236" s="74"/>
      <c r="F236" s="18"/>
      <c r="G236" s="18"/>
      <c r="H236" s="18"/>
      <c r="I236" s="18"/>
      <c r="J236" s="18"/>
      <c r="K236" s="158"/>
      <c r="L236" s="18"/>
      <c r="M236" s="18"/>
      <c r="N236" s="18"/>
      <c r="O236" s="18"/>
      <c r="P236" s="18"/>
      <c r="Q236" s="18"/>
      <c r="R236" s="18"/>
      <c r="S236" s="18"/>
      <c r="T236" s="18"/>
      <c r="U236" s="18"/>
      <c r="V236" s="18"/>
      <c r="W236" s="18"/>
      <c r="X236" s="18"/>
      <c r="Y236" s="18"/>
    </row>
    <row r="237" spans="1:25" ht="12" customHeight="1">
      <c r="A237" s="79"/>
      <c r="B237" s="111"/>
      <c r="C237" s="111"/>
      <c r="D237" s="239"/>
      <c r="E237" s="74"/>
      <c r="F237" s="18"/>
      <c r="G237" s="18"/>
      <c r="H237" s="18"/>
      <c r="I237" s="18"/>
      <c r="J237" s="18"/>
      <c r="K237" s="158"/>
      <c r="L237" s="18"/>
      <c r="M237" s="18"/>
      <c r="N237" s="18"/>
      <c r="O237" s="18"/>
      <c r="P237" s="18"/>
      <c r="Q237" s="18"/>
      <c r="R237" s="18"/>
      <c r="S237" s="18"/>
      <c r="T237" s="18"/>
      <c r="U237" s="18"/>
      <c r="V237" s="18"/>
      <c r="W237" s="18"/>
      <c r="X237" s="18"/>
      <c r="Y237" s="18"/>
    </row>
    <row r="238" spans="1:25" ht="31">
      <c r="A238" s="227"/>
      <c r="B238" s="228"/>
      <c r="C238" s="227"/>
      <c r="D238" s="240"/>
      <c r="E238" s="74"/>
      <c r="F238" s="18"/>
      <c r="G238" s="18"/>
      <c r="H238" s="18"/>
      <c r="I238" s="18"/>
      <c r="J238" s="18"/>
      <c r="K238" s="158"/>
      <c r="L238" s="18"/>
      <c r="M238" s="18"/>
      <c r="N238" s="18"/>
      <c r="O238" s="18"/>
      <c r="P238" s="18"/>
      <c r="Q238" s="18"/>
      <c r="R238" s="18"/>
      <c r="S238" s="18"/>
      <c r="T238" s="18"/>
      <c r="U238" s="18"/>
      <c r="V238" s="18"/>
      <c r="W238" s="18"/>
      <c r="X238" s="18"/>
      <c r="Y238" s="18"/>
    </row>
    <row r="239" spans="1:25" ht="16" customHeight="1">
      <c r="A239" s="180"/>
      <c r="B239" s="180"/>
      <c r="C239" s="180"/>
      <c r="D239" s="241"/>
      <c r="E239" s="74"/>
      <c r="F239" s="176"/>
      <c r="G239" s="18"/>
      <c r="H239" s="18"/>
      <c r="I239" s="18"/>
      <c r="J239" s="18"/>
      <c r="K239" s="158"/>
      <c r="L239" s="18"/>
      <c r="M239" s="18"/>
      <c r="N239" s="18"/>
      <c r="O239" s="18"/>
      <c r="P239" s="18"/>
      <c r="Q239" s="18"/>
      <c r="R239" s="18"/>
      <c r="S239" s="18"/>
      <c r="T239" s="18"/>
      <c r="U239" s="18"/>
      <c r="V239" s="18"/>
      <c r="W239" s="18"/>
      <c r="X239" s="18"/>
      <c r="Y239" s="18"/>
    </row>
    <row r="240" spans="1:25" ht="12" customHeight="1">
      <c r="B240" s="18"/>
      <c r="C240" s="18"/>
      <c r="D240" s="235"/>
      <c r="E240" s="74"/>
      <c r="F240" s="18"/>
      <c r="G240" s="18"/>
      <c r="H240" s="18"/>
      <c r="I240" s="18"/>
      <c r="J240" s="18"/>
      <c r="K240" s="158"/>
      <c r="L240" s="18"/>
      <c r="M240" s="18"/>
      <c r="N240" s="18"/>
      <c r="O240" s="18"/>
      <c r="P240" s="18"/>
      <c r="Q240" s="18"/>
      <c r="R240" s="18"/>
      <c r="S240" s="18"/>
      <c r="T240" s="18"/>
      <c r="U240" s="18"/>
      <c r="V240" s="18"/>
      <c r="W240" s="18"/>
      <c r="X240" s="18"/>
      <c r="Y240" s="18"/>
    </row>
    <row r="241" spans="1:25" ht="12" customHeight="1">
      <c r="B241" s="18"/>
      <c r="C241" s="18"/>
      <c r="D241" s="235"/>
      <c r="E241" s="78"/>
      <c r="F241" s="18"/>
      <c r="G241" s="18"/>
      <c r="H241" s="18"/>
      <c r="I241" s="18"/>
      <c r="J241" s="18"/>
      <c r="K241" s="158"/>
      <c r="L241" s="18"/>
      <c r="M241" s="18"/>
      <c r="N241" s="18"/>
      <c r="O241" s="18"/>
      <c r="P241" s="18"/>
      <c r="Q241" s="18"/>
      <c r="R241" s="18"/>
      <c r="S241" s="18"/>
      <c r="T241" s="18"/>
      <c r="U241" s="18"/>
      <c r="V241" s="18"/>
      <c r="W241" s="18"/>
      <c r="X241" s="18"/>
      <c r="Y241" s="18"/>
    </row>
    <row r="242" spans="1:25" ht="32.25" customHeight="1">
      <c r="A242" s="157" t="s">
        <v>262</v>
      </c>
      <c r="B242" s="22" t="s">
        <v>87</v>
      </c>
      <c r="C242" s="23" t="s">
        <v>306</v>
      </c>
      <c r="D242" s="237" t="s">
        <v>30</v>
      </c>
      <c r="E242" s="88"/>
      <c r="K242" s="158"/>
      <c r="L242" s="18"/>
      <c r="M242" s="18"/>
      <c r="N242" s="18"/>
      <c r="O242" s="18"/>
      <c r="P242" s="18"/>
      <c r="Q242" s="18"/>
      <c r="R242" s="18"/>
      <c r="S242" s="18"/>
      <c r="T242" s="18"/>
      <c r="U242" s="18"/>
      <c r="V242" s="18"/>
      <c r="W242" s="18"/>
      <c r="X242" s="18"/>
      <c r="Y242" s="18"/>
    </row>
    <row r="243" spans="1:25" ht="12" customHeight="1">
      <c r="A243" s="178" cm="1">
        <f t="array" ref="A243">IFERROR(INDEX('03.Muestra'!$B$8:$B$17,SMALL(IF("Página Web"='03.Muestra'!$D$8:$D$17,ROW('03.Muestra'!$B$8:$B$17)-MIN(ROW('03.Muestra'!$D$8:$D$17))+1,""),ROW()-242)),"")</f>
        <v>1</v>
      </c>
      <c r="B243" s="186" t="str" cm="1">
        <f t="array" ref="B243">IFERROR(INDEX('03.Muestra'!$C$8:$C$17,SMALL(IF("Página Web"='03.Muestra'!$D$8:$D$17,ROW('03.Muestra'!$C$8:$C$17)-MIN(ROW('03.Muestra'!$D$8:$D$17))+1,""),ROW()-242)),"")</f>
        <v>Home</v>
      </c>
      <c r="C243" s="186" t="str" cm="1">
        <f t="array" ref="C243">IFERROR(INDEX('03.Muestra'!$F$8:$F$17,SMALL(IF("Página Web"='03.Muestra'!$D$8:$D$17,ROW('03.Muestra'!$F$8:$F$17)-MIN(ROW('03.Muestra'!$D$8:$D$17))+1,""),ROW()-242)),"")</f>
        <v>https://…</v>
      </c>
      <c r="D243" s="229" t="str">
        <f t="shared" ref="D243:D252" si="26">IF(C243="","",$D$18)</f>
        <v>N/A</v>
      </c>
      <c r="E243" s="74" t="str">
        <f t="shared" ref="E243:E252" si="27">IF(D243&lt;&gt;"",IF(AND(B243&lt;&gt;"",C243&lt;&gt;""),"","ERR"),"")</f>
        <v/>
      </c>
      <c r="F243" s="81" t="s">
        <v>31</v>
      </c>
      <c r="G243" s="82" t="s">
        <v>35</v>
      </c>
      <c r="H243" s="83" t="s">
        <v>33</v>
      </c>
      <c r="I243" s="84" t="s">
        <v>26</v>
      </c>
      <c r="J243" s="85" t="s">
        <v>24</v>
      </c>
      <c r="K243" s="161" t="s">
        <v>463</v>
      </c>
      <c r="L243" s="18"/>
      <c r="M243" s="18"/>
      <c r="N243" s="18"/>
      <c r="O243" s="18"/>
      <c r="P243" s="18"/>
      <c r="Q243" s="18"/>
      <c r="R243" s="18"/>
      <c r="S243" s="18"/>
      <c r="T243" s="18"/>
      <c r="U243" s="18"/>
      <c r="V243" s="18"/>
      <c r="W243" s="18"/>
      <c r="X243" s="18"/>
      <c r="Y243" s="18"/>
    </row>
    <row r="244" spans="1:25" ht="12" customHeight="1">
      <c r="A244" s="178" t="str" cm="1">
        <f t="array" ref="A244">IFERROR(INDEX('03.Muestra'!$B$8:$B$17,SMALL(IF("Página Web"='03.Muestra'!$D$8:$D$17,ROW('03.Muestra'!$B$8:$B$17)-MIN(ROW('03.Muestra'!$D$8:$D$17))+1,""),ROW()-242)),"")</f>
        <v/>
      </c>
      <c r="B244" s="186" t="str" cm="1">
        <f t="array" ref="B244">IFERROR(INDEX('03.Muestra'!$C$8:$C$17,SMALL(IF("Página Web"='03.Muestra'!$D$8:$D$17,ROW('03.Muestra'!$C$8:$C$17)-MIN(ROW('03.Muestra'!$D$8:$D$17))+1,""),ROW()-242)),"")</f>
        <v/>
      </c>
      <c r="C244" s="186" t="str" cm="1">
        <f t="array" ref="C244">IFERROR(INDEX('03.Muestra'!$F$8:$F$17,SMALL(IF("Página Web"='03.Muestra'!$D$8:$D$17,ROW('03.Muestra'!$F$8:$F$17)-MIN(ROW('03.Muestra'!$D$8:$D$17))+1,""),ROW()-242)),"")</f>
        <v/>
      </c>
      <c r="D244" s="229" t="str">
        <f t="shared" si="26"/>
        <v/>
      </c>
      <c r="E244" s="74" t="str">
        <f t="shared" si="27"/>
        <v/>
      </c>
      <c r="F244" s="199">
        <f ca="1">COUNTIF($D243:INDIRECT("$D" &amp;  SUM(ROW()-1,'03.Muestra'!$D$20)-1),F243)</f>
        <v>0</v>
      </c>
      <c r="G244" s="199">
        <f ca="1">COUNTIF($D243:INDIRECT("$D" &amp;  SUM(ROW()-1,'03.Muestra'!$D$20)-1),G243)</f>
        <v>0</v>
      </c>
      <c r="H244" s="199">
        <f ca="1">COUNTIF($D243:INDIRECT("$D" &amp;  SUM(ROW()-1,'03.Muestra'!$D$20)-1),H243)</f>
        <v>1</v>
      </c>
      <c r="I244" s="199">
        <f ca="1">COUNTIF($D243:INDIRECT("$D" &amp;  SUM(ROW()-1,'03.Muestra'!$D$20)-1),I243)</f>
        <v>0</v>
      </c>
      <c r="J244" s="199">
        <f ca="1">COUNTIF($D243:INDIRECT("$D" &amp;  SUM(ROW()-1,'03.Muestra'!$D$20)-1),J243)</f>
        <v>0</v>
      </c>
      <c r="K244" s="162">
        <f ca="1">IF(COUNTIF('03.Muestra'!$D$8:$D$17,"Página Web")=0,0,COUNTBLANK($D243:INDIRECT("$D" &amp;  SUM(ROW()-1,COUNTIF('03.Muestra'!$D$8:$D$17,"Página Web"))-1)))</f>
        <v>0</v>
      </c>
      <c r="L244" s="18"/>
      <c r="M244" s="18"/>
      <c r="N244" s="18"/>
      <c r="O244" s="18"/>
      <c r="P244" s="18"/>
      <c r="Q244" s="18"/>
      <c r="R244" s="18"/>
      <c r="S244" s="18"/>
      <c r="T244" s="18"/>
      <c r="U244" s="18"/>
      <c r="V244" s="18"/>
      <c r="W244" s="18"/>
      <c r="X244" s="18"/>
      <c r="Y244" s="18"/>
    </row>
    <row r="245" spans="1:25" ht="12" customHeight="1">
      <c r="A245" s="178" t="str" cm="1">
        <f t="array" ref="A245">IFERROR(INDEX('03.Muestra'!$B$8:$B$17,SMALL(IF("Página Web"='03.Muestra'!$D$8:$D$17,ROW('03.Muestra'!$B$8:$B$17)-MIN(ROW('03.Muestra'!$D$8:$D$17))+1,""),ROW()-242)),"")</f>
        <v/>
      </c>
      <c r="B245" s="186" t="str" cm="1">
        <f t="array" ref="B245">IFERROR(INDEX('03.Muestra'!$C$8:$C$17,SMALL(IF("Página Web"='03.Muestra'!$D$8:$D$17,ROW('03.Muestra'!$C$8:$C$17)-MIN(ROW('03.Muestra'!$D$8:$D$17))+1,""),ROW()-242)),"")</f>
        <v/>
      </c>
      <c r="C245" s="186" t="str" cm="1">
        <f t="array" ref="C245">IFERROR(INDEX('03.Muestra'!$F$8:$F$17,SMALL(IF("Página Web"='03.Muestra'!$D$8:$D$17,ROW('03.Muestra'!$F$8:$F$17)-MIN(ROW('03.Muestra'!$D$8:$D$17))+1,""),ROW()-242)),"")</f>
        <v/>
      </c>
      <c r="D245" s="229" t="str">
        <f t="shared" si="26"/>
        <v/>
      </c>
      <c r="E245" s="74" t="str">
        <f t="shared" si="27"/>
        <v/>
      </c>
      <c r="K245" s="158"/>
      <c r="L245" s="18"/>
      <c r="M245" s="18"/>
      <c r="N245" s="18"/>
      <c r="O245" s="18"/>
      <c r="P245" s="18"/>
      <c r="Q245" s="18"/>
      <c r="R245" s="18"/>
      <c r="S245" s="18"/>
      <c r="T245" s="18"/>
      <c r="U245" s="18"/>
      <c r="V245" s="18"/>
      <c r="W245" s="18"/>
      <c r="X245" s="18"/>
      <c r="Y245" s="18"/>
    </row>
    <row r="246" spans="1:25" ht="12" customHeight="1">
      <c r="A246" s="178" t="str" cm="1">
        <f t="array" ref="A246">IFERROR(INDEX('03.Muestra'!$B$8:$B$17,SMALL(IF("Página Web"='03.Muestra'!$D$8:$D$17,ROW('03.Muestra'!$B$8:$B$17)-MIN(ROW('03.Muestra'!$D$8:$D$17))+1,""),ROW()-242)),"")</f>
        <v/>
      </c>
      <c r="B246" s="186" t="str" cm="1">
        <f t="array" ref="B246">IFERROR(INDEX('03.Muestra'!$C$8:$C$17,SMALL(IF("Página Web"='03.Muestra'!$D$8:$D$17,ROW('03.Muestra'!$C$8:$C$17)-MIN(ROW('03.Muestra'!$D$8:$D$17))+1,""),ROW()-242)),"")</f>
        <v/>
      </c>
      <c r="C246" s="186" t="str" cm="1">
        <f t="array" ref="C246">IFERROR(INDEX('03.Muestra'!$F$8:$F$17,SMALL(IF("Página Web"='03.Muestra'!$D$8:$D$17,ROW('03.Muestra'!$F$8:$F$17)-MIN(ROW('03.Muestra'!$D$8:$D$17))+1,""),ROW()-242)),"")</f>
        <v/>
      </c>
      <c r="D246" s="229" t="str">
        <f t="shared" si="26"/>
        <v/>
      </c>
      <c r="E246" s="74" t="str">
        <f t="shared" si="27"/>
        <v/>
      </c>
      <c r="G246" s="18"/>
      <c r="H246" s="18"/>
      <c r="I246" s="18"/>
      <c r="J246" s="18"/>
      <c r="K246" s="158"/>
      <c r="L246" s="18"/>
      <c r="M246" s="18"/>
      <c r="N246" s="18"/>
      <c r="O246" s="18"/>
      <c r="P246" s="18"/>
      <c r="Q246" s="18"/>
      <c r="R246" s="18"/>
      <c r="S246" s="18"/>
      <c r="T246" s="18"/>
      <c r="U246" s="18"/>
      <c r="V246" s="18"/>
      <c r="W246" s="18"/>
      <c r="X246" s="18"/>
      <c r="Y246" s="18"/>
    </row>
    <row r="247" spans="1:25" ht="12" customHeight="1">
      <c r="A247" s="178" t="str" cm="1">
        <f t="array" ref="A247">IFERROR(INDEX('03.Muestra'!$B$8:$B$17,SMALL(IF("Página Web"='03.Muestra'!$D$8:$D$17,ROW('03.Muestra'!$B$8:$B$17)-MIN(ROW('03.Muestra'!$D$8:$D$17))+1,""),ROW()-242)),"")</f>
        <v/>
      </c>
      <c r="B247" s="186" t="str" cm="1">
        <f t="array" ref="B247">IFERROR(INDEX('03.Muestra'!$C$8:$C$17,SMALL(IF("Página Web"='03.Muestra'!$D$8:$D$17,ROW('03.Muestra'!$C$8:$C$17)-MIN(ROW('03.Muestra'!$D$8:$D$17))+1,""),ROW()-242)),"")</f>
        <v/>
      </c>
      <c r="C247" s="186" t="str" cm="1">
        <f t="array" ref="C247">IFERROR(INDEX('03.Muestra'!$F$8:$F$17,SMALL(IF("Página Web"='03.Muestra'!$D$8:$D$17,ROW('03.Muestra'!$F$8:$F$17)-MIN(ROW('03.Muestra'!$D$8:$D$17))+1,""),ROW()-242)),"")</f>
        <v/>
      </c>
      <c r="D247" s="229" t="str">
        <f t="shared" si="26"/>
        <v/>
      </c>
      <c r="E247" s="74" t="str">
        <f t="shared" si="27"/>
        <v/>
      </c>
      <c r="G247" s="18"/>
      <c r="H247" s="18"/>
      <c r="I247" s="18"/>
      <c r="J247" s="18"/>
      <c r="K247" s="158"/>
      <c r="L247" s="18"/>
      <c r="M247" s="18"/>
      <c r="N247" s="18"/>
      <c r="O247" s="18"/>
      <c r="P247" s="18"/>
      <c r="Q247" s="18"/>
      <c r="R247" s="18"/>
      <c r="S247" s="18"/>
      <c r="T247" s="18"/>
      <c r="U247" s="18"/>
      <c r="V247" s="18"/>
      <c r="W247" s="18"/>
      <c r="X247" s="18"/>
      <c r="Y247" s="18"/>
    </row>
    <row r="248" spans="1:25" ht="12" customHeight="1">
      <c r="A248" s="178" t="str" cm="1">
        <f t="array" ref="A248">IFERROR(INDEX('03.Muestra'!$B$8:$B$17,SMALL(IF("Página Web"='03.Muestra'!$D$8:$D$17,ROW('03.Muestra'!$B$8:$B$17)-MIN(ROW('03.Muestra'!$D$8:$D$17))+1,""),ROW()-242)),"")</f>
        <v/>
      </c>
      <c r="B248" s="186" t="str" cm="1">
        <f t="array" ref="B248">IFERROR(INDEX('03.Muestra'!$C$8:$C$17,SMALL(IF("Página Web"='03.Muestra'!$D$8:$D$17,ROW('03.Muestra'!$C$8:$C$17)-MIN(ROW('03.Muestra'!$D$8:$D$17))+1,""),ROW()-242)),"")</f>
        <v/>
      </c>
      <c r="C248" s="186" t="str" cm="1">
        <f t="array" ref="C248">IFERROR(INDEX('03.Muestra'!$F$8:$F$17,SMALL(IF("Página Web"='03.Muestra'!$D$8:$D$17,ROW('03.Muestra'!$F$8:$F$17)-MIN(ROW('03.Muestra'!$D$8:$D$17))+1,""),ROW()-242)),"")</f>
        <v/>
      </c>
      <c r="D248" s="229" t="str">
        <f t="shared" si="26"/>
        <v/>
      </c>
      <c r="E248" s="74" t="str">
        <f t="shared" si="27"/>
        <v/>
      </c>
      <c r="G248" s="18"/>
      <c r="H248" s="18"/>
      <c r="I248" s="18"/>
      <c r="J248" s="18"/>
      <c r="K248" s="158"/>
      <c r="L248" s="18"/>
      <c r="M248" s="18"/>
      <c r="N248" s="18"/>
      <c r="O248" s="18"/>
      <c r="P248" s="18"/>
      <c r="Q248" s="18"/>
      <c r="R248" s="18"/>
      <c r="S248" s="18"/>
      <c r="T248" s="18"/>
      <c r="U248" s="18"/>
      <c r="V248" s="18"/>
      <c r="W248" s="18"/>
      <c r="X248" s="18"/>
      <c r="Y248" s="18"/>
    </row>
    <row r="249" spans="1:25" ht="12" customHeight="1">
      <c r="A249" s="178" t="str" cm="1">
        <f t="array" ref="A249">IFERROR(INDEX('03.Muestra'!$B$8:$B$17,SMALL(IF("Página Web"='03.Muestra'!$D$8:$D$17,ROW('03.Muestra'!$B$8:$B$17)-MIN(ROW('03.Muestra'!$D$8:$D$17))+1,""),ROW()-242)),"")</f>
        <v/>
      </c>
      <c r="B249" s="186" t="str" cm="1">
        <f t="array" ref="B249">IFERROR(INDEX('03.Muestra'!$C$8:$C$17,SMALL(IF("Página Web"='03.Muestra'!$D$8:$D$17,ROW('03.Muestra'!$C$8:$C$17)-MIN(ROW('03.Muestra'!$D$8:$D$17))+1,""),ROW()-242)),"")</f>
        <v/>
      </c>
      <c r="C249" s="186" t="str" cm="1">
        <f t="array" ref="C249">IFERROR(INDEX('03.Muestra'!$F$8:$F$17,SMALL(IF("Página Web"='03.Muestra'!$D$8:$D$17,ROW('03.Muestra'!$F$8:$F$17)-MIN(ROW('03.Muestra'!$D$8:$D$17))+1,""),ROW()-242)),"")</f>
        <v/>
      </c>
      <c r="D249" s="229" t="str">
        <f t="shared" si="26"/>
        <v/>
      </c>
      <c r="E249" s="74" t="str">
        <f t="shared" si="27"/>
        <v/>
      </c>
      <c r="F249" s="18"/>
      <c r="G249" s="18"/>
      <c r="H249" s="18"/>
      <c r="I249" s="18"/>
      <c r="J249" s="18"/>
      <c r="K249" s="158"/>
      <c r="L249" s="18"/>
      <c r="M249" s="18"/>
      <c r="N249" s="18"/>
      <c r="O249" s="18"/>
      <c r="P249" s="18"/>
      <c r="Q249" s="18"/>
      <c r="R249" s="18"/>
      <c r="S249" s="18"/>
      <c r="T249" s="18"/>
      <c r="U249" s="18"/>
      <c r="V249" s="18"/>
      <c r="W249" s="18"/>
      <c r="X249" s="18"/>
      <c r="Y249" s="18"/>
    </row>
    <row r="250" spans="1:25" ht="12" customHeight="1">
      <c r="A250" s="178" t="str" cm="1">
        <f t="array" ref="A250">IFERROR(INDEX('03.Muestra'!$B$8:$B$17,SMALL(IF("Página Web"='03.Muestra'!$D$8:$D$17,ROW('03.Muestra'!$B$8:$B$17)-MIN(ROW('03.Muestra'!$D$8:$D$17))+1,""),ROW()-242)),"")</f>
        <v/>
      </c>
      <c r="B250" s="186" t="str" cm="1">
        <f t="array" ref="B250">IFERROR(INDEX('03.Muestra'!$C$8:$C$17,SMALL(IF("Página Web"='03.Muestra'!$D$8:$D$17,ROW('03.Muestra'!$C$8:$C$17)-MIN(ROW('03.Muestra'!$D$8:$D$17))+1,""),ROW()-242)),"")</f>
        <v/>
      </c>
      <c r="C250" s="186" t="str" cm="1">
        <f t="array" ref="C250">IFERROR(INDEX('03.Muestra'!$F$8:$F$17,SMALL(IF("Página Web"='03.Muestra'!$D$8:$D$17,ROW('03.Muestra'!$F$8:$F$17)-MIN(ROW('03.Muestra'!$D$8:$D$17))+1,""),ROW()-242)),"")</f>
        <v/>
      </c>
      <c r="D250" s="229" t="str">
        <f t="shared" si="26"/>
        <v/>
      </c>
      <c r="E250" s="74" t="str">
        <f t="shared" si="27"/>
        <v/>
      </c>
      <c r="F250" s="18"/>
      <c r="G250" s="18"/>
      <c r="H250" s="18"/>
      <c r="I250" s="18"/>
      <c r="J250" s="18"/>
      <c r="K250" s="158"/>
      <c r="L250" s="18"/>
      <c r="M250" s="18"/>
      <c r="N250" s="18"/>
      <c r="O250" s="18"/>
      <c r="P250" s="18"/>
      <c r="Q250" s="18"/>
      <c r="R250" s="18"/>
      <c r="S250" s="18"/>
      <c r="T250" s="18"/>
      <c r="U250" s="18"/>
      <c r="V250" s="18"/>
      <c r="W250" s="18"/>
      <c r="X250" s="18"/>
      <c r="Y250" s="18"/>
    </row>
    <row r="251" spans="1:25" ht="12" customHeight="1">
      <c r="A251" s="178" t="str" cm="1">
        <f t="array" ref="A251">IFERROR(INDEX('03.Muestra'!$B$8:$B$17,SMALL(IF("Página Web"='03.Muestra'!$D$8:$D$17,ROW('03.Muestra'!$B$8:$B$17)-MIN(ROW('03.Muestra'!$D$8:$D$17))+1,""),ROW()-242)),"")</f>
        <v/>
      </c>
      <c r="B251" s="186" t="str" cm="1">
        <f t="array" ref="B251">IFERROR(INDEX('03.Muestra'!$C$8:$C$17,SMALL(IF("Página Web"='03.Muestra'!$D$8:$D$17,ROW('03.Muestra'!$C$8:$C$17)-MIN(ROW('03.Muestra'!$D$8:$D$17))+1,""),ROW()-242)),"")</f>
        <v/>
      </c>
      <c r="C251" s="186" t="str" cm="1">
        <f t="array" ref="C251">IFERROR(INDEX('03.Muestra'!$F$8:$F$17,SMALL(IF("Página Web"='03.Muestra'!$D$8:$D$17,ROW('03.Muestra'!$F$8:$F$17)-MIN(ROW('03.Muestra'!$D$8:$D$17))+1,""),ROW()-242)),"")</f>
        <v/>
      </c>
      <c r="D251" s="229" t="str">
        <f t="shared" si="26"/>
        <v/>
      </c>
      <c r="E251" s="74" t="str">
        <f t="shared" si="27"/>
        <v/>
      </c>
      <c r="F251" s="18"/>
      <c r="G251" s="18"/>
      <c r="H251" s="18"/>
      <c r="I251" s="18"/>
      <c r="J251" s="18"/>
      <c r="K251" s="158"/>
      <c r="L251" s="18"/>
      <c r="M251" s="18"/>
      <c r="N251" s="18"/>
      <c r="O251" s="18"/>
      <c r="P251" s="18"/>
      <c r="Q251" s="18"/>
      <c r="R251" s="18"/>
      <c r="S251" s="18"/>
      <c r="T251" s="18"/>
      <c r="U251" s="18"/>
      <c r="V251" s="18"/>
      <c r="W251" s="18"/>
      <c r="X251" s="18"/>
      <c r="Y251" s="18"/>
    </row>
    <row r="252" spans="1:25" ht="12" customHeight="1">
      <c r="A252" s="178" t="str" cm="1">
        <f t="array" ref="A252">IFERROR(INDEX('03.Muestra'!$B$8:$B$17,SMALL(IF("Página Web"='03.Muestra'!$D$8:$D$17,ROW('03.Muestra'!$B$8:$B$17)-MIN(ROW('03.Muestra'!$D$8:$D$17))+1,""),ROW()-242)),"")</f>
        <v/>
      </c>
      <c r="B252" s="186" t="str" cm="1">
        <f t="array" ref="B252">IFERROR(INDEX('03.Muestra'!$C$8:$C$17,SMALL(IF("Página Web"='03.Muestra'!$D$8:$D$17,ROW('03.Muestra'!$C$8:$C$17)-MIN(ROW('03.Muestra'!$D$8:$D$17))+1,""),ROW()-242)),"")</f>
        <v/>
      </c>
      <c r="C252" s="186" t="str" cm="1">
        <f t="array" ref="C252">IFERROR(INDEX('03.Muestra'!$F$8:$F$17,SMALL(IF("Página Web"='03.Muestra'!$D$8:$D$17,ROW('03.Muestra'!$F$8:$F$17)-MIN(ROW('03.Muestra'!$D$8:$D$17))+1,""),ROW()-242)),"")</f>
        <v/>
      </c>
      <c r="D252" s="229" t="str">
        <f t="shared" si="26"/>
        <v/>
      </c>
      <c r="E252" s="74" t="str">
        <f t="shared" si="27"/>
        <v/>
      </c>
      <c r="F252" s="18"/>
      <c r="G252" s="18"/>
      <c r="H252" s="18"/>
      <c r="I252" s="18"/>
      <c r="J252" s="18"/>
      <c r="K252" s="158"/>
      <c r="L252" s="18"/>
      <c r="M252" s="18"/>
      <c r="N252" s="18"/>
      <c r="O252" s="18"/>
      <c r="P252" s="18"/>
      <c r="Q252" s="18"/>
      <c r="R252" s="18"/>
      <c r="S252" s="18"/>
      <c r="T252" s="18"/>
      <c r="U252" s="18"/>
      <c r="V252" s="18"/>
      <c r="W252" s="18"/>
      <c r="X252" s="18"/>
      <c r="Y252" s="18"/>
    </row>
    <row r="253" spans="1:25" ht="12" customHeight="1">
      <c r="A253" s="79"/>
      <c r="B253" s="111"/>
      <c r="C253" s="111"/>
      <c r="D253" s="239"/>
      <c r="E253" s="74"/>
      <c r="F253" s="18"/>
      <c r="G253" s="18"/>
      <c r="H253" s="18"/>
      <c r="I253" s="18"/>
      <c r="J253" s="18"/>
      <c r="K253" s="158"/>
      <c r="L253" s="18"/>
      <c r="M253" s="18"/>
      <c r="N253" s="18"/>
      <c r="O253" s="18"/>
      <c r="P253" s="18"/>
      <c r="Q253" s="18"/>
      <c r="R253" s="18"/>
      <c r="S253" s="18"/>
      <c r="T253" s="18"/>
      <c r="U253" s="18"/>
      <c r="V253" s="18"/>
      <c r="W253" s="18"/>
      <c r="X253" s="18"/>
      <c r="Y253" s="18"/>
    </row>
    <row r="254" spans="1:25" ht="12" customHeight="1">
      <c r="A254" s="79"/>
      <c r="B254" s="111"/>
      <c r="C254" s="111"/>
      <c r="D254" s="239"/>
      <c r="E254" s="74"/>
      <c r="F254" s="18"/>
      <c r="G254" s="18"/>
      <c r="H254" s="18"/>
      <c r="I254" s="18"/>
      <c r="J254" s="18"/>
      <c r="K254" s="158"/>
      <c r="L254" s="18"/>
      <c r="M254" s="18"/>
      <c r="N254" s="18"/>
      <c r="O254" s="18"/>
      <c r="P254" s="18"/>
      <c r="Q254" s="18"/>
      <c r="R254" s="18"/>
      <c r="S254" s="18"/>
      <c r="T254" s="18"/>
      <c r="U254" s="18"/>
      <c r="V254" s="18"/>
      <c r="W254" s="18"/>
      <c r="X254" s="18"/>
      <c r="Y254" s="18"/>
    </row>
    <row r="255" spans="1:25" ht="31">
      <c r="A255" s="227"/>
      <c r="B255" s="228"/>
      <c r="C255" s="227"/>
      <c r="D255" s="240"/>
      <c r="E255" s="74"/>
      <c r="F255" s="18"/>
      <c r="G255" s="18"/>
      <c r="H255" s="18"/>
      <c r="I255" s="18"/>
      <c r="J255" s="18"/>
      <c r="K255" s="158"/>
      <c r="L255" s="18"/>
      <c r="M255" s="18"/>
      <c r="N255" s="18"/>
      <c r="O255" s="18"/>
      <c r="P255" s="18"/>
      <c r="Q255" s="18"/>
      <c r="R255" s="18"/>
      <c r="S255" s="18"/>
      <c r="T255" s="18"/>
      <c r="U255" s="18"/>
      <c r="V255" s="18"/>
      <c r="W255" s="18"/>
      <c r="X255" s="18"/>
      <c r="Y255" s="18"/>
    </row>
    <row r="256" spans="1:25" ht="17" customHeight="1">
      <c r="A256" s="180"/>
      <c r="B256" s="180"/>
      <c r="C256" s="180"/>
      <c r="D256" s="241"/>
      <c r="E256" s="74"/>
      <c r="F256" s="176"/>
      <c r="G256" s="18"/>
      <c r="H256" s="18"/>
      <c r="I256" s="18"/>
      <c r="J256" s="18"/>
      <c r="K256" s="158"/>
      <c r="L256" s="18"/>
      <c r="M256" s="18"/>
      <c r="N256" s="18"/>
      <c r="O256" s="18"/>
      <c r="P256" s="18"/>
      <c r="Q256" s="18"/>
      <c r="R256" s="18"/>
      <c r="S256" s="18"/>
      <c r="T256" s="18"/>
      <c r="U256" s="18"/>
      <c r="V256" s="18"/>
      <c r="W256" s="18"/>
      <c r="X256" s="18"/>
      <c r="Y256" s="18"/>
    </row>
    <row r="257" spans="1:25" ht="12" customHeight="1">
      <c r="B257" s="18"/>
      <c r="C257" s="18"/>
      <c r="D257" s="235"/>
      <c r="E257" s="74"/>
      <c r="F257" s="18"/>
      <c r="G257" s="18"/>
      <c r="H257" s="18"/>
      <c r="I257" s="18"/>
      <c r="J257" s="18"/>
      <c r="K257" s="158"/>
      <c r="L257" s="18"/>
      <c r="M257" s="18"/>
      <c r="N257" s="18"/>
      <c r="O257" s="18"/>
      <c r="P257" s="18"/>
      <c r="Q257" s="18"/>
      <c r="R257" s="18"/>
      <c r="S257" s="18"/>
      <c r="T257" s="18"/>
      <c r="U257" s="18"/>
      <c r="V257" s="18"/>
      <c r="W257" s="18"/>
      <c r="X257" s="18"/>
      <c r="Y257" s="18"/>
    </row>
    <row r="258" spans="1:25" ht="12" customHeight="1">
      <c r="B258" s="18"/>
      <c r="C258" s="18"/>
      <c r="D258" s="235"/>
      <c r="E258" s="78"/>
      <c r="F258" s="18"/>
      <c r="G258" s="18"/>
      <c r="H258" s="18"/>
      <c r="I258" s="18"/>
      <c r="J258" s="18"/>
      <c r="K258" s="158"/>
      <c r="L258" s="18"/>
      <c r="M258" s="18"/>
      <c r="N258" s="18"/>
      <c r="O258" s="18"/>
      <c r="P258" s="18"/>
      <c r="Q258" s="18"/>
      <c r="R258" s="18"/>
      <c r="S258" s="18"/>
      <c r="T258" s="18"/>
      <c r="U258" s="18"/>
      <c r="V258" s="18"/>
      <c r="W258" s="18"/>
      <c r="X258" s="18"/>
      <c r="Y258" s="18"/>
    </row>
    <row r="259" spans="1:25" ht="32.25" customHeight="1">
      <c r="A259" s="157" t="s">
        <v>262</v>
      </c>
      <c r="B259" s="22" t="s">
        <v>87</v>
      </c>
      <c r="C259" s="23" t="s">
        <v>360</v>
      </c>
      <c r="D259" s="237" t="s">
        <v>30</v>
      </c>
      <c r="E259" s="88"/>
      <c r="K259" s="158"/>
      <c r="L259" s="18"/>
      <c r="M259" s="18"/>
      <c r="N259" s="18"/>
      <c r="O259" s="18"/>
      <c r="P259" s="18"/>
      <c r="Q259" s="18"/>
      <c r="R259" s="18"/>
      <c r="S259" s="18"/>
      <c r="T259" s="18"/>
      <c r="U259" s="18"/>
      <c r="V259" s="18"/>
      <c r="W259" s="18"/>
      <c r="X259" s="18"/>
      <c r="Y259" s="18"/>
    </row>
    <row r="260" spans="1:25" ht="12" customHeight="1">
      <c r="A260" s="178" cm="1">
        <f t="array" ref="A260">IFERROR(INDEX('03.Muestra'!$B$8:$B$17,SMALL(IF("Página Web"='03.Muestra'!$D$8:$D$17,ROW('03.Muestra'!$B$8:$B$17)-MIN(ROW('03.Muestra'!$D$8:$D$17))+1,""),ROW()-259)),"")</f>
        <v>1</v>
      </c>
      <c r="B260" s="186" t="str" cm="1">
        <f t="array" ref="B260">IFERROR(INDEX('03.Muestra'!$C$8:$C$17,SMALL(IF("Página Web"='03.Muestra'!$D$8:$D$17,ROW('03.Muestra'!$C$8:$C$17)-MIN(ROW('03.Muestra'!$D$8:$D$17))+1,""),ROW()-259)),"")</f>
        <v>Home</v>
      </c>
      <c r="C260" s="186" t="str" cm="1">
        <f t="array" ref="C260">IFERROR(INDEX('03.Muestra'!$F$8:$F$17,SMALL(IF("Página Web"='03.Muestra'!$D$8:$D$17,ROW('03.Muestra'!$F$8:$F$17)-MIN(ROW('03.Muestra'!$D$8:$D$17))+1,""),ROW()-259)),"")</f>
        <v>https://…</v>
      </c>
      <c r="D260" s="229" t="str">
        <f t="shared" ref="D260:D269" si="28">IF(C260="","",$D$18)</f>
        <v>N/A</v>
      </c>
      <c r="E260" s="74" t="str">
        <f t="shared" ref="E260:E269" si="29">IF(D260&lt;&gt;"",IF(AND(B260&lt;&gt;"",C260&lt;&gt;""),"","ERR"),"")</f>
        <v/>
      </c>
      <c r="F260" s="81" t="s">
        <v>31</v>
      </c>
      <c r="G260" s="82" t="s">
        <v>35</v>
      </c>
      <c r="H260" s="83" t="s">
        <v>33</v>
      </c>
      <c r="I260" s="84" t="s">
        <v>26</v>
      </c>
      <c r="J260" s="85" t="s">
        <v>24</v>
      </c>
      <c r="K260" s="161" t="s">
        <v>463</v>
      </c>
      <c r="L260" s="18"/>
      <c r="M260" s="18"/>
      <c r="N260" s="18"/>
      <c r="O260" s="18"/>
      <c r="P260" s="18"/>
      <c r="Q260" s="18"/>
      <c r="R260" s="18"/>
      <c r="S260" s="18"/>
      <c r="T260" s="18"/>
      <c r="U260" s="18"/>
      <c r="V260" s="18"/>
      <c r="W260" s="18"/>
      <c r="X260" s="18"/>
      <c r="Y260" s="18"/>
    </row>
    <row r="261" spans="1:25" ht="12" customHeight="1">
      <c r="A261" s="178" t="str" cm="1">
        <f t="array" ref="A261">IFERROR(INDEX('03.Muestra'!$B$8:$B$17,SMALL(IF("Página Web"='03.Muestra'!$D$8:$D$17,ROW('03.Muestra'!$B$8:$B$17)-MIN(ROW('03.Muestra'!$D$8:$D$17))+1,""),ROW()-259)),"")</f>
        <v/>
      </c>
      <c r="B261" s="186" t="str" cm="1">
        <f t="array" ref="B261">IFERROR(INDEX('03.Muestra'!$C$8:$C$17,SMALL(IF("Página Web"='03.Muestra'!$D$8:$D$17,ROW('03.Muestra'!$C$8:$C$17)-MIN(ROW('03.Muestra'!$D$8:$D$17))+1,""),ROW()-259)),"")</f>
        <v/>
      </c>
      <c r="C261" s="186" t="str" cm="1">
        <f t="array" ref="C261">IFERROR(INDEX('03.Muestra'!$F$8:$F$17,SMALL(IF("Página Web"='03.Muestra'!$D$8:$D$17,ROW('03.Muestra'!$F$8:$F$17)-MIN(ROW('03.Muestra'!$D$8:$D$17))+1,""),ROW()-259)),"")</f>
        <v/>
      </c>
      <c r="D261" s="229" t="str">
        <f t="shared" si="28"/>
        <v/>
      </c>
      <c r="E261" s="74" t="str">
        <f t="shared" si="29"/>
        <v/>
      </c>
      <c r="F261" s="199">
        <f ca="1">COUNTIF($D260:INDIRECT("$D" &amp;  SUM(ROW()-1,'03.Muestra'!$D$20)-1),F260)</f>
        <v>0</v>
      </c>
      <c r="G261" s="199">
        <f ca="1">COUNTIF($D260:INDIRECT("$D" &amp;  SUM(ROW()-1,'03.Muestra'!$D$20)-1),G260)</f>
        <v>0</v>
      </c>
      <c r="H261" s="199">
        <f ca="1">COUNTIF($D260:INDIRECT("$D" &amp;  SUM(ROW()-1,'03.Muestra'!$D$20)-1),H260)</f>
        <v>1</v>
      </c>
      <c r="I261" s="199">
        <f ca="1">COUNTIF($D260:INDIRECT("$D" &amp;  SUM(ROW()-1,'03.Muestra'!$D$20)-1),I260)</f>
        <v>0</v>
      </c>
      <c r="J261" s="199">
        <f ca="1">COUNTIF($D260:INDIRECT("$D" &amp;  SUM(ROW()-1,'03.Muestra'!$D$20)-1),J260)</f>
        <v>0</v>
      </c>
      <c r="K261" s="162">
        <f ca="1">IF(COUNTIF('03.Muestra'!$D$8:$D$17,"Página Web")=0,0,COUNTBLANK($D260:INDIRECT("$D" &amp;  SUM(ROW()-1,COUNTIF('03.Muestra'!$D$8:$D$17,"Página Web"))-1)))</f>
        <v>0</v>
      </c>
      <c r="L261" s="18"/>
      <c r="M261" s="18"/>
      <c r="N261" s="18"/>
      <c r="O261" s="18"/>
      <c r="P261" s="18"/>
      <c r="Q261" s="18"/>
      <c r="R261" s="18"/>
      <c r="S261" s="18"/>
      <c r="T261" s="18"/>
      <c r="U261" s="18"/>
      <c r="V261" s="18"/>
      <c r="W261" s="18"/>
      <c r="X261" s="18"/>
      <c r="Y261" s="18"/>
    </row>
    <row r="262" spans="1:25" ht="12" customHeight="1">
      <c r="A262" s="178" t="str" cm="1">
        <f t="array" ref="A262">IFERROR(INDEX('03.Muestra'!$B$8:$B$17,SMALL(IF("Página Web"='03.Muestra'!$D$8:$D$17,ROW('03.Muestra'!$B$8:$B$17)-MIN(ROW('03.Muestra'!$D$8:$D$17))+1,""),ROW()-259)),"")</f>
        <v/>
      </c>
      <c r="B262" s="186" t="str" cm="1">
        <f t="array" ref="B262">IFERROR(INDEX('03.Muestra'!$C$8:$C$17,SMALL(IF("Página Web"='03.Muestra'!$D$8:$D$17,ROW('03.Muestra'!$C$8:$C$17)-MIN(ROW('03.Muestra'!$D$8:$D$17))+1,""),ROW()-259)),"")</f>
        <v/>
      </c>
      <c r="C262" s="186" t="str" cm="1">
        <f t="array" ref="C262">IFERROR(INDEX('03.Muestra'!$F$8:$F$17,SMALL(IF("Página Web"='03.Muestra'!$D$8:$D$17,ROW('03.Muestra'!$F$8:$F$17)-MIN(ROW('03.Muestra'!$D$8:$D$17))+1,""),ROW()-259)),"")</f>
        <v/>
      </c>
      <c r="D262" s="229" t="str">
        <f t="shared" si="28"/>
        <v/>
      </c>
      <c r="E262" s="74" t="str">
        <f t="shared" si="29"/>
        <v/>
      </c>
      <c r="G262" s="18"/>
      <c r="H262" s="18"/>
      <c r="I262" s="18"/>
      <c r="J262" s="18"/>
      <c r="K262" s="158"/>
      <c r="L262" s="18"/>
      <c r="M262" s="18"/>
      <c r="N262" s="18"/>
      <c r="O262" s="18"/>
      <c r="P262" s="18"/>
      <c r="Q262" s="18"/>
      <c r="R262" s="18"/>
      <c r="S262" s="18"/>
      <c r="T262" s="18"/>
      <c r="U262" s="18"/>
      <c r="V262" s="18"/>
      <c r="W262" s="18"/>
      <c r="X262" s="18"/>
      <c r="Y262" s="18"/>
    </row>
    <row r="263" spans="1:25" ht="12" customHeight="1">
      <c r="A263" s="178" t="str" cm="1">
        <f t="array" ref="A263">IFERROR(INDEX('03.Muestra'!$B$8:$B$17,SMALL(IF("Página Web"='03.Muestra'!$D$8:$D$17,ROW('03.Muestra'!$B$8:$B$17)-MIN(ROW('03.Muestra'!$D$8:$D$17))+1,""),ROW()-259)),"")</f>
        <v/>
      </c>
      <c r="B263" s="186" t="str" cm="1">
        <f t="array" ref="B263">IFERROR(INDEX('03.Muestra'!$C$8:$C$17,SMALL(IF("Página Web"='03.Muestra'!$D$8:$D$17,ROW('03.Muestra'!$C$8:$C$17)-MIN(ROW('03.Muestra'!$D$8:$D$17))+1,""),ROW()-259)),"")</f>
        <v/>
      </c>
      <c r="C263" s="186" t="str" cm="1">
        <f t="array" ref="C263">IFERROR(INDEX('03.Muestra'!$F$8:$F$17,SMALL(IF("Página Web"='03.Muestra'!$D$8:$D$17,ROW('03.Muestra'!$F$8:$F$17)-MIN(ROW('03.Muestra'!$D$8:$D$17))+1,""),ROW()-259)),"")</f>
        <v/>
      </c>
      <c r="D263" s="229" t="str">
        <f t="shared" si="28"/>
        <v/>
      </c>
      <c r="E263" s="74" t="str">
        <f t="shared" si="29"/>
        <v/>
      </c>
      <c r="G263" s="18"/>
      <c r="H263" s="18"/>
      <c r="I263" s="18"/>
      <c r="J263" s="18"/>
      <c r="K263" s="158"/>
      <c r="L263" s="18"/>
      <c r="M263" s="18"/>
      <c r="N263" s="18"/>
      <c r="O263" s="18"/>
      <c r="P263" s="18"/>
      <c r="Q263" s="18"/>
      <c r="R263" s="18"/>
      <c r="S263" s="18"/>
      <c r="T263" s="18"/>
      <c r="U263" s="18"/>
      <c r="V263" s="18"/>
      <c r="W263" s="18"/>
      <c r="X263" s="18"/>
      <c r="Y263" s="18"/>
    </row>
    <row r="264" spans="1:25" ht="12" customHeight="1">
      <c r="A264" s="178" t="str" cm="1">
        <f t="array" ref="A264">IFERROR(INDEX('03.Muestra'!$B$8:$B$17,SMALL(IF("Página Web"='03.Muestra'!$D$8:$D$17,ROW('03.Muestra'!$B$8:$B$17)-MIN(ROW('03.Muestra'!$D$8:$D$17))+1,""),ROW()-259)),"")</f>
        <v/>
      </c>
      <c r="B264" s="186" t="str" cm="1">
        <f t="array" ref="B264">IFERROR(INDEX('03.Muestra'!$C$8:$C$17,SMALL(IF("Página Web"='03.Muestra'!$D$8:$D$17,ROW('03.Muestra'!$C$8:$C$17)-MIN(ROW('03.Muestra'!$D$8:$D$17))+1,""),ROW()-259)),"")</f>
        <v/>
      </c>
      <c r="C264" s="186" t="str" cm="1">
        <f t="array" ref="C264">IFERROR(INDEX('03.Muestra'!$F$8:$F$17,SMALL(IF("Página Web"='03.Muestra'!$D$8:$D$17,ROW('03.Muestra'!$F$8:$F$17)-MIN(ROW('03.Muestra'!$D$8:$D$17))+1,""),ROW()-259)),"")</f>
        <v/>
      </c>
      <c r="D264" s="229" t="str">
        <f t="shared" si="28"/>
        <v/>
      </c>
      <c r="E264" s="74" t="str">
        <f t="shared" si="29"/>
        <v/>
      </c>
      <c r="G264" s="18"/>
      <c r="H264" s="18"/>
      <c r="I264" s="18"/>
      <c r="J264" s="18"/>
      <c r="K264" s="158"/>
      <c r="L264" s="18"/>
      <c r="M264" s="18"/>
      <c r="N264" s="18"/>
      <c r="O264" s="18"/>
      <c r="P264" s="18"/>
      <c r="Q264" s="18"/>
      <c r="R264" s="18"/>
      <c r="S264" s="18"/>
      <c r="T264" s="18"/>
      <c r="U264" s="18"/>
      <c r="V264" s="18"/>
      <c r="W264" s="18"/>
      <c r="X264" s="18"/>
      <c r="Y264" s="18"/>
    </row>
    <row r="265" spans="1:25" ht="12" customHeight="1">
      <c r="A265" s="178" t="str" cm="1">
        <f t="array" ref="A265">IFERROR(INDEX('03.Muestra'!$B$8:$B$17,SMALL(IF("Página Web"='03.Muestra'!$D$8:$D$17,ROW('03.Muestra'!$B$8:$B$17)-MIN(ROW('03.Muestra'!$D$8:$D$17))+1,""),ROW()-259)),"")</f>
        <v/>
      </c>
      <c r="B265" s="186" t="str" cm="1">
        <f t="array" ref="B265">IFERROR(INDEX('03.Muestra'!$C$8:$C$17,SMALL(IF("Página Web"='03.Muestra'!$D$8:$D$17,ROW('03.Muestra'!$C$8:$C$17)-MIN(ROW('03.Muestra'!$D$8:$D$17))+1,""),ROW()-259)),"")</f>
        <v/>
      </c>
      <c r="C265" s="186" t="str" cm="1">
        <f t="array" ref="C265">IFERROR(INDEX('03.Muestra'!$F$8:$F$17,SMALL(IF("Página Web"='03.Muestra'!$D$8:$D$17,ROW('03.Muestra'!$F$8:$F$17)-MIN(ROW('03.Muestra'!$D$8:$D$17))+1,""),ROW()-259)),"")</f>
        <v/>
      </c>
      <c r="D265" s="229" t="str">
        <f t="shared" si="28"/>
        <v/>
      </c>
      <c r="E265" s="74" t="str">
        <f t="shared" si="29"/>
        <v/>
      </c>
      <c r="G265" s="18"/>
      <c r="H265" s="18"/>
      <c r="I265" s="18"/>
      <c r="J265" s="18"/>
      <c r="K265" s="158"/>
      <c r="L265" s="18"/>
      <c r="M265" s="18"/>
      <c r="N265" s="18"/>
      <c r="O265" s="18"/>
      <c r="P265" s="18"/>
      <c r="Q265" s="18"/>
      <c r="R265" s="18"/>
      <c r="S265" s="18"/>
      <c r="T265" s="18"/>
      <c r="U265" s="18"/>
      <c r="V265" s="18"/>
      <c r="W265" s="18"/>
      <c r="X265" s="18"/>
      <c r="Y265" s="18"/>
    </row>
    <row r="266" spans="1:25" ht="12" customHeight="1">
      <c r="A266" s="178" t="str" cm="1">
        <f t="array" ref="A266">IFERROR(INDEX('03.Muestra'!$B$8:$B$17,SMALL(IF("Página Web"='03.Muestra'!$D$8:$D$17,ROW('03.Muestra'!$B$8:$B$17)-MIN(ROW('03.Muestra'!$D$8:$D$17))+1,""),ROW()-259)),"")</f>
        <v/>
      </c>
      <c r="B266" s="186" t="str" cm="1">
        <f t="array" ref="B266">IFERROR(INDEX('03.Muestra'!$C$8:$C$17,SMALL(IF("Página Web"='03.Muestra'!$D$8:$D$17,ROW('03.Muestra'!$C$8:$C$17)-MIN(ROW('03.Muestra'!$D$8:$D$17))+1,""),ROW()-259)),"")</f>
        <v/>
      </c>
      <c r="C266" s="186" t="str" cm="1">
        <f t="array" ref="C266">IFERROR(INDEX('03.Muestra'!$F$8:$F$17,SMALL(IF("Página Web"='03.Muestra'!$D$8:$D$17,ROW('03.Muestra'!$F$8:$F$17)-MIN(ROW('03.Muestra'!$D$8:$D$17))+1,""),ROW()-259)),"")</f>
        <v/>
      </c>
      <c r="D266" s="229" t="str">
        <f t="shared" si="28"/>
        <v/>
      </c>
      <c r="E266" s="74" t="str">
        <f t="shared" si="29"/>
        <v/>
      </c>
      <c r="F266" s="18"/>
      <c r="G266" s="18"/>
      <c r="H266" s="18"/>
      <c r="I266" s="18"/>
      <c r="J266" s="18"/>
      <c r="K266" s="158"/>
      <c r="L266" s="18"/>
      <c r="M266" s="18"/>
      <c r="N266" s="18"/>
      <c r="O266" s="18"/>
      <c r="P266" s="18"/>
      <c r="Q266" s="18"/>
      <c r="R266" s="18"/>
      <c r="S266" s="18"/>
      <c r="T266" s="18"/>
      <c r="U266" s="18"/>
      <c r="V266" s="18"/>
      <c r="W266" s="18"/>
      <c r="X266" s="18"/>
      <c r="Y266" s="18"/>
    </row>
    <row r="267" spans="1:25" ht="12" customHeight="1">
      <c r="A267" s="178" t="str" cm="1">
        <f t="array" ref="A267">IFERROR(INDEX('03.Muestra'!$B$8:$B$17,SMALL(IF("Página Web"='03.Muestra'!$D$8:$D$17,ROW('03.Muestra'!$B$8:$B$17)-MIN(ROW('03.Muestra'!$D$8:$D$17))+1,""),ROW()-259)),"")</f>
        <v/>
      </c>
      <c r="B267" s="186" t="str" cm="1">
        <f t="array" ref="B267">IFERROR(INDEX('03.Muestra'!$C$8:$C$17,SMALL(IF("Página Web"='03.Muestra'!$D$8:$D$17,ROW('03.Muestra'!$C$8:$C$17)-MIN(ROW('03.Muestra'!$D$8:$D$17))+1,""),ROW()-259)),"")</f>
        <v/>
      </c>
      <c r="C267" s="186" t="str" cm="1">
        <f t="array" ref="C267">IFERROR(INDEX('03.Muestra'!$F$8:$F$17,SMALL(IF("Página Web"='03.Muestra'!$D$8:$D$17,ROW('03.Muestra'!$F$8:$F$17)-MIN(ROW('03.Muestra'!$D$8:$D$17))+1,""),ROW()-259)),"")</f>
        <v/>
      </c>
      <c r="D267" s="229" t="str">
        <f t="shared" si="28"/>
        <v/>
      </c>
      <c r="E267" s="74" t="str">
        <f t="shared" si="29"/>
        <v/>
      </c>
      <c r="F267" s="18"/>
      <c r="G267" s="18"/>
      <c r="H267" s="18"/>
      <c r="I267" s="18"/>
      <c r="J267" s="18"/>
      <c r="K267" s="158"/>
      <c r="L267" s="18"/>
      <c r="M267" s="18"/>
      <c r="N267" s="18"/>
      <c r="O267" s="18"/>
      <c r="P267" s="18"/>
      <c r="Q267" s="18"/>
      <c r="R267" s="18"/>
      <c r="S267" s="18"/>
      <c r="T267" s="18"/>
      <c r="U267" s="18"/>
      <c r="V267" s="18"/>
      <c r="W267" s="18"/>
      <c r="X267" s="18"/>
      <c r="Y267" s="18"/>
    </row>
    <row r="268" spans="1:25" ht="12" customHeight="1">
      <c r="A268" s="178" t="str" cm="1">
        <f t="array" ref="A268">IFERROR(INDEX('03.Muestra'!$B$8:$B$17,SMALL(IF("Página Web"='03.Muestra'!$D$8:$D$17,ROW('03.Muestra'!$B$8:$B$17)-MIN(ROW('03.Muestra'!$D$8:$D$17))+1,""),ROW()-259)),"")</f>
        <v/>
      </c>
      <c r="B268" s="186" t="str" cm="1">
        <f t="array" ref="B268">IFERROR(INDEX('03.Muestra'!$C$8:$C$17,SMALL(IF("Página Web"='03.Muestra'!$D$8:$D$17,ROW('03.Muestra'!$C$8:$C$17)-MIN(ROW('03.Muestra'!$D$8:$D$17))+1,""),ROW()-259)),"")</f>
        <v/>
      </c>
      <c r="C268" s="186" t="str" cm="1">
        <f t="array" ref="C268">IFERROR(INDEX('03.Muestra'!$F$8:$F$17,SMALL(IF("Página Web"='03.Muestra'!$D$8:$D$17,ROW('03.Muestra'!$F$8:$F$17)-MIN(ROW('03.Muestra'!$D$8:$D$17))+1,""),ROW()-259)),"")</f>
        <v/>
      </c>
      <c r="D268" s="229" t="str">
        <f t="shared" si="28"/>
        <v/>
      </c>
      <c r="E268" s="74" t="str">
        <f t="shared" si="29"/>
        <v/>
      </c>
      <c r="F268" s="18"/>
      <c r="G268" s="18"/>
      <c r="H268" s="18"/>
      <c r="I268" s="18"/>
      <c r="J268" s="18"/>
      <c r="K268" s="158"/>
      <c r="L268" s="18"/>
      <c r="M268" s="18"/>
      <c r="N268" s="18"/>
      <c r="O268" s="18"/>
      <c r="P268" s="18"/>
      <c r="Q268" s="18"/>
      <c r="R268" s="18"/>
      <c r="S268" s="18"/>
      <c r="T268" s="18"/>
      <c r="U268" s="18"/>
      <c r="V268" s="18"/>
      <c r="W268" s="18"/>
      <c r="X268" s="18"/>
      <c r="Y268" s="18"/>
    </row>
    <row r="269" spans="1:25" ht="12" customHeight="1">
      <c r="A269" s="178" t="str" cm="1">
        <f t="array" ref="A269">IFERROR(INDEX('03.Muestra'!$B$8:$B$17,SMALL(IF("Página Web"='03.Muestra'!$D$8:$D$17,ROW('03.Muestra'!$B$8:$B$17)-MIN(ROW('03.Muestra'!$D$8:$D$17))+1,""),ROW()-259)),"")</f>
        <v/>
      </c>
      <c r="B269" s="186" t="str" cm="1">
        <f t="array" ref="B269">IFERROR(INDEX('03.Muestra'!$C$8:$C$17,SMALL(IF("Página Web"='03.Muestra'!$D$8:$D$17,ROW('03.Muestra'!$C$8:$C$17)-MIN(ROW('03.Muestra'!$D$8:$D$17))+1,""),ROW()-259)),"")</f>
        <v/>
      </c>
      <c r="C269" s="186" t="str" cm="1">
        <f t="array" ref="C269">IFERROR(INDEX('03.Muestra'!$F$8:$F$17,SMALL(IF("Página Web"='03.Muestra'!$D$8:$D$17,ROW('03.Muestra'!$F$8:$F$17)-MIN(ROW('03.Muestra'!$D$8:$D$17))+1,""),ROW()-259)),"")</f>
        <v/>
      </c>
      <c r="D269" s="229" t="str">
        <f t="shared" si="28"/>
        <v/>
      </c>
      <c r="E269" s="74" t="str">
        <f t="shared" si="29"/>
        <v/>
      </c>
      <c r="F269" s="18"/>
      <c r="G269" s="18"/>
      <c r="H269" s="18"/>
      <c r="I269" s="18"/>
      <c r="J269" s="18"/>
      <c r="K269" s="158"/>
      <c r="L269" s="18"/>
      <c r="M269" s="18"/>
      <c r="N269" s="18"/>
      <c r="O269" s="18"/>
      <c r="P269" s="18"/>
      <c r="Q269" s="18"/>
      <c r="R269" s="18"/>
      <c r="S269" s="18"/>
      <c r="T269" s="18"/>
      <c r="U269" s="18"/>
      <c r="V269" s="18"/>
      <c r="W269" s="18"/>
      <c r="X269" s="18"/>
      <c r="Y269" s="18"/>
    </row>
    <row r="270" spans="1:25" ht="12" customHeight="1">
      <c r="A270" s="79"/>
      <c r="B270" s="111"/>
      <c r="C270" s="111"/>
      <c r="D270" s="239"/>
      <c r="E270" s="74"/>
      <c r="F270" s="18"/>
      <c r="G270" s="18"/>
      <c r="H270" s="18"/>
      <c r="I270" s="18"/>
      <c r="J270" s="18"/>
      <c r="K270" s="158"/>
      <c r="L270" s="18"/>
      <c r="M270" s="18"/>
      <c r="N270" s="18"/>
      <c r="O270" s="18"/>
      <c r="P270" s="18"/>
      <c r="Q270" s="18"/>
      <c r="R270" s="18"/>
      <c r="S270" s="18"/>
      <c r="T270" s="18"/>
      <c r="U270" s="18"/>
      <c r="V270" s="18"/>
      <c r="W270" s="18"/>
      <c r="X270" s="18"/>
      <c r="Y270" s="18"/>
    </row>
    <row r="271" spans="1:25" ht="12" customHeight="1">
      <c r="A271" s="79"/>
      <c r="B271" s="111"/>
      <c r="C271" s="111"/>
      <c r="D271" s="239"/>
      <c r="E271" s="74"/>
      <c r="F271" s="18"/>
      <c r="G271" s="18"/>
      <c r="H271" s="18"/>
      <c r="I271" s="18"/>
      <c r="J271" s="18"/>
      <c r="K271" s="158"/>
      <c r="L271" s="18"/>
      <c r="M271" s="18"/>
      <c r="N271" s="18"/>
      <c r="O271" s="18"/>
      <c r="P271" s="18"/>
      <c r="Q271" s="18"/>
      <c r="R271" s="18"/>
      <c r="S271" s="18"/>
      <c r="T271" s="18"/>
      <c r="U271" s="18"/>
      <c r="V271" s="18"/>
      <c r="W271" s="18"/>
      <c r="X271" s="18"/>
      <c r="Y271" s="18"/>
    </row>
    <row r="272" spans="1:25" ht="31">
      <c r="A272" s="227"/>
      <c r="B272" s="228"/>
      <c r="C272" s="227"/>
      <c r="D272" s="240"/>
      <c r="E272" s="74"/>
      <c r="F272" s="18"/>
      <c r="G272" s="18"/>
      <c r="H272" s="18"/>
      <c r="I272" s="18"/>
      <c r="J272" s="18"/>
      <c r="K272" s="158"/>
      <c r="L272" s="18"/>
      <c r="M272" s="18"/>
      <c r="N272" s="18"/>
      <c r="O272" s="18"/>
      <c r="P272" s="18"/>
      <c r="Q272" s="18"/>
      <c r="R272" s="18"/>
      <c r="S272" s="18"/>
      <c r="T272" s="18"/>
      <c r="U272" s="18"/>
      <c r="V272" s="18"/>
      <c r="W272" s="18"/>
      <c r="X272" s="18"/>
      <c r="Y272" s="18"/>
    </row>
    <row r="273" spans="1:25" ht="17.5" customHeight="1">
      <c r="A273" s="180"/>
      <c r="B273" s="180"/>
      <c r="C273" s="180"/>
      <c r="D273" s="241"/>
      <c r="E273" s="74"/>
      <c r="F273" s="176"/>
      <c r="G273" s="18"/>
      <c r="H273" s="18"/>
      <c r="I273" s="18"/>
      <c r="J273" s="18"/>
      <c r="K273" s="158"/>
      <c r="L273" s="18"/>
      <c r="M273" s="18"/>
      <c r="N273" s="18"/>
      <c r="O273" s="18"/>
      <c r="P273" s="18"/>
      <c r="Q273" s="18"/>
      <c r="R273" s="18"/>
      <c r="S273" s="18"/>
      <c r="T273" s="18"/>
      <c r="U273" s="18"/>
      <c r="V273" s="18"/>
      <c r="W273" s="18"/>
      <c r="X273" s="18"/>
      <c r="Y273" s="18"/>
    </row>
    <row r="274" spans="1:25" ht="12" customHeight="1">
      <c r="B274" s="18"/>
      <c r="C274" s="18"/>
      <c r="D274" s="235"/>
      <c r="E274" s="74"/>
      <c r="F274" s="18"/>
      <c r="G274" s="18"/>
      <c r="H274" s="18"/>
      <c r="I274" s="18"/>
      <c r="J274" s="18"/>
      <c r="K274" s="158"/>
      <c r="L274" s="18"/>
      <c r="M274" s="18"/>
      <c r="N274" s="18"/>
      <c r="O274" s="18"/>
      <c r="P274" s="18"/>
      <c r="Q274" s="18"/>
      <c r="R274" s="18"/>
      <c r="S274" s="18"/>
      <c r="T274" s="18"/>
      <c r="U274" s="18"/>
      <c r="V274" s="18"/>
      <c r="W274" s="18"/>
      <c r="X274" s="18"/>
      <c r="Y274" s="18"/>
    </row>
    <row r="275" spans="1:25" ht="12" customHeight="1">
      <c r="B275" s="18"/>
      <c r="C275" s="18"/>
      <c r="D275" s="235"/>
      <c r="E275" s="78"/>
      <c r="F275" s="18"/>
      <c r="G275" s="18"/>
      <c r="H275" s="18"/>
      <c r="I275" s="18"/>
      <c r="J275" s="18"/>
      <c r="K275" s="158"/>
      <c r="L275" s="18"/>
      <c r="M275" s="18"/>
      <c r="N275" s="18"/>
      <c r="O275" s="18"/>
      <c r="P275" s="18"/>
      <c r="Q275" s="18"/>
      <c r="R275" s="18"/>
      <c r="S275" s="18"/>
      <c r="T275" s="18"/>
      <c r="U275" s="18"/>
      <c r="V275" s="18"/>
      <c r="W275" s="18"/>
      <c r="X275" s="18"/>
      <c r="Y275" s="18"/>
    </row>
    <row r="276" spans="1:25" ht="32.25" customHeight="1">
      <c r="A276" s="157" t="s">
        <v>262</v>
      </c>
      <c r="B276" s="22" t="s">
        <v>87</v>
      </c>
      <c r="C276" s="23" t="s">
        <v>361</v>
      </c>
      <c r="D276" s="237" t="s">
        <v>30</v>
      </c>
      <c r="E276" s="88"/>
      <c r="K276" s="158"/>
      <c r="L276" s="18"/>
      <c r="M276" s="18"/>
      <c r="N276" s="18"/>
      <c r="O276" s="18"/>
      <c r="P276" s="18"/>
      <c r="Q276" s="18"/>
      <c r="R276" s="18"/>
      <c r="S276" s="18"/>
      <c r="T276" s="18"/>
      <c r="U276" s="18"/>
      <c r="V276" s="18"/>
      <c r="W276" s="18"/>
      <c r="X276" s="18"/>
      <c r="Y276" s="18"/>
    </row>
    <row r="277" spans="1:25" ht="12" customHeight="1">
      <c r="A277" s="178" cm="1">
        <f t="array" ref="A277">IFERROR(INDEX('03.Muestra'!$B$8:$B$17,SMALL(IF("Página Web"='03.Muestra'!$D$8:$D$17,ROW('03.Muestra'!$B$8:$B$17)-MIN(ROW('03.Muestra'!$D$8:$D$17))+1,""),ROW()-276)),"")</f>
        <v>1</v>
      </c>
      <c r="B277" s="186" t="str" cm="1">
        <f t="array" ref="B277">IFERROR(INDEX('03.Muestra'!$C$8:$C$17,SMALL(IF("Página Web"='03.Muestra'!$D$8:$D$17,ROW('03.Muestra'!$C$8:$C$17)-MIN(ROW('03.Muestra'!$D$8:$D$17))+1,""),ROW()-276)),"")</f>
        <v>Home</v>
      </c>
      <c r="C277" s="186" t="str" cm="1">
        <f t="array" ref="C277">IFERROR(INDEX('03.Muestra'!$F$8:$F$17,SMALL(IF("Página Web"='03.Muestra'!$D$8:$D$17,ROW('03.Muestra'!$F$8:$F$17)-MIN(ROW('03.Muestra'!$D$8:$D$17))+1,""),ROW()-276)),"")</f>
        <v>https://…</v>
      </c>
      <c r="D277" s="229" t="str">
        <f t="shared" ref="D277:D286" si="30">IF(C277="","",$D$18)</f>
        <v>N/A</v>
      </c>
      <c r="E277" s="74" t="str">
        <f t="shared" ref="E277:E286" si="31">IF(D277&lt;&gt;"",IF(AND(B277&lt;&gt;"",C277&lt;&gt;""),"","ERR"),"")</f>
        <v/>
      </c>
      <c r="F277" s="81" t="s">
        <v>31</v>
      </c>
      <c r="G277" s="82" t="s">
        <v>35</v>
      </c>
      <c r="H277" s="83" t="s">
        <v>33</v>
      </c>
      <c r="I277" s="84" t="s">
        <v>26</v>
      </c>
      <c r="J277" s="85" t="s">
        <v>24</v>
      </c>
      <c r="K277" s="161" t="s">
        <v>463</v>
      </c>
      <c r="L277" s="18"/>
      <c r="M277" s="18"/>
      <c r="N277" s="18"/>
      <c r="O277" s="18"/>
      <c r="P277" s="18"/>
      <c r="Q277" s="18"/>
      <c r="R277" s="18"/>
      <c r="S277" s="18"/>
      <c r="T277" s="18"/>
      <c r="U277" s="18"/>
      <c r="V277" s="18"/>
      <c r="W277" s="18"/>
      <c r="X277" s="18"/>
      <c r="Y277" s="18"/>
    </row>
    <row r="278" spans="1:25" ht="12" customHeight="1">
      <c r="A278" s="178" t="str" cm="1">
        <f t="array" ref="A278">IFERROR(INDEX('03.Muestra'!$B$8:$B$17,SMALL(IF("Página Web"='03.Muestra'!$D$8:$D$17,ROW('03.Muestra'!$B$8:$B$17)-MIN(ROW('03.Muestra'!$D$8:$D$17))+1,""),ROW()-276)),"")</f>
        <v/>
      </c>
      <c r="B278" s="186" t="str" cm="1">
        <f t="array" ref="B278">IFERROR(INDEX('03.Muestra'!$C$8:$C$17,SMALL(IF("Página Web"='03.Muestra'!$D$8:$D$17,ROW('03.Muestra'!$C$8:$C$17)-MIN(ROW('03.Muestra'!$D$8:$D$17))+1,""),ROW()-276)),"")</f>
        <v/>
      </c>
      <c r="C278" s="186" t="str" cm="1">
        <f t="array" ref="C278">IFERROR(INDEX('03.Muestra'!$F$8:$F$17,SMALL(IF("Página Web"='03.Muestra'!$D$8:$D$17,ROW('03.Muestra'!$F$8:$F$17)-MIN(ROW('03.Muestra'!$D$8:$D$17))+1,""),ROW()-276)),"")</f>
        <v/>
      </c>
      <c r="D278" s="229" t="str">
        <f t="shared" si="30"/>
        <v/>
      </c>
      <c r="E278" s="74" t="str">
        <f t="shared" si="31"/>
        <v/>
      </c>
      <c r="F278" s="199">
        <f ca="1">COUNTIF($D277:INDIRECT("$D" &amp;  SUM(ROW()-1,'03.Muestra'!$D$20)-1),F277)</f>
        <v>0</v>
      </c>
      <c r="G278" s="199">
        <f ca="1">COUNTIF($D277:INDIRECT("$D" &amp;  SUM(ROW()-1,'03.Muestra'!$D$20)-1),G277)</f>
        <v>0</v>
      </c>
      <c r="H278" s="199">
        <f ca="1">COUNTIF($D277:INDIRECT("$D" &amp;  SUM(ROW()-1,'03.Muestra'!$D$20)-1),H277)</f>
        <v>1</v>
      </c>
      <c r="I278" s="199">
        <f ca="1">COUNTIF($D277:INDIRECT("$D" &amp;  SUM(ROW()-1,'03.Muestra'!$D$20)-1),I277)</f>
        <v>0</v>
      </c>
      <c r="J278" s="199">
        <f ca="1">COUNTIF($D277:INDIRECT("$D" &amp;  SUM(ROW()-1,'03.Muestra'!$D$20)-1),J277)</f>
        <v>0</v>
      </c>
      <c r="K278" s="162">
        <f ca="1">IF(COUNTIF('03.Muestra'!$D$8:$D$17,"Página Web")=0,0,COUNTBLANK($D277:INDIRECT("$D" &amp;  SUM(ROW()-1,COUNTIF('03.Muestra'!$D$8:$D$17,"Página Web"))-1)))</f>
        <v>0</v>
      </c>
      <c r="L278" s="18"/>
      <c r="M278" s="18"/>
      <c r="N278" s="18"/>
      <c r="O278" s="18"/>
      <c r="P278" s="18"/>
      <c r="Q278" s="18"/>
      <c r="R278" s="18"/>
      <c r="S278" s="18"/>
      <c r="T278" s="18"/>
      <c r="U278" s="18"/>
      <c r="V278" s="18"/>
      <c r="W278" s="18"/>
      <c r="X278" s="18"/>
      <c r="Y278" s="18"/>
    </row>
    <row r="279" spans="1:25" ht="12" customHeight="1">
      <c r="A279" s="178" t="str" cm="1">
        <f t="array" ref="A279">IFERROR(INDEX('03.Muestra'!$B$8:$B$17,SMALL(IF("Página Web"='03.Muestra'!$D$8:$D$17,ROW('03.Muestra'!$B$8:$B$17)-MIN(ROW('03.Muestra'!$D$8:$D$17))+1,""),ROW()-276)),"")</f>
        <v/>
      </c>
      <c r="B279" s="186" t="str" cm="1">
        <f t="array" ref="B279">IFERROR(INDEX('03.Muestra'!$C$8:$C$17,SMALL(IF("Página Web"='03.Muestra'!$D$8:$D$17,ROW('03.Muestra'!$C$8:$C$17)-MIN(ROW('03.Muestra'!$D$8:$D$17))+1,""),ROW()-276)),"")</f>
        <v/>
      </c>
      <c r="C279" s="186" t="str" cm="1">
        <f t="array" ref="C279">IFERROR(INDEX('03.Muestra'!$F$8:$F$17,SMALL(IF("Página Web"='03.Muestra'!$D$8:$D$17,ROW('03.Muestra'!$F$8:$F$17)-MIN(ROW('03.Muestra'!$D$8:$D$17))+1,""),ROW()-276)),"")</f>
        <v/>
      </c>
      <c r="D279" s="229" t="str">
        <f t="shared" si="30"/>
        <v/>
      </c>
      <c r="E279" s="74" t="str">
        <f t="shared" si="31"/>
        <v/>
      </c>
      <c r="G279" s="18"/>
      <c r="H279" s="18"/>
      <c r="I279" s="18"/>
      <c r="J279" s="18"/>
      <c r="K279" s="158"/>
      <c r="L279" s="18"/>
      <c r="M279" s="18"/>
      <c r="N279" s="18"/>
      <c r="O279" s="18"/>
      <c r="P279" s="18"/>
      <c r="Q279" s="18"/>
      <c r="R279" s="18"/>
      <c r="S279" s="18"/>
      <c r="T279" s="18"/>
      <c r="U279" s="18"/>
      <c r="V279" s="18"/>
      <c r="W279" s="18"/>
      <c r="X279" s="18"/>
      <c r="Y279" s="18"/>
    </row>
    <row r="280" spans="1:25" ht="12" customHeight="1">
      <c r="A280" s="178" t="str" cm="1">
        <f t="array" ref="A280">IFERROR(INDEX('03.Muestra'!$B$8:$B$17,SMALL(IF("Página Web"='03.Muestra'!$D$8:$D$17,ROW('03.Muestra'!$B$8:$B$17)-MIN(ROW('03.Muestra'!$D$8:$D$17))+1,""),ROW()-276)),"")</f>
        <v/>
      </c>
      <c r="B280" s="186" t="str" cm="1">
        <f t="array" ref="B280">IFERROR(INDEX('03.Muestra'!$C$8:$C$17,SMALL(IF("Página Web"='03.Muestra'!$D$8:$D$17,ROW('03.Muestra'!$C$8:$C$17)-MIN(ROW('03.Muestra'!$D$8:$D$17))+1,""),ROW()-276)),"")</f>
        <v/>
      </c>
      <c r="C280" s="186" t="str" cm="1">
        <f t="array" ref="C280">IFERROR(INDEX('03.Muestra'!$F$8:$F$17,SMALL(IF("Página Web"='03.Muestra'!$D$8:$D$17,ROW('03.Muestra'!$F$8:$F$17)-MIN(ROW('03.Muestra'!$D$8:$D$17))+1,""),ROW()-276)),"")</f>
        <v/>
      </c>
      <c r="D280" s="229" t="str">
        <f t="shared" si="30"/>
        <v/>
      </c>
      <c r="E280" s="74" t="str">
        <f t="shared" si="31"/>
        <v/>
      </c>
      <c r="G280" s="18"/>
      <c r="H280" s="18"/>
      <c r="I280" s="18"/>
      <c r="J280" s="18"/>
      <c r="K280" s="158"/>
      <c r="L280" s="18"/>
      <c r="M280" s="18"/>
      <c r="N280" s="18"/>
      <c r="O280" s="18"/>
      <c r="P280" s="18"/>
      <c r="Q280" s="18"/>
      <c r="R280" s="18"/>
      <c r="S280" s="18"/>
      <c r="T280" s="18"/>
      <c r="U280" s="18"/>
      <c r="V280" s="18"/>
      <c r="W280" s="18"/>
      <c r="X280" s="18"/>
      <c r="Y280" s="18"/>
    </row>
    <row r="281" spans="1:25" ht="12" customHeight="1">
      <c r="A281" s="178" t="str" cm="1">
        <f t="array" ref="A281">IFERROR(INDEX('03.Muestra'!$B$8:$B$17,SMALL(IF("Página Web"='03.Muestra'!$D$8:$D$17,ROW('03.Muestra'!$B$8:$B$17)-MIN(ROW('03.Muestra'!$D$8:$D$17))+1,""),ROW()-276)),"")</f>
        <v/>
      </c>
      <c r="B281" s="186" t="str" cm="1">
        <f t="array" ref="B281">IFERROR(INDEX('03.Muestra'!$C$8:$C$17,SMALL(IF("Página Web"='03.Muestra'!$D$8:$D$17,ROW('03.Muestra'!$C$8:$C$17)-MIN(ROW('03.Muestra'!$D$8:$D$17))+1,""),ROW()-276)),"")</f>
        <v/>
      </c>
      <c r="C281" s="186" t="str" cm="1">
        <f t="array" ref="C281">IFERROR(INDEX('03.Muestra'!$F$8:$F$17,SMALL(IF("Página Web"='03.Muestra'!$D$8:$D$17,ROW('03.Muestra'!$F$8:$F$17)-MIN(ROW('03.Muestra'!$D$8:$D$17))+1,""),ROW()-276)),"")</f>
        <v/>
      </c>
      <c r="D281" s="229" t="str">
        <f t="shared" si="30"/>
        <v/>
      </c>
      <c r="E281" s="74" t="str">
        <f t="shared" si="31"/>
        <v/>
      </c>
      <c r="G281" s="18"/>
      <c r="H281" s="18"/>
      <c r="I281" s="18"/>
      <c r="J281" s="18"/>
      <c r="K281" s="158"/>
      <c r="L281" s="18"/>
      <c r="M281" s="18"/>
      <c r="N281" s="18"/>
      <c r="O281" s="18"/>
      <c r="P281" s="18"/>
      <c r="Q281" s="18"/>
      <c r="R281" s="18"/>
      <c r="S281" s="18"/>
      <c r="T281" s="18"/>
      <c r="U281" s="18"/>
      <c r="V281" s="18"/>
      <c r="W281" s="18"/>
      <c r="X281" s="18"/>
      <c r="Y281" s="18"/>
    </row>
    <row r="282" spans="1:25" ht="12" customHeight="1">
      <c r="A282" s="178" t="str" cm="1">
        <f t="array" ref="A282">IFERROR(INDEX('03.Muestra'!$B$8:$B$17,SMALL(IF("Página Web"='03.Muestra'!$D$8:$D$17,ROW('03.Muestra'!$B$8:$B$17)-MIN(ROW('03.Muestra'!$D$8:$D$17))+1,""),ROW()-276)),"")</f>
        <v/>
      </c>
      <c r="B282" s="186" t="str" cm="1">
        <f t="array" ref="B282">IFERROR(INDEX('03.Muestra'!$C$8:$C$17,SMALL(IF("Página Web"='03.Muestra'!$D$8:$D$17,ROW('03.Muestra'!$C$8:$C$17)-MIN(ROW('03.Muestra'!$D$8:$D$17))+1,""),ROW()-276)),"")</f>
        <v/>
      </c>
      <c r="C282" s="186" t="str" cm="1">
        <f t="array" ref="C282">IFERROR(INDEX('03.Muestra'!$F$8:$F$17,SMALL(IF("Página Web"='03.Muestra'!$D$8:$D$17,ROW('03.Muestra'!$F$8:$F$17)-MIN(ROW('03.Muestra'!$D$8:$D$17))+1,""),ROW()-276)),"")</f>
        <v/>
      </c>
      <c r="D282" s="229" t="str">
        <f t="shared" si="30"/>
        <v/>
      </c>
      <c r="E282" s="74" t="str">
        <f t="shared" si="31"/>
        <v/>
      </c>
      <c r="G282" s="18"/>
      <c r="H282" s="18"/>
      <c r="I282" s="18"/>
      <c r="J282" s="18"/>
      <c r="K282" s="158"/>
      <c r="L282" s="18"/>
      <c r="M282" s="18"/>
      <c r="N282" s="18"/>
      <c r="O282" s="18"/>
      <c r="P282" s="18"/>
      <c r="Q282" s="18"/>
      <c r="R282" s="18"/>
      <c r="S282" s="18"/>
      <c r="T282" s="18"/>
      <c r="U282" s="18"/>
      <c r="V282" s="18"/>
      <c r="W282" s="18"/>
      <c r="X282" s="18"/>
      <c r="Y282" s="18"/>
    </row>
    <row r="283" spans="1:25" ht="12" customHeight="1">
      <c r="A283" s="178" t="str" cm="1">
        <f t="array" ref="A283">IFERROR(INDEX('03.Muestra'!$B$8:$B$17,SMALL(IF("Página Web"='03.Muestra'!$D$8:$D$17,ROW('03.Muestra'!$B$8:$B$17)-MIN(ROW('03.Muestra'!$D$8:$D$17))+1,""),ROW()-276)),"")</f>
        <v/>
      </c>
      <c r="B283" s="186" t="str" cm="1">
        <f t="array" ref="B283">IFERROR(INDEX('03.Muestra'!$C$8:$C$17,SMALL(IF("Página Web"='03.Muestra'!$D$8:$D$17,ROW('03.Muestra'!$C$8:$C$17)-MIN(ROW('03.Muestra'!$D$8:$D$17))+1,""),ROW()-276)),"")</f>
        <v/>
      </c>
      <c r="C283" s="186" t="str" cm="1">
        <f t="array" ref="C283">IFERROR(INDEX('03.Muestra'!$F$8:$F$17,SMALL(IF("Página Web"='03.Muestra'!$D$8:$D$17,ROW('03.Muestra'!$F$8:$F$17)-MIN(ROW('03.Muestra'!$D$8:$D$17))+1,""),ROW()-276)),"")</f>
        <v/>
      </c>
      <c r="D283" s="229" t="str">
        <f t="shared" si="30"/>
        <v/>
      </c>
      <c r="E283" s="74" t="str">
        <f t="shared" si="31"/>
        <v/>
      </c>
      <c r="F283" s="18"/>
      <c r="G283" s="18"/>
      <c r="H283" s="18"/>
      <c r="I283" s="18"/>
      <c r="J283" s="18"/>
      <c r="K283" s="158"/>
      <c r="L283" s="18"/>
      <c r="M283" s="18"/>
      <c r="N283" s="18"/>
      <c r="O283" s="18"/>
      <c r="P283" s="18"/>
      <c r="Q283" s="18"/>
      <c r="R283" s="18"/>
      <c r="S283" s="18"/>
      <c r="T283" s="18"/>
      <c r="U283" s="18"/>
      <c r="V283" s="18"/>
      <c r="W283" s="18"/>
      <c r="X283" s="18"/>
      <c r="Y283" s="18"/>
    </row>
    <row r="284" spans="1:25" ht="12" customHeight="1">
      <c r="A284" s="178" t="str" cm="1">
        <f t="array" ref="A284">IFERROR(INDEX('03.Muestra'!$B$8:$B$17,SMALL(IF("Página Web"='03.Muestra'!$D$8:$D$17,ROW('03.Muestra'!$B$8:$B$17)-MIN(ROW('03.Muestra'!$D$8:$D$17))+1,""),ROW()-276)),"")</f>
        <v/>
      </c>
      <c r="B284" s="186" t="str" cm="1">
        <f t="array" ref="B284">IFERROR(INDEX('03.Muestra'!$C$8:$C$17,SMALL(IF("Página Web"='03.Muestra'!$D$8:$D$17,ROW('03.Muestra'!$C$8:$C$17)-MIN(ROW('03.Muestra'!$D$8:$D$17))+1,""),ROW()-276)),"")</f>
        <v/>
      </c>
      <c r="C284" s="186" t="str" cm="1">
        <f t="array" ref="C284">IFERROR(INDEX('03.Muestra'!$F$8:$F$17,SMALL(IF("Página Web"='03.Muestra'!$D$8:$D$17,ROW('03.Muestra'!$F$8:$F$17)-MIN(ROW('03.Muestra'!$D$8:$D$17))+1,""),ROW()-276)),"")</f>
        <v/>
      </c>
      <c r="D284" s="229" t="str">
        <f t="shared" si="30"/>
        <v/>
      </c>
      <c r="E284" s="74" t="str">
        <f t="shared" si="31"/>
        <v/>
      </c>
      <c r="F284" s="18"/>
      <c r="G284" s="18"/>
      <c r="H284" s="18"/>
      <c r="I284" s="18"/>
      <c r="J284" s="18"/>
      <c r="K284" s="158"/>
      <c r="L284" s="18"/>
      <c r="M284" s="18"/>
      <c r="N284" s="18"/>
      <c r="O284" s="18"/>
      <c r="P284" s="18"/>
      <c r="Q284" s="18"/>
      <c r="R284" s="18"/>
      <c r="S284" s="18"/>
      <c r="T284" s="18"/>
      <c r="U284" s="18"/>
      <c r="V284" s="18"/>
      <c r="W284" s="18"/>
      <c r="X284" s="18"/>
      <c r="Y284" s="18"/>
    </row>
    <row r="285" spans="1:25" ht="12" customHeight="1">
      <c r="A285" s="178" t="str" cm="1">
        <f t="array" ref="A285">IFERROR(INDEX('03.Muestra'!$B$8:$B$17,SMALL(IF("Página Web"='03.Muestra'!$D$8:$D$17,ROW('03.Muestra'!$B$8:$B$17)-MIN(ROW('03.Muestra'!$D$8:$D$17))+1,""),ROW()-276)),"")</f>
        <v/>
      </c>
      <c r="B285" s="186" t="str" cm="1">
        <f t="array" ref="B285">IFERROR(INDEX('03.Muestra'!$C$8:$C$17,SMALL(IF("Página Web"='03.Muestra'!$D$8:$D$17,ROW('03.Muestra'!$C$8:$C$17)-MIN(ROW('03.Muestra'!$D$8:$D$17))+1,""),ROW()-276)),"")</f>
        <v/>
      </c>
      <c r="C285" s="186" t="str" cm="1">
        <f t="array" ref="C285">IFERROR(INDEX('03.Muestra'!$F$8:$F$17,SMALL(IF("Página Web"='03.Muestra'!$D$8:$D$17,ROW('03.Muestra'!$F$8:$F$17)-MIN(ROW('03.Muestra'!$D$8:$D$17))+1,""),ROW()-276)),"")</f>
        <v/>
      </c>
      <c r="D285" s="229" t="str">
        <f t="shared" si="30"/>
        <v/>
      </c>
      <c r="E285" s="74" t="str">
        <f t="shared" si="31"/>
        <v/>
      </c>
      <c r="F285" s="18"/>
      <c r="G285" s="18"/>
      <c r="H285" s="18"/>
      <c r="I285" s="18"/>
      <c r="J285" s="18"/>
      <c r="K285" s="158"/>
      <c r="L285" s="18"/>
      <c r="M285" s="18"/>
      <c r="N285" s="18"/>
      <c r="O285" s="18"/>
      <c r="P285" s="18"/>
      <c r="Q285" s="18"/>
      <c r="R285" s="18"/>
      <c r="S285" s="18"/>
      <c r="T285" s="18"/>
      <c r="U285" s="18"/>
      <c r="V285" s="18"/>
      <c r="W285" s="18"/>
      <c r="X285" s="18"/>
      <c r="Y285" s="18"/>
    </row>
    <row r="286" spans="1:25" ht="12" customHeight="1">
      <c r="A286" s="178" t="str" cm="1">
        <f t="array" ref="A286">IFERROR(INDEX('03.Muestra'!$B$8:$B$17,SMALL(IF("Página Web"='03.Muestra'!$D$8:$D$17,ROW('03.Muestra'!$B$8:$B$17)-MIN(ROW('03.Muestra'!$D$8:$D$17))+1,""),ROW()-276)),"")</f>
        <v/>
      </c>
      <c r="B286" s="186" t="str" cm="1">
        <f t="array" ref="B286">IFERROR(INDEX('03.Muestra'!$C$8:$C$17,SMALL(IF("Página Web"='03.Muestra'!$D$8:$D$17,ROW('03.Muestra'!$C$8:$C$17)-MIN(ROW('03.Muestra'!$D$8:$D$17))+1,""),ROW()-276)),"")</f>
        <v/>
      </c>
      <c r="C286" s="186" t="str" cm="1">
        <f t="array" ref="C286">IFERROR(INDEX('03.Muestra'!$F$8:$F$17,SMALL(IF("Página Web"='03.Muestra'!$D$8:$D$17,ROW('03.Muestra'!$F$8:$F$17)-MIN(ROW('03.Muestra'!$D$8:$D$17))+1,""),ROW()-276)),"")</f>
        <v/>
      </c>
      <c r="D286" s="229" t="str">
        <f t="shared" si="30"/>
        <v/>
      </c>
      <c r="E286" s="74" t="str">
        <f t="shared" si="31"/>
        <v/>
      </c>
      <c r="F286" s="18"/>
      <c r="G286" s="18"/>
      <c r="H286" s="18"/>
      <c r="I286" s="18"/>
      <c r="J286" s="18"/>
      <c r="K286" s="158"/>
      <c r="L286" s="18"/>
      <c r="M286" s="18"/>
      <c r="N286" s="18"/>
      <c r="O286" s="18"/>
      <c r="P286" s="18"/>
      <c r="Q286" s="18"/>
      <c r="R286" s="18"/>
      <c r="S286" s="18"/>
      <c r="T286" s="18"/>
      <c r="U286" s="18"/>
      <c r="V286" s="18"/>
      <c r="W286" s="18"/>
      <c r="X286" s="18"/>
      <c r="Y286" s="18"/>
    </row>
    <row r="287" spans="1:25" ht="12" customHeight="1">
      <c r="A287" s="79"/>
      <c r="B287" s="111"/>
      <c r="C287" s="111"/>
      <c r="D287" s="239"/>
      <c r="E287" s="74"/>
      <c r="F287" s="18"/>
      <c r="G287" s="18"/>
      <c r="H287" s="18"/>
      <c r="I287" s="18"/>
      <c r="J287" s="18"/>
      <c r="K287" s="158"/>
      <c r="L287" s="18"/>
      <c r="M287" s="18"/>
      <c r="N287" s="18"/>
      <c r="O287" s="18"/>
      <c r="P287" s="18"/>
      <c r="Q287" s="18"/>
      <c r="R287" s="18"/>
      <c r="S287" s="18"/>
      <c r="T287" s="18"/>
      <c r="U287" s="18"/>
      <c r="V287" s="18"/>
      <c r="W287" s="18"/>
      <c r="X287" s="18"/>
      <c r="Y287" s="18"/>
    </row>
    <row r="288" spans="1:25" ht="12" customHeight="1">
      <c r="A288" s="79"/>
      <c r="B288" s="111"/>
      <c r="C288" s="111"/>
      <c r="D288" s="239"/>
      <c r="E288" s="74"/>
      <c r="F288" s="18"/>
      <c r="G288" s="18"/>
      <c r="H288" s="18"/>
      <c r="I288" s="18"/>
      <c r="J288" s="18"/>
      <c r="K288" s="158"/>
      <c r="L288" s="18"/>
      <c r="M288" s="18"/>
      <c r="N288" s="18"/>
      <c r="O288" s="18"/>
      <c r="P288" s="18"/>
      <c r="Q288" s="18"/>
      <c r="R288" s="18"/>
      <c r="S288" s="18"/>
      <c r="T288" s="18"/>
      <c r="U288" s="18"/>
      <c r="V288" s="18"/>
      <c r="W288" s="18"/>
      <c r="X288" s="18"/>
      <c r="Y288" s="18"/>
    </row>
    <row r="289" spans="1:25" ht="31">
      <c r="A289" s="227"/>
      <c r="B289" s="228"/>
      <c r="C289" s="227"/>
      <c r="D289" s="240"/>
      <c r="E289" s="74"/>
      <c r="F289" s="18"/>
      <c r="G289" s="18"/>
      <c r="H289" s="18"/>
      <c r="I289" s="18"/>
      <c r="J289" s="18"/>
      <c r="K289" s="158"/>
      <c r="L289" s="18"/>
      <c r="M289" s="18"/>
      <c r="N289" s="18"/>
      <c r="O289" s="18"/>
      <c r="P289" s="18"/>
      <c r="Q289" s="18"/>
      <c r="R289" s="18"/>
      <c r="S289" s="18"/>
      <c r="T289" s="18"/>
      <c r="U289" s="18"/>
      <c r="V289" s="18"/>
      <c r="W289" s="18"/>
      <c r="X289" s="18"/>
      <c r="Y289" s="18"/>
    </row>
    <row r="290" spans="1:25" ht="16" customHeight="1">
      <c r="A290" s="180"/>
      <c r="B290" s="180"/>
      <c r="C290" s="180"/>
      <c r="D290" s="241"/>
      <c r="E290" s="74"/>
      <c r="F290" s="176"/>
      <c r="G290" s="18"/>
      <c r="H290" s="18"/>
      <c r="I290" s="18"/>
      <c r="J290" s="18"/>
      <c r="K290" s="158"/>
      <c r="L290" s="18"/>
      <c r="M290" s="18"/>
      <c r="N290" s="18"/>
      <c r="O290" s="18"/>
      <c r="P290" s="18"/>
      <c r="Q290" s="18"/>
      <c r="R290" s="18"/>
      <c r="S290" s="18"/>
      <c r="T290" s="18"/>
      <c r="U290" s="18"/>
      <c r="V290" s="18"/>
      <c r="W290" s="18"/>
      <c r="X290" s="18"/>
      <c r="Y290" s="18"/>
    </row>
    <row r="291" spans="1:25" ht="12" customHeight="1">
      <c r="B291" s="18"/>
      <c r="C291" s="18"/>
      <c r="D291" s="235"/>
      <c r="E291" s="74"/>
      <c r="F291" s="18"/>
      <c r="G291" s="18"/>
      <c r="H291" s="18"/>
      <c r="I291" s="18"/>
      <c r="J291" s="18"/>
      <c r="K291" s="158"/>
      <c r="L291" s="18"/>
      <c r="M291" s="18"/>
      <c r="N291" s="18"/>
      <c r="O291" s="18"/>
      <c r="P291" s="18"/>
      <c r="Q291" s="18"/>
      <c r="R291" s="18"/>
      <c r="S291" s="18"/>
      <c r="T291" s="18"/>
      <c r="U291" s="18"/>
      <c r="V291" s="18"/>
      <c r="W291" s="18"/>
      <c r="X291" s="18"/>
      <c r="Y291" s="18"/>
    </row>
    <row r="292" spans="1:25" ht="12" customHeight="1">
      <c r="B292" s="18"/>
      <c r="C292" s="18"/>
      <c r="D292" s="235"/>
      <c r="E292" s="78"/>
      <c r="F292" s="18"/>
      <c r="G292" s="18"/>
      <c r="H292" s="18"/>
      <c r="I292" s="18"/>
      <c r="J292" s="18"/>
      <c r="K292" s="158"/>
      <c r="L292" s="18"/>
      <c r="M292" s="18"/>
      <c r="N292" s="18"/>
      <c r="O292" s="18"/>
      <c r="P292" s="18"/>
      <c r="Q292" s="18"/>
      <c r="R292" s="18"/>
      <c r="S292" s="18"/>
      <c r="T292" s="18"/>
      <c r="U292" s="18"/>
      <c r="V292" s="18"/>
      <c r="W292" s="18"/>
      <c r="X292" s="18"/>
      <c r="Y292" s="18"/>
    </row>
    <row r="293" spans="1:25" ht="32.25" customHeight="1">
      <c r="A293" s="157" t="s">
        <v>262</v>
      </c>
      <c r="B293" s="22" t="s">
        <v>87</v>
      </c>
      <c r="C293" s="23" t="s">
        <v>307</v>
      </c>
      <c r="D293" s="237" t="s">
        <v>30</v>
      </c>
      <c r="E293" s="88"/>
      <c r="K293" s="158"/>
      <c r="L293" s="18"/>
      <c r="M293" s="18"/>
      <c r="N293" s="18"/>
      <c r="O293" s="18"/>
      <c r="P293" s="18"/>
      <c r="Q293" s="18"/>
      <c r="R293" s="18"/>
      <c r="S293" s="18"/>
      <c r="T293" s="18"/>
      <c r="U293" s="18"/>
      <c r="V293" s="18"/>
      <c r="W293" s="18"/>
      <c r="X293" s="18"/>
      <c r="Y293" s="18"/>
    </row>
    <row r="294" spans="1:25" ht="12" customHeight="1">
      <c r="A294" s="178" cm="1">
        <f t="array" ref="A294">IFERROR(INDEX('03.Muestra'!$B$8:$B$17,SMALL(IF("Página Web"='03.Muestra'!$D$8:$D$17,ROW('03.Muestra'!$B$8:$B$17)-MIN(ROW('03.Muestra'!$D$8:$D$17))+1,""),ROW()-293)),"")</f>
        <v>1</v>
      </c>
      <c r="B294" s="186" t="str" cm="1">
        <f t="array" ref="B294">IFERROR(INDEX('03.Muestra'!$C$8:$C$17,SMALL(IF("Página Web"='03.Muestra'!$D$8:$D$17,ROW('03.Muestra'!$C$8:$C$17)-MIN(ROW('03.Muestra'!$D$8:$D$17))+1,""),ROW()-293)),"")</f>
        <v>Home</v>
      </c>
      <c r="C294" s="186" t="str" cm="1">
        <f t="array" ref="C294">IFERROR(INDEX('03.Muestra'!$F$8:$F$17,SMALL(IF("Página Web"='03.Muestra'!$D$8:$D$17,ROW('03.Muestra'!$F$8:$F$17)-MIN(ROW('03.Muestra'!$D$8:$D$17))+1,""),ROW()-293)),"")</f>
        <v>https://…</v>
      </c>
      <c r="D294" s="229" t="str">
        <f t="shared" ref="D294:D303" si="32">IF(C294="","",$D$18)</f>
        <v>N/A</v>
      </c>
      <c r="E294" s="74" t="str">
        <f t="shared" ref="E294:E303" si="33">IF(D294&lt;&gt;"",IF(AND(B294&lt;&gt;"",C294&lt;&gt;""),"","ERR"),"")</f>
        <v/>
      </c>
      <c r="F294" s="81" t="s">
        <v>31</v>
      </c>
      <c r="G294" s="82" t="s">
        <v>35</v>
      </c>
      <c r="H294" s="83" t="s">
        <v>33</v>
      </c>
      <c r="I294" s="84" t="s">
        <v>26</v>
      </c>
      <c r="J294" s="85" t="s">
        <v>24</v>
      </c>
      <c r="K294" s="161" t="s">
        <v>463</v>
      </c>
      <c r="L294" s="18"/>
      <c r="M294" s="18"/>
      <c r="N294" s="18"/>
      <c r="O294" s="18"/>
      <c r="P294" s="18"/>
      <c r="Q294" s="18"/>
      <c r="R294" s="18"/>
      <c r="S294" s="18"/>
      <c r="T294" s="18"/>
      <c r="U294" s="18"/>
      <c r="V294" s="18"/>
      <c r="W294" s="18"/>
      <c r="X294" s="18"/>
      <c r="Y294" s="18"/>
    </row>
    <row r="295" spans="1:25" ht="12" customHeight="1">
      <c r="A295" s="178" t="str" cm="1">
        <f t="array" ref="A295">IFERROR(INDEX('03.Muestra'!$B$8:$B$17,SMALL(IF("Página Web"='03.Muestra'!$D$8:$D$17,ROW('03.Muestra'!$B$8:$B$17)-MIN(ROW('03.Muestra'!$D$8:$D$17))+1,""),ROW()-293)),"")</f>
        <v/>
      </c>
      <c r="B295" s="186" t="str" cm="1">
        <f t="array" ref="B295">IFERROR(INDEX('03.Muestra'!$C$8:$C$17,SMALL(IF("Página Web"='03.Muestra'!$D$8:$D$17,ROW('03.Muestra'!$C$8:$C$17)-MIN(ROW('03.Muestra'!$D$8:$D$17))+1,""),ROW()-293)),"")</f>
        <v/>
      </c>
      <c r="C295" s="186" t="str" cm="1">
        <f t="array" ref="C295">IFERROR(INDEX('03.Muestra'!$F$8:$F$17,SMALL(IF("Página Web"='03.Muestra'!$D$8:$D$17,ROW('03.Muestra'!$F$8:$F$17)-MIN(ROW('03.Muestra'!$D$8:$D$17))+1,""),ROW()-293)),"")</f>
        <v/>
      </c>
      <c r="D295" s="229" t="str">
        <f t="shared" si="32"/>
        <v/>
      </c>
      <c r="E295" s="74" t="str">
        <f t="shared" si="33"/>
        <v/>
      </c>
      <c r="F295" s="199">
        <f ca="1">COUNTIF($D294:INDIRECT("$D" &amp;  SUM(ROW()-1,'03.Muestra'!$D$20)-1),F294)</f>
        <v>0</v>
      </c>
      <c r="G295" s="199">
        <f ca="1">COUNTIF($D294:INDIRECT("$D" &amp;  SUM(ROW()-1,'03.Muestra'!$D$20)-1),G294)</f>
        <v>0</v>
      </c>
      <c r="H295" s="199">
        <f ca="1">COUNTIF($D294:INDIRECT("$D" &amp;  SUM(ROW()-1,'03.Muestra'!$D$20)-1),H294)</f>
        <v>1</v>
      </c>
      <c r="I295" s="199">
        <f ca="1">COUNTIF($D294:INDIRECT("$D" &amp;  SUM(ROW()-1,'03.Muestra'!$D$20)-1),I294)</f>
        <v>0</v>
      </c>
      <c r="J295" s="199">
        <f ca="1">COUNTIF($D294:INDIRECT("$D" &amp;  SUM(ROW()-1,'03.Muestra'!$D$20)-1),J294)</f>
        <v>0</v>
      </c>
      <c r="K295" s="162">
        <f ca="1">IF(COUNTIF('03.Muestra'!$D$8:$D$17,"Página Web")=0,0,COUNTBLANK($D294:INDIRECT("$D" &amp;  SUM(ROW()-1,COUNTIF('03.Muestra'!$D$8:$D$17,"Página Web"))-1)))</f>
        <v>0</v>
      </c>
      <c r="L295" s="18"/>
      <c r="M295" s="18"/>
      <c r="N295" s="18"/>
      <c r="O295" s="18"/>
      <c r="P295" s="18"/>
      <c r="Q295" s="18"/>
      <c r="R295" s="18"/>
      <c r="S295" s="18"/>
      <c r="T295" s="18"/>
      <c r="U295" s="18"/>
      <c r="V295" s="18"/>
      <c r="W295" s="18"/>
      <c r="X295" s="18"/>
      <c r="Y295" s="18"/>
    </row>
    <row r="296" spans="1:25" ht="12" customHeight="1">
      <c r="A296" s="178" t="str" cm="1">
        <f t="array" ref="A296">IFERROR(INDEX('03.Muestra'!$B$8:$B$17,SMALL(IF("Página Web"='03.Muestra'!$D$8:$D$17,ROW('03.Muestra'!$B$8:$B$17)-MIN(ROW('03.Muestra'!$D$8:$D$17))+1,""),ROW()-293)),"")</f>
        <v/>
      </c>
      <c r="B296" s="186" t="str" cm="1">
        <f t="array" ref="B296">IFERROR(INDEX('03.Muestra'!$C$8:$C$17,SMALL(IF("Página Web"='03.Muestra'!$D$8:$D$17,ROW('03.Muestra'!$C$8:$C$17)-MIN(ROW('03.Muestra'!$D$8:$D$17))+1,""),ROW()-293)),"")</f>
        <v/>
      </c>
      <c r="C296" s="186" t="str" cm="1">
        <f t="array" ref="C296">IFERROR(INDEX('03.Muestra'!$F$8:$F$17,SMALL(IF("Página Web"='03.Muestra'!$D$8:$D$17,ROW('03.Muestra'!$F$8:$F$17)-MIN(ROW('03.Muestra'!$D$8:$D$17))+1,""),ROW()-293)),"")</f>
        <v/>
      </c>
      <c r="D296" s="229" t="str">
        <f t="shared" si="32"/>
        <v/>
      </c>
      <c r="E296" s="74" t="str">
        <f t="shared" si="33"/>
        <v/>
      </c>
      <c r="G296" s="18"/>
      <c r="H296" s="18"/>
      <c r="I296" s="18"/>
      <c r="J296" s="18"/>
      <c r="K296" s="158"/>
      <c r="L296" s="18"/>
      <c r="M296" s="18"/>
      <c r="N296" s="18"/>
      <c r="O296" s="18"/>
      <c r="P296" s="18"/>
      <c r="Q296" s="18"/>
      <c r="R296" s="18"/>
      <c r="S296" s="18"/>
      <c r="T296" s="18"/>
      <c r="U296" s="18"/>
      <c r="V296" s="18"/>
      <c r="W296" s="18"/>
      <c r="X296" s="18"/>
      <c r="Y296" s="18"/>
    </row>
    <row r="297" spans="1:25" ht="12" customHeight="1">
      <c r="A297" s="178" t="str" cm="1">
        <f t="array" ref="A297">IFERROR(INDEX('03.Muestra'!$B$8:$B$17,SMALL(IF("Página Web"='03.Muestra'!$D$8:$D$17,ROW('03.Muestra'!$B$8:$B$17)-MIN(ROW('03.Muestra'!$D$8:$D$17))+1,""),ROW()-293)),"")</f>
        <v/>
      </c>
      <c r="B297" s="186" t="str" cm="1">
        <f t="array" ref="B297">IFERROR(INDEX('03.Muestra'!$C$8:$C$17,SMALL(IF("Página Web"='03.Muestra'!$D$8:$D$17,ROW('03.Muestra'!$C$8:$C$17)-MIN(ROW('03.Muestra'!$D$8:$D$17))+1,""),ROW()-293)),"")</f>
        <v/>
      </c>
      <c r="C297" s="186" t="str" cm="1">
        <f t="array" ref="C297">IFERROR(INDEX('03.Muestra'!$F$8:$F$17,SMALL(IF("Página Web"='03.Muestra'!$D$8:$D$17,ROW('03.Muestra'!$F$8:$F$17)-MIN(ROW('03.Muestra'!$D$8:$D$17))+1,""),ROW()-293)),"")</f>
        <v/>
      </c>
      <c r="D297" s="229" t="str">
        <f t="shared" si="32"/>
        <v/>
      </c>
      <c r="E297" s="74" t="str">
        <f t="shared" si="33"/>
        <v/>
      </c>
      <c r="G297" s="18"/>
      <c r="H297" s="18"/>
      <c r="I297" s="18"/>
      <c r="J297" s="18"/>
      <c r="K297" s="158"/>
      <c r="L297" s="18"/>
      <c r="M297" s="18"/>
      <c r="N297" s="18"/>
      <c r="O297" s="18"/>
      <c r="P297" s="18"/>
      <c r="Q297" s="18"/>
      <c r="R297" s="18"/>
      <c r="S297" s="18"/>
      <c r="T297" s="18"/>
      <c r="U297" s="18"/>
      <c r="V297" s="18"/>
      <c r="W297" s="18"/>
      <c r="X297" s="18"/>
      <c r="Y297" s="18"/>
    </row>
    <row r="298" spans="1:25" ht="12" customHeight="1">
      <c r="A298" s="178" t="str" cm="1">
        <f t="array" ref="A298">IFERROR(INDEX('03.Muestra'!$B$8:$B$17,SMALL(IF("Página Web"='03.Muestra'!$D$8:$D$17,ROW('03.Muestra'!$B$8:$B$17)-MIN(ROW('03.Muestra'!$D$8:$D$17))+1,""),ROW()-293)),"")</f>
        <v/>
      </c>
      <c r="B298" s="186" t="str" cm="1">
        <f t="array" ref="B298">IFERROR(INDEX('03.Muestra'!$C$8:$C$17,SMALL(IF("Página Web"='03.Muestra'!$D$8:$D$17,ROW('03.Muestra'!$C$8:$C$17)-MIN(ROW('03.Muestra'!$D$8:$D$17))+1,""),ROW()-293)),"")</f>
        <v/>
      </c>
      <c r="C298" s="186" t="str" cm="1">
        <f t="array" ref="C298">IFERROR(INDEX('03.Muestra'!$F$8:$F$17,SMALL(IF("Página Web"='03.Muestra'!$D$8:$D$17,ROW('03.Muestra'!$F$8:$F$17)-MIN(ROW('03.Muestra'!$D$8:$D$17))+1,""),ROW()-293)),"")</f>
        <v/>
      </c>
      <c r="D298" s="229" t="str">
        <f t="shared" si="32"/>
        <v/>
      </c>
      <c r="E298" s="74" t="str">
        <f t="shared" si="33"/>
        <v/>
      </c>
      <c r="G298" s="18"/>
      <c r="H298" s="18"/>
      <c r="I298" s="18"/>
      <c r="J298" s="18"/>
      <c r="K298" s="158"/>
      <c r="L298" s="18"/>
      <c r="M298" s="18"/>
      <c r="N298" s="18"/>
      <c r="O298" s="18"/>
      <c r="P298" s="18"/>
      <c r="Q298" s="18"/>
      <c r="R298" s="18"/>
      <c r="S298" s="18"/>
      <c r="T298" s="18"/>
      <c r="U298" s="18"/>
      <c r="V298" s="18"/>
      <c r="W298" s="18"/>
      <c r="X298" s="18"/>
      <c r="Y298" s="18"/>
    </row>
    <row r="299" spans="1:25" ht="12" customHeight="1">
      <c r="A299" s="178" t="str" cm="1">
        <f t="array" ref="A299">IFERROR(INDEX('03.Muestra'!$B$8:$B$17,SMALL(IF("Página Web"='03.Muestra'!$D$8:$D$17,ROW('03.Muestra'!$B$8:$B$17)-MIN(ROW('03.Muestra'!$D$8:$D$17))+1,""),ROW()-293)),"")</f>
        <v/>
      </c>
      <c r="B299" s="186" t="str" cm="1">
        <f t="array" ref="B299">IFERROR(INDEX('03.Muestra'!$C$8:$C$17,SMALL(IF("Página Web"='03.Muestra'!$D$8:$D$17,ROW('03.Muestra'!$C$8:$C$17)-MIN(ROW('03.Muestra'!$D$8:$D$17))+1,""),ROW()-293)),"")</f>
        <v/>
      </c>
      <c r="C299" s="186" t="str" cm="1">
        <f t="array" ref="C299">IFERROR(INDEX('03.Muestra'!$F$8:$F$17,SMALL(IF("Página Web"='03.Muestra'!$D$8:$D$17,ROW('03.Muestra'!$F$8:$F$17)-MIN(ROW('03.Muestra'!$D$8:$D$17))+1,""),ROW()-293)),"")</f>
        <v/>
      </c>
      <c r="D299" s="229" t="str">
        <f t="shared" si="32"/>
        <v/>
      </c>
      <c r="E299" s="74" t="str">
        <f t="shared" si="33"/>
        <v/>
      </c>
      <c r="G299" s="18"/>
      <c r="H299" s="18"/>
      <c r="I299" s="18"/>
      <c r="J299" s="18"/>
      <c r="K299" s="158"/>
      <c r="L299" s="18"/>
      <c r="M299" s="18"/>
      <c r="N299" s="18"/>
      <c r="O299" s="18"/>
      <c r="P299" s="18"/>
      <c r="Q299" s="18"/>
      <c r="R299" s="18"/>
      <c r="S299" s="18"/>
      <c r="T299" s="18"/>
      <c r="U299" s="18"/>
      <c r="V299" s="18"/>
      <c r="W299" s="18"/>
      <c r="X299" s="18"/>
      <c r="Y299" s="18"/>
    </row>
    <row r="300" spans="1:25" ht="12" customHeight="1">
      <c r="A300" s="178" t="str" cm="1">
        <f t="array" ref="A300">IFERROR(INDEX('03.Muestra'!$B$8:$B$17,SMALL(IF("Página Web"='03.Muestra'!$D$8:$D$17,ROW('03.Muestra'!$B$8:$B$17)-MIN(ROW('03.Muestra'!$D$8:$D$17))+1,""),ROW()-293)),"")</f>
        <v/>
      </c>
      <c r="B300" s="186" t="str" cm="1">
        <f t="array" ref="B300">IFERROR(INDEX('03.Muestra'!$C$8:$C$17,SMALL(IF("Página Web"='03.Muestra'!$D$8:$D$17,ROW('03.Muestra'!$C$8:$C$17)-MIN(ROW('03.Muestra'!$D$8:$D$17))+1,""),ROW()-293)),"")</f>
        <v/>
      </c>
      <c r="C300" s="186" t="str" cm="1">
        <f t="array" ref="C300">IFERROR(INDEX('03.Muestra'!$F$8:$F$17,SMALL(IF("Página Web"='03.Muestra'!$D$8:$D$17,ROW('03.Muestra'!$F$8:$F$17)-MIN(ROW('03.Muestra'!$D$8:$D$17))+1,""),ROW()-293)),"")</f>
        <v/>
      </c>
      <c r="D300" s="229" t="str">
        <f t="shared" si="32"/>
        <v/>
      </c>
      <c r="E300" s="74" t="str">
        <f t="shared" si="33"/>
        <v/>
      </c>
      <c r="F300" s="18"/>
      <c r="G300" s="18"/>
      <c r="H300" s="18"/>
      <c r="I300" s="18"/>
      <c r="J300" s="18"/>
      <c r="K300" s="158"/>
      <c r="L300" s="18"/>
      <c r="M300" s="18"/>
      <c r="N300" s="18"/>
      <c r="O300" s="18"/>
      <c r="P300" s="18"/>
      <c r="Q300" s="18"/>
      <c r="R300" s="18"/>
      <c r="S300" s="18"/>
      <c r="T300" s="18"/>
      <c r="U300" s="18"/>
      <c r="V300" s="18"/>
      <c r="W300" s="18"/>
      <c r="X300" s="18"/>
      <c r="Y300" s="18"/>
    </row>
    <row r="301" spans="1:25" ht="12" customHeight="1">
      <c r="A301" s="178" t="str" cm="1">
        <f t="array" ref="A301">IFERROR(INDEX('03.Muestra'!$B$8:$B$17,SMALL(IF("Página Web"='03.Muestra'!$D$8:$D$17,ROW('03.Muestra'!$B$8:$B$17)-MIN(ROW('03.Muestra'!$D$8:$D$17))+1,""),ROW()-293)),"")</f>
        <v/>
      </c>
      <c r="B301" s="186" t="str" cm="1">
        <f t="array" ref="B301">IFERROR(INDEX('03.Muestra'!$C$8:$C$17,SMALL(IF("Página Web"='03.Muestra'!$D$8:$D$17,ROW('03.Muestra'!$C$8:$C$17)-MIN(ROW('03.Muestra'!$D$8:$D$17))+1,""),ROW()-293)),"")</f>
        <v/>
      </c>
      <c r="C301" s="186" t="str" cm="1">
        <f t="array" ref="C301">IFERROR(INDEX('03.Muestra'!$F$8:$F$17,SMALL(IF("Página Web"='03.Muestra'!$D$8:$D$17,ROW('03.Muestra'!$F$8:$F$17)-MIN(ROW('03.Muestra'!$D$8:$D$17))+1,""),ROW()-293)),"")</f>
        <v/>
      </c>
      <c r="D301" s="229" t="str">
        <f t="shared" si="32"/>
        <v/>
      </c>
      <c r="E301" s="74" t="str">
        <f t="shared" si="33"/>
        <v/>
      </c>
      <c r="F301" s="18"/>
      <c r="G301" s="18"/>
      <c r="H301" s="18"/>
      <c r="I301" s="18"/>
      <c r="J301" s="18"/>
      <c r="K301" s="158"/>
      <c r="L301" s="18"/>
      <c r="M301" s="18"/>
      <c r="N301" s="18"/>
      <c r="O301" s="18"/>
      <c r="P301" s="18"/>
      <c r="Q301" s="18"/>
      <c r="R301" s="18"/>
      <c r="S301" s="18"/>
      <c r="T301" s="18"/>
      <c r="U301" s="18"/>
      <c r="V301" s="18"/>
      <c r="W301" s="18"/>
      <c r="X301" s="18"/>
      <c r="Y301" s="18"/>
    </row>
    <row r="302" spans="1:25" ht="12" customHeight="1">
      <c r="A302" s="178" t="str" cm="1">
        <f t="array" ref="A302">IFERROR(INDEX('03.Muestra'!$B$8:$B$17,SMALL(IF("Página Web"='03.Muestra'!$D$8:$D$17,ROW('03.Muestra'!$B$8:$B$17)-MIN(ROW('03.Muestra'!$D$8:$D$17))+1,""),ROW()-293)),"")</f>
        <v/>
      </c>
      <c r="B302" s="186" t="str" cm="1">
        <f t="array" ref="B302">IFERROR(INDEX('03.Muestra'!$C$8:$C$17,SMALL(IF("Página Web"='03.Muestra'!$D$8:$D$17,ROW('03.Muestra'!$C$8:$C$17)-MIN(ROW('03.Muestra'!$D$8:$D$17))+1,""),ROW()-293)),"")</f>
        <v/>
      </c>
      <c r="C302" s="186" t="str" cm="1">
        <f t="array" ref="C302">IFERROR(INDEX('03.Muestra'!$F$8:$F$17,SMALL(IF("Página Web"='03.Muestra'!$D$8:$D$17,ROW('03.Muestra'!$F$8:$F$17)-MIN(ROW('03.Muestra'!$D$8:$D$17))+1,""),ROW()-293)),"")</f>
        <v/>
      </c>
      <c r="D302" s="229" t="str">
        <f t="shared" si="32"/>
        <v/>
      </c>
      <c r="E302" s="74" t="str">
        <f t="shared" si="33"/>
        <v/>
      </c>
      <c r="F302" s="18"/>
      <c r="G302" s="18"/>
      <c r="H302" s="18"/>
      <c r="I302" s="18"/>
      <c r="J302" s="18"/>
      <c r="K302" s="158"/>
      <c r="L302" s="18"/>
      <c r="M302" s="18"/>
      <c r="N302" s="18"/>
      <c r="O302" s="18"/>
      <c r="P302" s="18"/>
      <c r="Q302" s="18"/>
      <c r="R302" s="18"/>
      <c r="S302" s="18"/>
      <c r="T302" s="18"/>
      <c r="U302" s="18"/>
      <c r="V302" s="18"/>
      <c r="W302" s="18"/>
      <c r="X302" s="18"/>
      <c r="Y302" s="18"/>
    </row>
    <row r="303" spans="1:25" ht="12" customHeight="1">
      <c r="A303" s="178" t="str" cm="1">
        <f t="array" ref="A303">IFERROR(INDEX('03.Muestra'!$B$8:$B$17,SMALL(IF("Página Web"='03.Muestra'!$D$8:$D$17,ROW('03.Muestra'!$B$8:$B$17)-MIN(ROW('03.Muestra'!$D$8:$D$17))+1,""),ROW()-293)),"")</f>
        <v/>
      </c>
      <c r="B303" s="186" t="str" cm="1">
        <f t="array" ref="B303">IFERROR(INDEX('03.Muestra'!$C$8:$C$17,SMALL(IF("Página Web"='03.Muestra'!$D$8:$D$17,ROW('03.Muestra'!$C$8:$C$17)-MIN(ROW('03.Muestra'!$D$8:$D$17))+1,""),ROW()-293)),"")</f>
        <v/>
      </c>
      <c r="C303" s="186" t="str" cm="1">
        <f t="array" ref="C303">IFERROR(INDEX('03.Muestra'!$F$8:$F$17,SMALL(IF("Página Web"='03.Muestra'!$D$8:$D$17,ROW('03.Muestra'!$F$8:$F$17)-MIN(ROW('03.Muestra'!$D$8:$D$17))+1,""),ROW()-293)),"")</f>
        <v/>
      </c>
      <c r="D303" s="229" t="str">
        <f t="shared" si="32"/>
        <v/>
      </c>
      <c r="E303" s="74" t="str">
        <f t="shared" si="33"/>
        <v/>
      </c>
      <c r="F303" s="18"/>
      <c r="G303" s="18"/>
      <c r="H303" s="18"/>
      <c r="I303" s="18"/>
      <c r="J303" s="18"/>
      <c r="K303" s="158"/>
      <c r="L303" s="18"/>
      <c r="M303" s="18"/>
      <c r="N303" s="18"/>
      <c r="O303" s="18"/>
      <c r="P303" s="18"/>
      <c r="Q303" s="18"/>
      <c r="R303" s="18"/>
      <c r="S303" s="18"/>
      <c r="T303" s="18"/>
      <c r="U303" s="18"/>
      <c r="V303" s="18"/>
      <c r="W303" s="18"/>
      <c r="X303" s="18"/>
      <c r="Y303" s="18"/>
    </row>
    <row r="304" spans="1:25" ht="12" customHeight="1">
      <c r="A304" s="79"/>
      <c r="B304" s="111"/>
      <c r="C304" s="111"/>
      <c r="D304" s="239"/>
      <c r="E304" s="74"/>
      <c r="F304" s="18"/>
      <c r="G304" s="18"/>
      <c r="H304" s="18"/>
      <c r="I304" s="18"/>
      <c r="J304" s="18"/>
      <c r="K304" s="158"/>
      <c r="L304" s="18"/>
      <c r="M304" s="18"/>
      <c r="N304" s="18"/>
      <c r="O304" s="18"/>
      <c r="P304" s="18"/>
      <c r="Q304" s="18"/>
      <c r="R304" s="18"/>
      <c r="S304" s="18"/>
      <c r="T304" s="18"/>
      <c r="U304" s="18"/>
      <c r="V304" s="18"/>
      <c r="W304" s="18"/>
      <c r="X304" s="18"/>
      <c r="Y304" s="18"/>
    </row>
    <row r="305" spans="1:25" ht="12" customHeight="1">
      <c r="A305" s="79"/>
      <c r="B305" s="111"/>
      <c r="C305" s="111"/>
      <c r="D305" s="239"/>
      <c r="E305" s="74"/>
      <c r="F305" s="18"/>
      <c r="G305" s="18"/>
      <c r="H305" s="18"/>
      <c r="I305" s="18"/>
      <c r="J305" s="18"/>
      <c r="K305" s="158"/>
      <c r="L305" s="18"/>
      <c r="M305" s="18"/>
      <c r="N305" s="18"/>
      <c r="O305" s="18"/>
      <c r="P305" s="18"/>
      <c r="Q305" s="18"/>
      <c r="R305" s="18"/>
      <c r="S305" s="18"/>
      <c r="T305" s="18"/>
      <c r="U305" s="18"/>
      <c r="V305" s="18"/>
      <c r="W305" s="18"/>
      <c r="X305" s="18"/>
      <c r="Y305" s="18"/>
    </row>
    <row r="306" spans="1:25" ht="31">
      <c r="A306" s="227"/>
      <c r="B306" s="228"/>
      <c r="C306" s="227"/>
      <c r="D306" s="240"/>
      <c r="E306" s="74"/>
      <c r="F306" s="18"/>
      <c r="G306" s="18"/>
      <c r="H306" s="18"/>
      <c r="I306" s="18"/>
      <c r="J306" s="18"/>
      <c r="K306" s="158"/>
      <c r="L306" s="18"/>
      <c r="M306" s="18"/>
      <c r="N306" s="18"/>
      <c r="O306" s="18"/>
      <c r="P306" s="18"/>
      <c r="Q306" s="18"/>
      <c r="R306" s="18"/>
      <c r="S306" s="18"/>
      <c r="T306" s="18"/>
      <c r="U306" s="18"/>
      <c r="V306" s="18"/>
      <c r="W306" s="18"/>
      <c r="X306" s="18"/>
      <c r="Y306" s="18"/>
    </row>
    <row r="307" spans="1:25" ht="18.5" customHeight="1">
      <c r="A307" s="180"/>
      <c r="B307" s="180"/>
      <c r="C307" s="180"/>
      <c r="D307" s="241"/>
      <c r="E307" s="74"/>
      <c r="F307" s="176"/>
      <c r="G307" s="18"/>
      <c r="H307" s="18"/>
      <c r="I307" s="18"/>
      <c r="J307" s="18"/>
      <c r="K307" s="158"/>
      <c r="L307" s="18"/>
      <c r="M307" s="18"/>
      <c r="N307" s="18"/>
      <c r="O307" s="18"/>
      <c r="P307" s="18"/>
      <c r="Q307" s="18"/>
      <c r="R307" s="18"/>
      <c r="S307" s="18"/>
      <c r="T307" s="18"/>
      <c r="U307" s="18"/>
      <c r="V307" s="18"/>
      <c r="W307" s="18"/>
      <c r="X307" s="18"/>
      <c r="Y307" s="18"/>
    </row>
    <row r="308" spans="1:25" ht="12" customHeight="1">
      <c r="B308" s="18"/>
      <c r="C308" s="18"/>
      <c r="D308" s="235"/>
      <c r="E308" s="74"/>
      <c r="F308" s="18"/>
      <c r="G308" s="18"/>
      <c r="H308" s="18"/>
      <c r="I308" s="18"/>
      <c r="J308" s="18"/>
      <c r="K308" s="158"/>
      <c r="L308" s="18"/>
      <c r="M308" s="18"/>
      <c r="N308" s="18"/>
      <c r="O308" s="18"/>
      <c r="P308" s="18"/>
      <c r="Q308" s="18"/>
      <c r="R308" s="18"/>
      <c r="S308" s="18"/>
      <c r="T308" s="18"/>
      <c r="U308" s="18"/>
      <c r="V308" s="18"/>
      <c r="W308" s="18"/>
      <c r="X308" s="18"/>
      <c r="Y308" s="18"/>
    </row>
    <row r="309" spans="1:25" ht="12" customHeight="1">
      <c r="B309" s="18"/>
      <c r="C309" s="18"/>
      <c r="D309" s="235"/>
      <c r="E309" s="78"/>
      <c r="F309" s="18"/>
      <c r="G309" s="18"/>
      <c r="H309" s="18"/>
      <c r="I309" s="18"/>
      <c r="J309" s="18"/>
      <c r="K309" s="158"/>
      <c r="L309" s="18"/>
      <c r="M309" s="18"/>
      <c r="N309" s="18"/>
      <c r="O309" s="18"/>
      <c r="P309" s="18"/>
      <c r="Q309" s="18"/>
      <c r="R309" s="18"/>
      <c r="S309" s="18"/>
      <c r="T309" s="18"/>
      <c r="U309" s="18"/>
      <c r="V309" s="18"/>
      <c r="W309" s="18"/>
      <c r="X309" s="18"/>
      <c r="Y309" s="18"/>
    </row>
    <row r="310" spans="1:25" ht="32.25" customHeight="1">
      <c r="A310" s="157" t="s">
        <v>262</v>
      </c>
      <c r="B310" s="22" t="s">
        <v>87</v>
      </c>
      <c r="C310" s="156" t="s">
        <v>308</v>
      </c>
      <c r="D310" s="237" t="s">
        <v>30</v>
      </c>
      <c r="E310" s="88"/>
      <c r="K310" s="158"/>
      <c r="L310" s="18"/>
      <c r="M310" s="18"/>
      <c r="N310" s="18"/>
      <c r="O310" s="18"/>
      <c r="P310" s="18"/>
      <c r="Q310" s="18"/>
      <c r="R310" s="18"/>
      <c r="S310" s="18"/>
      <c r="T310" s="18"/>
      <c r="U310" s="18"/>
      <c r="V310" s="18"/>
      <c r="W310" s="18"/>
      <c r="X310" s="18"/>
      <c r="Y310" s="18"/>
    </row>
    <row r="311" spans="1:25" ht="12" customHeight="1">
      <c r="A311" s="178" cm="1">
        <f t="array" ref="A311">IFERROR(INDEX('03.Muestra'!$B$8:$B$17,SMALL(IF("Página Web"='03.Muestra'!$D$8:$D$17,ROW('03.Muestra'!$B$8:$B$17)-MIN(ROW('03.Muestra'!$D$8:$D$17))+1,""),ROW()-310)),"")</f>
        <v>1</v>
      </c>
      <c r="B311" s="186" t="str" cm="1">
        <f t="array" ref="B311">IFERROR(INDEX('03.Muestra'!$C$8:$C$17,SMALL(IF("Página Web"='03.Muestra'!$D$8:$D$17,ROW('03.Muestra'!$C$8:$C$17)-MIN(ROW('03.Muestra'!$D$8:$D$17))+1,""),ROW()-310)),"")</f>
        <v>Home</v>
      </c>
      <c r="C311" s="186" t="str" cm="1">
        <f t="array" ref="C311">IFERROR(INDEX('03.Muestra'!$F$8:$F$17,SMALL(IF("Página Web"='03.Muestra'!$D$8:$D$17,ROW('03.Muestra'!$F$8:$F$17)-MIN(ROW('03.Muestra'!$D$8:$D$17))+1,""),ROW()-310)),"")</f>
        <v>https://…</v>
      </c>
      <c r="D311" s="229" t="str">
        <f t="shared" ref="D311:D320" si="34">IF(C311="","",$D$18)</f>
        <v>N/A</v>
      </c>
      <c r="E311" s="74" t="str">
        <f t="shared" ref="E311:E320" si="35">IF(D311&lt;&gt;"",IF(AND(B311&lt;&gt;"",C311&lt;&gt;""),"","ERR"),"")</f>
        <v/>
      </c>
      <c r="F311" s="81" t="s">
        <v>31</v>
      </c>
      <c r="G311" s="82" t="s">
        <v>35</v>
      </c>
      <c r="H311" s="83" t="s">
        <v>33</v>
      </c>
      <c r="I311" s="84" t="s">
        <v>26</v>
      </c>
      <c r="J311" s="85" t="s">
        <v>24</v>
      </c>
      <c r="K311" s="161" t="s">
        <v>463</v>
      </c>
      <c r="L311" s="18"/>
      <c r="M311" s="18"/>
      <c r="N311" s="18"/>
      <c r="O311" s="18"/>
      <c r="P311" s="18"/>
      <c r="Q311" s="18"/>
      <c r="R311" s="18"/>
      <c r="S311" s="18"/>
      <c r="T311" s="18"/>
      <c r="U311" s="18"/>
      <c r="V311" s="18"/>
      <c r="W311" s="18"/>
      <c r="X311" s="18"/>
      <c r="Y311" s="18"/>
    </row>
    <row r="312" spans="1:25" ht="12" customHeight="1">
      <c r="A312" s="178" t="str" cm="1">
        <f t="array" ref="A312">IFERROR(INDEX('03.Muestra'!$B$8:$B$17,SMALL(IF("Página Web"='03.Muestra'!$D$8:$D$17,ROW('03.Muestra'!$B$8:$B$17)-MIN(ROW('03.Muestra'!$D$8:$D$17))+1,""),ROW()-310)),"")</f>
        <v/>
      </c>
      <c r="B312" s="186" t="str" cm="1">
        <f t="array" ref="B312">IFERROR(INDEX('03.Muestra'!$C$8:$C$17,SMALL(IF("Página Web"='03.Muestra'!$D$8:$D$17,ROW('03.Muestra'!$C$8:$C$17)-MIN(ROW('03.Muestra'!$D$8:$D$17))+1,""),ROW()-310)),"")</f>
        <v/>
      </c>
      <c r="C312" s="186" t="str" cm="1">
        <f t="array" ref="C312">IFERROR(INDEX('03.Muestra'!$F$8:$F$17,SMALL(IF("Página Web"='03.Muestra'!$D$8:$D$17,ROW('03.Muestra'!$F$8:$F$17)-MIN(ROW('03.Muestra'!$D$8:$D$17))+1,""),ROW()-310)),"")</f>
        <v/>
      </c>
      <c r="D312" s="229" t="str">
        <f t="shared" si="34"/>
        <v/>
      </c>
      <c r="E312" s="74" t="str">
        <f t="shared" si="35"/>
        <v/>
      </c>
      <c r="F312" s="199">
        <f ca="1">COUNTIF($D311:INDIRECT("$D" &amp;  SUM(ROW()-1,'03.Muestra'!$D$20)-1),F311)</f>
        <v>0</v>
      </c>
      <c r="G312" s="199">
        <f ca="1">COUNTIF($D311:INDIRECT("$D" &amp;  SUM(ROW()-1,'03.Muestra'!$D$20)-1),G311)</f>
        <v>0</v>
      </c>
      <c r="H312" s="199">
        <f ca="1">COUNTIF($D311:INDIRECT("$D" &amp;  SUM(ROW()-1,'03.Muestra'!$D$20)-1),H311)</f>
        <v>1</v>
      </c>
      <c r="I312" s="199">
        <f ca="1">COUNTIF($D311:INDIRECT("$D" &amp;  SUM(ROW()-1,'03.Muestra'!$D$20)-1),I311)</f>
        <v>0</v>
      </c>
      <c r="J312" s="199">
        <f ca="1">COUNTIF($D311:INDIRECT("$D" &amp;  SUM(ROW()-1,'03.Muestra'!$D$20)-1),J311)</f>
        <v>0</v>
      </c>
      <c r="K312" s="162">
        <f ca="1">IF(COUNTIF('03.Muestra'!$D$8:$D$17,"Página Web")=0,0,COUNTBLANK($D311:INDIRECT("$D" &amp;  SUM(ROW()-1,COUNTIF('03.Muestra'!$D$8:$D$17,"Página Web"))-1)))</f>
        <v>0</v>
      </c>
      <c r="L312" s="18"/>
      <c r="M312" s="18"/>
      <c r="N312" s="18"/>
      <c r="O312" s="18"/>
      <c r="P312" s="18"/>
      <c r="Q312" s="18"/>
      <c r="R312" s="18"/>
      <c r="S312" s="18"/>
      <c r="T312" s="18"/>
      <c r="U312" s="18"/>
      <c r="V312" s="18"/>
      <c r="W312" s="18"/>
      <c r="X312" s="18"/>
      <c r="Y312" s="18"/>
    </row>
    <row r="313" spans="1:25" ht="12" customHeight="1">
      <c r="A313" s="178" t="str" cm="1">
        <f t="array" ref="A313">IFERROR(INDEX('03.Muestra'!$B$8:$B$17,SMALL(IF("Página Web"='03.Muestra'!$D$8:$D$17,ROW('03.Muestra'!$B$8:$B$17)-MIN(ROW('03.Muestra'!$D$8:$D$17))+1,""),ROW()-310)),"")</f>
        <v/>
      </c>
      <c r="B313" s="186" t="str" cm="1">
        <f t="array" ref="B313">IFERROR(INDEX('03.Muestra'!$C$8:$C$17,SMALL(IF("Página Web"='03.Muestra'!$D$8:$D$17,ROW('03.Muestra'!$C$8:$C$17)-MIN(ROW('03.Muestra'!$D$8:$D$17))+1,""),ROW()-310)),"")</f>
        <v/>
      </c>
      <c r="C313" s="186" t="str" cm="1">
        <f t="array" ref="C313">IFERROR(INDEX('03.Muestra'!$F$8:$F$17,SMALL(IF("Página Web"='03.Muestra'!$D$8:$D$17,ROW('03.Muestra'!$F$8:$F$17)-MIN(ROW('03.Muestra'!$D$8:$D$17))+1,""),ROW()-310)),"")</f>
        <v/>
      </c>
      <c r="D313" s="229" t="str">
        <f t="shared" si="34"/>
        <v/>
      </c>
      <c r="E313" s="74" t="str">
        <f t="shared" si="35"/>
        <v/>
      </c>
      <c r="G313" s="18"/>
      <c r="H313" s="18"/>
      <c r="I313" s="18"/>
      <c r="J313" s="18"/>
      <c r="K313" s="158"/>
      <c r="L313" s="18"/>
      <c r="M313" s="18"/>
      <c r="N313" s="18"/>
      <c r="O313" s="18"/>
      <c r="P313" s="18"/>
      <c r="Q313" s="18"/>
      <c r="R313" s="18"/>
      <c r="S313" s="18"/>
      <c r="T313" s="18"/>
      <c r="U313" s="18"/>
      <c r="V313" s="18"/>
      <c r="W313" s="18"/>
      <c r="X313" s="18"/>
      <c r="Y313" s="18"/>
    </row>
    <row r="314" spans="1:25" ht="12" customHeight="1">
      <c r="A314" s="178" t="str" cm="1">
        <f t="array" ref="A314">IFERROR(INDEX('03.Muestra'!$B$8:$B$17,SMALL(IF("Página Web"='03.Muestra'!$D$8:$D$17,ROW('03.Muestra'!$B$8:$B$17)-MIN(ROW('03.Muestra'!$D$8:$D$17))+1,""),ROW()-310)),"")</f>
        <v/>
      </c>
      <c r="B314" s="186" t="str" cm="1">
        <f t="array" ref="B314">IFERROR(INDEX('03.Muestra'!$C$8:$C$17,SMALL(IF("Página Web"='03.Muestra'!$D$8:$D$17,ROW('03.Muestra'!$C$8:$C$17)-MIN(ROW('03.Muestra'!$D$8:$D$17))+1,""),ROW()-310)),"")</f>
        <v/>
      </c>
      <c r="C314" s="186" t="str" cm="1">
        <f t="array" ref="C314">IFERROR(INDEX('03.Muestra'!$F$8:$F$17,SMALL(IF("Página Web"='03.Muestra'!$D$8:$D$17,ROW('03.Muestra'!$F$8:$F$17)-MIN(ROW('03.Muestra'!$D$8:$D$17))+1,""),ROW()-310)),"")</f>
        <v/>
      </c>
      <c r="D314" s="229" t="str">
        <f t="shared" si="34"/>
        <v/>
      </c>
      <c r="E314" s="74" t="str">
        <f t="shared" si="35"/>
        <v/>
      </c>
      <c r="G314" s="18"/>
      <c r="H314" s="18"/>
      <c r="I314" s="18"/>
      <c r="J314" s="18"/>
      <c r="K314" s="158"/>
      <c r="L314" s="18"/>
      <c r="M314" s="18"/>
      <c r="N314" s="18"/>
      <c r="O314" s="18"/>
      <c r="P314" s="18"/>
      <c r="Q314" s="18"/>
      <c r="R314" s="18"/>
      <c r="S314" s="18"/>
      <c r="T314" s="18"/>
      <c r="U314" s="18"/>
      <c r="V314" s="18"/>
      <c r="W314" s="18"/>
      <c r="X314" s="18"/>
      <c r="Y314" s="18"/>
    </row>
    <row r="315" spans="1:25" ht="12" customHeight="1">
      <c r="A315" s="178" t="str" cm="1">
        <f t="array" ref="A315">IFERROR(INDEX('03.Muestra'!$B$8:$B$17,SMALL(IF("Página Web"='03.Muestra'!$D$8:$D$17,ROW('03.Muestra'!$B$8:$B$17)-MIN(ROW('03.Muestra'!$D$8:$D$17))+1,""),ROW()-310)),"")</f>
        <v/>
      </c>
      <c r="B315" s="186" t="str" cm="1">
        <f t="array" ref="B315">IFERROR(INDEX('03.Muestra'!$C$8:$C$17,SMALL(IF("Página Web"='03.Muestra'!$D$8:$D$17,ROW('03.Muestra'!$C$8:$C$17)-MIN(ROW('03.Muestra'!$D$8:$D$17))+1,""),ROW()-310)),"")</f>
        <v/>
      </c>
      <c r="C315" s="186" t="str" cm="1">
        <f t="array" ref="C315">IFERROR(INDEX('03.Muestra'!$F$8:$F$17,SMALL(IF("Página Web"='03.Muestra'!$D$8:$D$17,ROW('03.Muestra'!$F$8:$F$17)-MIN(ROW('03.Muestra'!$D$8:$D$17))+1,""),ROW()-310)),"")</f>
        <v/>
      </c>
      <c r="D315" s="229" t="str">
        <f t="shared" si="34"/>
        <v/>
      </c>
      <c r="E315" s="74" t="str">
        <f t="shared" si="35"/>
        <v/>
      </c>
      <c r="G315" s="18"/>
      <c r="H315" s="18"/>
      <c r="I315" s="18"/>
      <c r="J315" s="18"/>
      <c r="K315" s="158"/>
      <c r="L315" s="18"/>
      <c r="M315" s="18"/>
      <c r="N315" s="18"/>
      <c r="O315" s="18"/>
      <c r="P315" s="18"/>
      <c r="Q315" s="18"/>
      <c r="R315" s="18"/>
      <c r="S315" s="18"/>
      <c r="T315" s="18"/>
      <c r="U315" s="18"/>
      <c r="V315" s="18"/>
      <c r="W315" s="18"/>
      <c r="X315" s="18"/>
      <c r="Y315" s="18"/>
    </row>
    <row r="316" spans="1:25" ht="12" customHeight="1">
      <c r="A316" s="178" t="str" cm="1">
        <f t="array" ref="A316">IFERROR(INDEX('03.Muestra'!$B$8:$B$17,SMALL(IF("Página Web"='03.Muestra'!$D$8:$D$17,ROW('03.Muestra'!$B$8:$B$17)-MIN(ROW('03.Muestra'!$D$8:$D$17))+1,""),ROW()-310)),"")</f>
        <v/>
      </c>
      <c r="B316" s="186" t="str" cm="1">
        <f t="array" ref="B316">IFERROR(INDEX('03.Muestra'!$C$8:$C$17,SMALL(IF("Página Web"='03.Muestra'!$D$8:$D$17,ROW('03.Muestra'!$C$8:$C$17)-MIN(ROW('03.Muestra'!$D$8:$D$17))+1,""),ROW()-310)),"")</f>
        <v/>
      </c>
      <c r="C316" s="186" t="str" cm="1">
        <f t="array" ref="C316">IFERROR(INDEX('03.Muestra'!$F$8:$F$17,SMALL(IF("Página Web"='03.Muestra'!$D$8:$D$17,ROW('03.Muestra'!$F$8:$F$17)-MIN(ROW('03.Muestra'!$D$8:$D$17))+1,""),ROW()-310)),"")</f>
        <v/>
      </c>
      <c r="D316" s="229" t="str">
        <f t="shared" si="34"/>
        <v/>
      </c>
      <c r="E316" s="74" t="str">
        <f t="shared" si="35"/>
        <v/>
      </c>
      <c r="G316" s="18"/>
      <c r="H316" s="18"/>
      <c r="I316" s="18"/>
      <c r="J316" s="18"/>
      <c r="K316" s="158"/>
      <c r="L316" s="18"/>
      <c r="M316" s="18"/>
      <c r="N316" s="18"/>
      <c r="O316" s="18"/>
      <c r="P316" s="18"/>
      <c r="Q316" s="18"/>
      <c r="R316" s="18"/>
      <c r="S316" s="18"/>
      <c r="T316" s="18"/>
      <c r="U316" s="18"/>
      <c r="V316" s="18"/>
      <c r="W316" s="18"/>
      <c r="X316" s="18"/>
      <c r="Y316" s="18"/>
    </row>
    <row r="317" spans="1:25" ht="12" customHeight="1">
      <c r="A317" s="178" t="str" cm="1">
        <f t="array" ref="A317">IFERROR(INDEX('03.Muestra'!$B$8:$B$17,SMALL(IF("Página Web"='03.Muestra'!$D$8:$D$17,ROW('03.Muestra'!$B$8:$B$17)-MIN(ROW('03.Muestra'!$D$8:$D$17))+1,""),ROW()-310)),"")</f>
        <v/>
      </c>
      <c r="B317" s="186" t="str" cm="1">
        <f t="array" ref="B317">IFERROR(INDEX('03.Muestra'!$C$8:$C$17,SMALL(IF("Página Web"='03.Muestra'!$D$8:$D$17,ROW('03.Muestra'!$C$8:$C$17)-MIN(ROW('03.Muestra'!$D$8:$D$17))+1,""),ROW()-310)),"")</f>
        <v/>
      </c>
      <c r="C317" s="186" t="str" cm="1">
        <f t="array" ref="C317">IFERROR(INDEX('03.Muestra'!$F$8:$F$17,SMALL(IF("Página Web"='03.Muestra'!$D$8:$D$17,ROW('03.Muestra'!$F$8:$F$17)-MIN(ROW('03.Muestra'!$D$8:$D$17))+1,""),ROW()-310)),"")</f>
        <v/>
      </c>
      <c r="D317" s="229" t="str">
        <f t="shared" si="34"/>
        <v/>
      </c>
      <c r="E317" s="74" t="str">
        <f t="shared" si="35"/>
        <v/>
      </c>
      <c r="F317" s="18"/>
      <c r="G317" s="18"/>
      <c r="H317" s="18"/>
      <c r="I317" s="18"/>
      <c r="J317" s="18"/>
      <c r="K317" s="158"/>
      <c r="L317" s="18"/>
      <c r="M317" s="18"/>
      <c r="N317" s="18"/>
      <c r="O317" s="18"/>
      <c r="P317" s="18"/>
      <c r="Q317" s="18"/>
      <c r="R317" s="18"/>
      <c r="S317" s="18"/>
      <c r="T317" s="18"/>
      <c r="U317" s="18"/>
      <c r="V317" s="18"/>
      <c r="W317" s="18"/>
      <c r="X317" s="18"/>
      <c r="Y317" s="18"/>
    </row>
    <row r="318" spans="1:25" ht="12" customHeight="1">
      <c r="A318" s="178" t="str" cm="1">
        <f t="array" ref="A318">IFERROR(INDEX('03.Muestra'!$B$8:$B$17,SMALL(IF("Página Web"='03.Muestra'!$D$8:$D$17,ROW('03.Muestra'!$B$8:$B$17)-MIN(ROW('03.Muestra'!$D$8:$D$17))+1,""),ROW()-310)),"")</f>
        <v/>
      </c>
      <c r="B318" s="186" t="str" cm="1">
        <f t="array" ref="B318">IFERROR(INDEX('03.Muestra'!$C$8:$C$17,SMALL(IF("Página Web"='03.Muestra'!$D$8:$D$17,ROW('03.Muestra'!$C$8:$C$17)-MIN(ROW('03.Muestra'!$D$8:$D$17))+1,""),ROW()-310)),"")</f>
        <v/>
      </c>
      <c r="C318" s="186" t="str" cm="1">
        <f t="array" ref="C318">IFERROR(INDEX('03.Muestra'!$F$8:$F$17,SMALL(IF("Página Web"='03.Muestra'!$D$8:$D$17,ROW('03.Muestra'!$F$8:$F$17)-MIN(ROW('03.Muestra'!$D$8:$D$17))+1,""),ROW()-310)),"")</f>
        <v/>
      </c>
      <c r="D318" s="229" t="str">
        <f t="shared" si="34"/>
        <v/>
      </c>
      <c r="E318" s="74" t="str">
        <f t="shared" si="35"/>
        <v/>
      </c>
      <c r="F318" s="18"/>
      <c r="G318" s="18"/>
      <c r="H318" s="18"/>
      <c r="I318" s="18"/>
      <c r="J318" s="18"/>
      <c r="K318" s="158"/>
      <c r="L318" s="18"/>
      <c r="M318" s="18"/>
      <c r="N318" s="18"/>
      <c r="O318" s="18"/>
      <c r="P318" s="18"/>
      <c r="Q318" s="18"/>
      <c r="R318" s="18"/>
      <c r="S318" s="18"/>
      <c r="T318" s="18"/>
      <c r="U318" s="18"/>
      <c r="V318" s="18"/>
      <c r="W318" s="18"/>
      <c r="X318" s="18"/>
      <c r="Y318" s="18"/>
    </row>
    <row r="319" spans="1:25" ht="12" customHeight="1">
      <c r="A319" s="178" t="str" cm="1">
        <f t="array" ref="A319">IFERROR(INDEX('03.Muestra'!$B$8:$B$17,SMALL(IF("Página Web"='03.Muestra'!$D$8:$D$17,ROW('03.Muestra'!$B$8:$B$17)-MIN(ROW('03.Muestra'!$D$8:$D$17))+1,""),ROW()-310)),"")</f>
        <v/>
      </c>
      <c r="B319" s="186" t="str" cm="1">
        <f t="array" ref="B319">IFERROR(INDEX('03.Muestra'!$C$8:$C$17,SMALL(IF("Página Web"='03.Muestra'!$D$8:$D$17,ROW('03.Muestra'!$C$8:$C$17)-MIN(ROW('03.Muestra'!$D$8:$D$17))+1,""),ROW()-310)),"")</f>
        <v/>
      </c>
      <c r="C319" s="186" t="str" cm="1">
        <f t="array" ref="C319">IFERROR(INDEX('03.Muestra'!$F$8:$F$17,SMALL(IF("Página Web"='03.Muestra'!$D$8:$D$17,ROW('03.Muestra'!$F$8:$F$17)-MIN(ROW('03.Muestra'!$D$8:$D$17))+1,""),ROW()-310)),"")</f>
        <v/>
      </c>
      <c r="D319" s="229" t="str">
        <f t="shared" si="34"/>
        <v/>
      </c>
      <c r="E319" s="74" t="str">
        <f t="shared" si="35"/>
        <v/>
      </c>
      <c r="F319" s="18"/>
      <c r="G319" s="18"/>
      <c r="H319" s="18"/>
      <c r="I319" s="18"/>
      <c r="J319" s="18"/>
      <c r="K319" s="158"/>
      <c r="L319" s="18"/>
      <c r="M319" s="18"/>
      <c r="N319" s="18"/>
      <c r="O319" s="18"/>
      <c r="P319" s="18"/>
      <c r="Q319" s="18"/>
      <c r="R319" s="18"/>
      <c r="S319" s="18"/>
      <c r="T319" s="18"/>
      <c r="U319" s="18"/>
      <c r="V319" s="18"/>
      <c r="W319" s="18"/>
      <c r="X319" s="18"/>
      <c r="Y319" s="18"/>
    </row>
    <row r="320" spans="1:25" ht="12" customHeight="1">
      <c r="A320" s="42" t="str" cm="1">
        <f t="array" ref="A320">IFERROR(INDEX('03.Muestra'!$B$8:$B$17,SMALL(IF("Página Web"='03.Muestra'!$D$8:$D$17,ROW('03.Muestra'!$B$8:$B$17)-MIN(ROW('03.Muestra'!$D$8:$D$17))+1,""),ROW()-310)),"")</f>
        <v/>
      </c>
      <c r="B320" s="80" t="str" cm="1">
        <f t="array" ref="B320">IFERROR(INDEX('03.Muestra'!$C$8:$C$17,SMALL(IF("Página Web"='03.Muestra'!$D$8:$D$17,ROW('03.Muestra'!$C$8:$C$17)-MIN(ROW('03.Muestra'!$D$8:$D$17))+1,""),ROW()-310)),"")</f>
        <v/>
      </c>
      <c r="C320" s="80" t="str" cm="1">
        <f t="array" ref="C320">IFERROR(INDEX('03.Muestra'!$F$8:$F$17,SMALL(IF("Página Web"='03.Muestra'!$D$8:$D$17,ROW('03.Muestra'!$F$8:$F$17)-MIN(ROW('03.Muestra'!$D$8:$D$17))+1,""),ROW()-310)),"")</f>
        <v/>
      </c>
      <c r="D320" s="229" t="str">
        <f t="shared" si="34"/>
        <v/>
      </c>
      <c r="E320" s="74" t="str">
        <f t="shared" si="35"/>
        <v/>
      </c>
      <c r="F320" s="18"/>
      <c r="G320" s="18"/>
      <c r="H320" s="18"/>
      <c r="I320" s="18"/>
      <c r="J320" s="18"/>
      <c r="K320" s="158"/>
      <c r="L320" s="18"/>
      <c r="M320" s="18"/>
      <c r="N320" s="18"/>
      <c r="O320" s="18"/>
      <c r="P320" s="18"/>
      <c r="Q320" s="18"/>
      <c r="R320" s="18"/>
      <c r="S320" s="18"/>
      <c r="T320" s="18"/>
      <c r="U320" s="18"/>
      <c r="V320" s="18"/>
      <c r="W320" s="18"/>
      <c r="X320" s="18"/>
      <c r="Y320" s="18"/>
    </row>
    <row r="321" spans="1:25" ht="12" customHeight="1">
      <c r="A321" s="79"/>
      <c r="B321" s="111"/>
      <c r="C321" s="111"/>
      <c r="D321" s="239"/>
      <c r="E321" s="74"/>
      <c r="F321" s="18"/>
      <c r="G321" s="18"/>
      <c r="H321" s="18"/>
      <c r="I321" s="18"/>
      <c r="J321" s="18"/>
      <c r="K321" s="158"/>
      <c r="L321" s="18"/>
      <c r="M321" s="18"/>
      <c r="N321" s="18"/>
      <c r="O321" s="18"/>
      <c r="P321" s="18"/>
      <c r="Q321" s="18"/>
      <c r="R321" s="18"/>
      <c r="S321" s="18"/>
      <c r="T321" s="18"/>
      <c r="U321" s="18"/>
      <c r="V321" s="18"/>
      <c r="W321" s="18"/>
      <c r="X321" s="18"/>
      <c r="Y321" s="18"/>
    </row>
    <row r="322" spans="1:25" ht="12" customHeight="1">
      <c r="A322" s="79"/>
      <c r="B322" s="111"/>
      <c r="C322" s="111"/>
      <c r="D322" s="239"/>
      <c r="E322" s="74"/>
      <c r="F322" s="18"/>
      <c r="G322" s="18"/>
      <c r="H322" s="18"/>
      <c r="I322" s="18"/>
      <c r="J322" s="18"/>
      <c r="K322" s="158"/>
      <c r="L322" s="18"/>
      <c r="M322" s="18"/>
      <c r="N322" s="18"/>
      <c r="O322" s="18"/>
      <c r="P322" s="18"/>
      <c r="Q322" s="18"/>
      <c r="R322" s="18"/>
      <c r="S322" s="18"/>
      <c r="T322" s="18"/>
      <c r="U322" s="18"/>
      <c r="V322" s="18"/>
      <c r="W322" s="18"/>
      <c r="X322" s="18"/>
      <c r="Y322" s="18"/>
    </row>
    <row r="323" spans="1:25" ht="40" customHeight="1">
      <c r="A323" s="227"/>
      <c r="B323" s="228"/>
      <c r="C323" s="227"/>
      <c r="D323" s="240"/>
      <c r="E323" s="74"/>
      <c r="F323" s="18"/>
      <c r="G323" s="18"/>
      <c r="H323" s="18"/>
      <c r="I323" s="18"/>
      <c r="J323" s="18"/>
      <c r="K323" s="158"/>
      <c r="L323" s="18"/>
      <c r="M323" s="18"/>
      <c r="N323" s="18"/>
      <c r="O323" s="18"/>
      <c r="P323" s="18"/>
      <c r="Q323" s="18"/>
      <c r="R323" s="18"/>
      <c r="S323" s="18"/>
      <c r="T323" s="18"/>
      <c r="U323" s="18"/>
      <c r="V323" s="18"/>
      <c r="W323" s="18"/>
      <c r="X323" s="18"/>
      <c r="Y323" s="18"/>
    </row>
    <row r="324" spans="1:25" ht="18" customHeight="1">
      <c r="A324" s="180"/>
      <c r="B324" s="180"/>
      <c r="C324" s="180"/>
      <c r="D324" s="241"/>
      <c r="E324" s="74"/>
      <c r="F324" s="176"/>
      <c r="G324" s="18"/>
      <c r="H324" s="18"/>
      <c r="I324" s="18"/>
      <c r="J324" s="18"/>
      <c r="K324" s="158"/>
      <c r="L324" s="18"/>
      <c r="M324" s="18"/>
      <c r="N324" s="18"/>
      <c r="O324" s="18"/>
      <c r="P324" s="18"/>
      <c r="Q324" s="18"/>
      <c r="R324" s="18"/>
      <c r="S324" s="18"/>
      <c r="T324" s="18"/>
      <c r="U324" s="18"/>
      <c r="V324" s="18"/>
      <c r="W324" s="18"/>
      <c r="X324" s="18"/>
      <c r="Y324" s="18"/>
    </row>
    <row r="325" spans="1:25" ht="12" customHeight="1">
      <c r="B325" s="18"/>
      <c r="C325" s="18"/>
      <c r="D325" s="235"/>
      <c r="E325" s="74"/>
      <c r="F325" s="18"/>
      <c r="G325" s="18"/>
      <c r="H325" s="18"/>
      <c r="I325" s="18"/>
      <c r="J325" s="18"/>
      <c r="K325" s="158"/>
      <c r="L325" s="18"/>
      <c r="M325" s="18"/>
      <c r="N325" s="18"/>
      <c r="O325" s="18"/>
      <c r="P325" s="18"/>
      <c r="Q325" s="18"/>
      <c r="R325" s="18"/>
      <c r="S325" s="18"/>
      <c r="T325" s="18"/>
      <c r="U325" s="18"/>
      <c r="V325" s="18"/>
      <c r="W325" s="18"/>
      <c r="X325" s="18"/>
      <c r="Y325" s="18"/>
    </row>
    <row r="326" spans="1:25" ht="12" customHeight="1">
      <c r="B326" s="18"/>
      <c r="C326" s="18"/>
      <c r="D326" s="235"/>
      <c r="E326" s="78"/>
      <c r="F326" s="18"/>
      <c r="G326" s="18"/>
      <c r="H326" s="18"/>
      <c r="I326" s="18"/>
      <c r="J326" s="18"/>
      <c r="K326" s="158"/>
      <c r="L326" s="18"/>
      <c r="M326" s="18"/>
      <c r="N326" s="18"/>
      <c r="O326" s="18"/>
      <c r="P326" s="18"/>
      <c r="Q326" s="18"/>
      <c r="R326" s="18"/>
      <c r="S326" s="18"/>
      <c r="T326" s="18"/>
      <c r="U326" s="18"/>
      <c r="V326" s="18"/>
      <c r="W326" s="18"/>
      <c r="X326" s="18"/>
      <c r="Y326" s="18"/>
    </row>
    <row r="327" spans="1:25" ht="46.5" customHeight="1">
      <c r="A327" s="157" t="s">
        <v>262</v>
      </c>
      <c r="B327" s="22" t="s">
        <v>87</v>
      </c>
      <c r="C327" s="156" t="s">
        <v>362</v>
      </c>
      <c r="D327" s="237" t="s">
        <v>30</v>
      </c>
      <c r="E327" s="88"/>
      <c r="K327" s="158"/>
      <c r="L327" s="18"/>
      <c r="M327" s="18"/>
      <c r="N327" s="18"/>
      <c r="O327" s="18"/>
      <c r="P327" s="18"/>
      <c r="Q327" s="18"/>
      <c r="R327" s="18"/>
      <c r="S327" s="18"/>
      <c r="T327" s="18"/>
      <c r="U327" s="18"/>
      <c r="V327" s="18"/>
      <c r="W327" s="18"/>
      <c r="X327" s="18"/>
      <c r="Y327" s="18"/>
    </row>
    <row r="328" spans="1:25" ht="12" customHeight="1">
      <c r="A328" s="178" cm="1">
        <f t="array" ref="A328">IFERROR(INDEX('03.Muestra'!$B$8:$B$17,SMALL(IF("Página Web"='03.Muestra'!$D$8:$D$17,ROW('03.Muestra'!$B$8:$B$17)-MIN(ROW('03.Muestra'!$D$8:$D$17))+1,""),ROW()-327)),"")</f>
        <v>1</v>
      </c>
      <c r="B328" s="186" t="str" cm="1">
        <f t="array" ref="B328">IFERROR(INDEX('03.Muestra'!$C$8:$C$17,SMALL(IF("Página Web"='03.Muestra'!$D$8:$D$17,ROW('03.Muestra'!$C$8:$C$17)-MIN(ROW('03.Muestra'!$D$8:$D$17))+1,""),ROW()-327)),"")</f>
        <v>Home</v>
      </c>
      <c r="C328" s="186" t="str" cm="1">
        <f t="array" ref="C328">IFERROR(INDEX('03.Muestra'!$F$8:$F$17,SMALL(IF("Página Web"='03.Muestra'!$D$8:$D$17,ROW('03.Muestra'!$F$8:$F$17)-MIN(ROW('03.Muestra'!$D$8:$D$17))+1,""),ROW()-327)),"")</f>
        <v>https://…</v>
      </c>
      <c r="D328" s="229" t="str">
        <f t="shared" ref="D328:D337" si="36">IF(C328="","",$D$18)</f>
        <v>N/A</v>
      </c>
      <c r="E328" s="74" t="str">
        <f t="shared" ref="E328:E337" si="37">IF(D328&lt;&gt;"",IF(AND(B328&lt;&gt;"",C328&lt;&gt;""),"","ERR"),"")</f>
        <v/>
      </c>
      <c r="F328" s="81" t="s">
        <v>31</v>
      </c>
      <c r="G328" s="82" t="s">
        <v>35</v>
      </c>
      <c r="H328" s="83" t="s">
        <v>33</v>
      </c>
      <c r="I328" s="84" t="s">
        <v>26</v>
      </c>
      <c r="J328" s="85" t="s">
        <v>24</v>
      </c>
      <c r="K328" s="161" t="s">
        <v>463</v>
      </c>
      <c r="L328" s="18"/>
      <c r="M328" s="18"/>
      <c r="N328" s="18"/>
      <c r="O328" s="18"/>
      <c r="P328" s="18"/>
      <c r="Q328" s="18"/>
      <c r="R328" s="18"/>
      <c r="S328" s="18"/>
      <c r="T328" s="18"/>
      <c r="U328" s="18"/>
      <c r="V328" s="18"/>
      <c r="W328" s="18"/>
      <c r="X328" s="18"/>
      <c r="Y328" s="18"/>
    </row>
    <row r="329" spans="1:25" ht="12" customHeight="1">
      <c r="A329" s="178" t="str" cm="1">
        <f t="array" ref="A329">IFERROR(INDEX('03.Muestra'!$B$8:$B$17,SMALL(IF("Página Web"='03.Muestra'!$D$8:$D$17,ROW('03.Muestra'!$B$8:$B$17)-MIN(ROW('03.Muestra'!$D$8:$D$17))+1,""),ROW()-327)),"")</f>
        <v/>
      </c>
      <c r="B329" s="186" t="str" cm="1">
        <f t="array" ref="B329">IFERROR(INDEX('03.Muestra'!$C$8:$C$17,SMALL(IF("Página Web"='03.Muestra'!$D$8:$D$17,ROW('03.Muestra'!$C$8:$C$17)-MIN(ROW('03.Muestra'!$D$8:$D$17))+1,""),ROW()-327)),"")</f>
        <v/>
      </c>
      <c r="C329" s="186" t="str" cm="1">
        <f t="array" ref="C329">IFERROR(INDEX('03.Muestra'!$F$8:$F$17,SMALL(IF("Página Web"='03.Muestra'!$D$8:$D$17,ROW('03.Muestra'!$F$8:$F$17)-MIN(ROW('03.Muestra'!$D$8:$D$17))+1,""),ROW()-327)),"")</f>
        <v/>
      </c>
      <c r="D329" s="229" t="str">
        <f t="shared" si="36"/>
        <v/>
      </c>
      <c r="E329" s="74" t="str">
        <f t="shared" si="37"/>
        <v/>
      </c>
      <c r="F329" s="199">
        <f ca="1">COUNTIF($D328:INDIRECT("$D" &amp;  SUM(ROW()-1,'03.Muestra'!$D$20)-1),F328)</f>
        <v>0</v>
      </c>
      <c r="G329" s="199">
        <f ca="1">COUNTIF($D328:INDIRECT("$D" &amp;  SUM(ROW()-1,'03.Muestra'!$D$20)-1),G328)</f>
        <v>0</v>
      </c>
      <c r="H329" s="199">
        <f ca="1">COUNTIF($D328:INDIRECT("$D" &amp;  SUM(ROW()-1,'03.Muestra'!$D$20)-1),H328)</f>
        <v>1</v>
      </c>
      <c r="I329" s="199">
        <f ca="1">COUNTIF($D328:INDIRECT("$D" &amp;  SUM(ROW()-1,'03.Muestra'!$D$20)-1),I328)</f>
        <v>0</v>
      </c>
      <c r="J329" s="199">
        <f ca="1">COUNTIF($D328:INDIRECT("$D" &amp;  SUM(ROW()-1,'03.Muestra'!$D$20)-1),J328)</f>
        <v>0</v>
      </c>
      <c r="K329" s="162">
        <f ca="1">IF(COUNTIF('03.Muestra'!$D$8:$D$17,"Página Web")=0,0,COUNTBLANK($D328:INDIRECT("$D" &amp;  SUM(ROW()-1,COUNTIF('03.Muestra'!$D$8:$D$17,"Página Web"))-1)))</f>
        <v>0</v>
      </c>
      <c r="L329" s="18"/>
      <c r="M329" s="18"/>
      <c r="N329" s="18"/>
      <c r="O329" s="18"/>
      <c r="P329" s="18"/>
      <c r="Q329" s="18"/>
      <c r="R329" s="18"/>
      <c r="S329" s="18"/>
      <c r="T329" s="18"/>
      <c r="U329" s="18"/>
      <c r="V329" s="18"/>
      <c r="W329" s="18"/>
      <c r="X329" s="18"/>
      <c r="Y329" s="18"/>
    </row>
    <row r="330" spans="1:25" ht="12" customHeight="1">
      <c r="A330" s="178" t="str" cm="1">
        <f t="array" ref="A330">IFERROR(INDEX('03.Muestra'!$B$8:$B$17,SMALL(IF("Página Web"='03.Muestra'!$D$8:$D$17,ROW('03.Muestra'!$B$8:$B$17)-MIN(ROW('03.Muestra'!$D$8:$D$17))+1,""),ROW()-327)),"")</f>
        <v/>
      </c>
      <c r="B330" s="186" t="str" cm="1">
        <f t="array" ref="B330">IFERROR(INDEX('03.Muestra'!$C$8:$C$17,SMALL(IF("Página Web"='03.Muestra'!$D$8:$D$17,ROW('03.Muestra'!$C$8:$C$17)-MIN(ROW('03.Muestra'!$D$8:$D$17))+1,""),ROW()-327)),"")</f>
        <v/>
      </c>
      <c r="C330" s="186" t="str" cm="1">
        <f t="array" ref="C330">IFERROR(INDEX('03.Muestra'!$F$8:$F$17,SMALL(IF("Página Web"='03.Muestra'!$D$8:$D$17,ROW('03.Muestra'!$F$8:$F$17)-MIN(ROW('03.Muestra'!$D$8:$D$17))+1,""),ROW()-327)),"")</f>
        <v/>
      </c>
      <c r="D330" s="229" t="str">
        <f t="shared" si="36"/>
        <v/>
      </c>
      <c r="E330" s="74" t="str">
        <f t="shared" si="37"/>
        <v/>
      </c>
      <c r="G330" s="18"/>
      <c r="H330" s="18"/>
      <c r="I330" s="18"/>
      <c r="J330" s="18"/>
      <c r="K330" s="158"/>
      <c r="L330" s="18"/>
      <c r="M330" s="18"/>
      <c r="N330" s="18"/>
      <c r="O330" s="18"/>
      <c r="P330" s="18"/>
      <c r="Q330" s="18"/>
      <c r="R330" s="18"/>
      <c r="S330" s="18"/>
      <c r="T330" s="18"/>
      <c r="U330" s="18"/>
      <c r="V330" s="18"/>
      <c r="W330" s="18"/>
      <c r="X330" s="18"/>
      <c r="Y330" s="18"/>
    </row>
    <row r="331" spans="1:25" ht="12" customHeight="1">
      <c r="A331" s="178" t="str" cm="1">
        <f t="array" ref="A331">IFERROR(INDEX('03.Muestra'!$B$8:$B$17,SMALL(IF("Página Web"='03.Muestra'!$D$8:$D$17,ROW('03.Muestra'!$B$8:$B$17)-MIN(ROW('03.Muestra'!$D$8:$D$17))+1,""),ROW()-327)),"")</f>
        <v/>
      </c>
      <c r="B331" s="186" t="str" cm="1">
        <f t="array" ref="B331">IFERROR(INDEX('03.Muestra'!$C$8:$C$17,SMALL(IF("Página Web"='03.Muestra'!$D$8:$D$17,ROW('03.Muestra'!$C$8:$C$17)-MIN(ROW('03.Muestra'!$D$8:$D$17))+1,""),ROW()-327)),"")</f>
        <v/>
      </c>
      <c r="C331" s="186" t="str" cm="1">
        <f t="array" ref="C331">IFERROR(INDEX('03.Muestra'!$F$8:$F$17,SMALL(IF("Página Web"='03.Muestra'!$D$8:$D$17,ROW('03.Muestra'!$F$8:$F$17)-MIN(ROW('03.Muestra'!$D$8:$D$17))+1,""),ROW()-327)),"")</f>
        <v/>
      </c>
      <c r="D331" s="229" t="str">
        <f t="shared" si="36"/>
        <v/>
      </c>
      <c r="E331" s="74" t="str">
        <f t="shared" si="37"/>
        <v/>
      </c>
      <c r="G331" s="18"/>
      <c r="H331" s="18"/>
      <c r="I331" s="18"/>
      <c r="J331" s="18"/>
      <c r="K331" s="158"/>
      <c r="L331" s="18"/>
      <c r="M331" s="18"/>
      <c r="N331" s="18"/>
      <c r="O331" s="18"/>
      <c r="P331" s="18"/>
      <c r="Q331" s="18"/>
      <c r="R331" s="18"/>
      <c r="S331" s="18"/>
      <c r="T331" s="18"/>
      <c r="U331" s="18"/>
      <c r="V331" s="18"/>
      <c r="W331" s="18"/>
      <c r="X331" s="18"/>
      <c r="Y331" s="18"/>
    </row>
    <row r="332" spans="1:25" ht="12" customHeight="1">
      <c r="A332" s="178" t="str" cm="1">
        <f t="array" ref="A332">IFERROR(INDEX('03.Muestra'!$B$8:$B$17,SMALL(IF("Página Web"='03.Muestra'!$D$8:$D$17,ROW('03.Muestra'!$B$8:$B$17)-MIN(ROW('03.Muestra'!$D$8:$D$17))+1,""),ROW()-327)),"")</f>
        <v/>
      </c>
      <c r="B332" s="186" t="str" cm="1">
        <f t="array" ref="B332">IFERROR(INDEX('03.Muestra'!$C$8:$C$17,SMALL(IF("Página Web"='03.Muestra'!$D$8:$D$17,ROW('03.Muestra'!$C$8:$C$17)-MIN(ROW('03.Muestra'!$D$8:$D$17))+1,""),ROW()-327)),"")</f>
        <v/>
      </c>
      <c r="C332" s="186" t="str" cm="1">
        <f t="array" ref="C332">IFERROR(INDEX('03.Muestra'!$F$8:$F$17,SMALL(IF("Página Web"='03.Muestra'!$D$8:$D$17,ROW('03.Muestra'!$F$8:$F$17)-MIN(ROW('03.Muestra'!$D$8:$D$17))+1,""),ROW()-327)),"")</f>
        <v/>
      </c>
      <c r="D332" s="229" t="str">
        <f t="shared" si="36"/>
        <v/>
      </c>
      <c r="E332" s="74" t="str">
        <f t="shared" si="37"/>
        <v/>
      </c>
      <c r="G332" s="18"/>
      <c r="H332" s="18"/>
      <c r="I332" s="18"/>
      <c r="J332" s="18"/>
      <c r="K332" s="158"/>
      <c r="L332" s="18"/>
      <c r="M332" s="18"/>
      <c r="N332" s="18"/>
      <c r="O332" s="18"/>
      <c r="P332" s="18"/>
      <c r="Q332" s="18"/>
      <c r="R332" s="18"/>
      <c r="S332" s="18"/>
      <c r="T332" s="18"/>
      <c r="U332" s="18"/>
      <c r="V332" s="18"/>
      <c r="W332" s="18"/>
      <c r="X332" s="18"/>
      <c r="Y332" s="18"/>
    </row>
    <row r="333" spans="1:25" ht="12" customHeight="1">
      <c r="A333" s="178" t="str" cm="1">
        <f t="array" ref="A333">IFERROR(INDEX('03.Muestra'!$B$8:$B$17,SMALL(IF("Página Web"='03.Muestra'!$D$8:$D$17,ROW('03.Muestra'!$B$8:$B$17)-MIN(ROW('03.Muestra'!$D$8:$D$17))+1,""),ROW()-327)),"")</f>
        <v/>
      </c>
      <c r="B333" s="186" t="str" cm="1">
        <f t="array" ref="B333">IFERROR(INDEX('03.Muestra'!$C$8:$C$17,SMALL(IF("Página Web"='03.Muestra'!$D$8:$D$17,ROW('03.Muestra'!$C$8:$C$17)-MIN(ROW('03.Muestra'!$D$8:$D$17))+1,""),ROW()-327)),"")</f>
        <v/>
      </c>
      <c r="C333" s="186" t="str" cm="1">
        <f t="array" ref="C333">IFERROR(INDEX('03.Muestra'!$F$8:$F$17,SMALL(IF("Página Web"='03.Muestra'!$D$8:$D$17,ROW('03.Muestra'!$F$8:$F$17)-MIN(ROW('03.Muestra'!$D$8:$D$17))+1,""),ROW()-327)),"")</f>
        <v/>
      </c>
      <c r="D333" s="229" t="str">
        <f t="shared" si="36"/>
        <v/>
      </c>
      <c r="E333" s="74" t="str">
        <f t="shared" si="37"/>
        <v/>
      </c>
      <c r="G333" s="18"/>
      <c r="H333" s="18"/>
      <c r="I333" s="18"/>
      <c r="J333" s="18"/>
      <c r="K333" s="158"/>
      <c r="L333" s="18"/>
      <c r="M333" s="18"/>
      <c r="N333" s="18"/>
      <c r="O333" s="18"/>
      <c r="P333" s="18"/>
      <c r="Q333" s="18"/>
      <c r="R333" s="18"/>
      <c r="S333" s="18"/>
      <c r="T333" s="18"/>
      <c r="U333" s="18"/>
      <c r="V333" s="18"/>
      <c r="W333" s="18"/>
      <c r="X333" s="18"/>
      <c r="Y333" s="18"/>
    </row>
    <row r="334" spans="1:25" ht="12" customHeight="1">
      <c r="A334" s="178" t="str" cm="1">
        <f t="array" ref="A334">IFERROR(INDEX('03.Muestra'!$B$8:$B$17,SMALL(IF("Página Web"='03.Muestra'!$D$8:$D$17,ROW('03.Muestra'!$B$8:$B$17)-MIN(ROW('03.Muestra'!$D$8:$D$17))+1,""),ROW()-327)),"")</f>
        <v/>
      </c>
      <c r="B334" s="186" t="str" cm="1">
        <f t="array" ref="B334">IFERROR(INDEX('03.Muestra'!$C$8:$C$17,SMALL(IF("Página Web"='03.Muestra'!$D$8:$D$17,ROW('03.Muestra'!$C$8:$C$17)-MIN(ROW('03.Muestra'!$D$8:$D$17))+1,""),ROW()-327)),"")</f>
        <v/>
      </c>
      <c r="C334" s="186" t="str" cm="1">
        <f t="array" ref="C334">IFERROR(INDEX('03.Muestra'!$F$8:$F$17,SMALL(IF("Página Web"='03.Muestra'!$D$8:$D$17,ROW('03.Muestra'!$F$8:$F$17)-MIN(ROW('03.Muestra'!$D$8:$D$17))+1,""),ROW()-327)),"")</f>
        <v/>
      </c>
      <c r="D334" s="229" t="str">
        <f t="shared" si="36"/>
        <v/>
      </c>
      <c r="E334" s="74" t="str">
        <f t="shared" si="37"/>
        <v/>
      </c>
      <c r="F334" s="18"/>
      <c r="G334" s="18"/>
      <c r="H334" s="18"/>
      <c r="I334" s="18"/>
      <c r="J334" s="18"/>
      <c r="K334" s="158"/>
      <c r="L334" s="18"/>
      <c r="M334" s="18"/>
      <c r="N334" s="18"/>
      <c r="O334" s="18"/>
      <c r="P334" s="18"/>
      <c r="Q334" s="18"/>
      <c r="R334" s="18"/>
      <c r="S334" s="18"/>
      <c r="T334" s="18"/>
      <c r="U334" s="18"/>
      <c r="V334" s="18"/>
      <c r="W334" s="18"/>
      <c r="X334" s="18"/>
      <c r="Y334" s="18"/>
    </row>
    <row r="335" spans="1:25" ht="12" customHeight="1">
      <c r="A335" s="178" t="str" cm="1">
        <f t="array" ref="A335">IFERROR(INDEX('03.Muestra'!$B$8:$B$17,SMALL(IF("Página Web"='03.Muestra'!$D$8:$D$17,ROW('03.Muestra'!$B$8:$B$17)-MIN(ROW('03.Muestra'!$D$8:$D$17))+1,""),ROW()-327)),"")</f>
        <v/>
      </c>
      <c r="B335" s="186" t="str" cm="1">
        <f t="array" ref="B335">IFERROR(INDEX('03.Muestra'!$C$8:$C$17,SMALL(IF("Página Web"='03.Muestra'!$D$8:$D$17,ROW('03.Muestra'!$C$8:$C$17)-MIN(ROW('03.Muestra'!$D$8:$D$17))+1,""),ROW()-327)),"")</f>
        <v/>
      </c>
      <c r="C335" s="186" t="str" cm="1">
        <f t="array" ref="C335">IFERROR(INDEX('03.Muestra'!$F$8:$F$17,SMALL(IF("Página Web"='03.Muestra'!$D$8:$D$17,ROW('03.Muestra'!$F$8:$F$17)-MIN(ROW('03.Muestra'!$D$8:$D$17))+1,""),ROW()-327)),"")</f>
        <v/>
      </c>
      <c r="D335" s="229" t="str">
        <f t="shared" si="36"/>
        <v/>
      </c>
      <c r="E335" s="74" t="str">
        <f t="shared" si="37"/>
        <v/>
      </c>
      <c r="F335" s="18"/>
      <c r="G335" s="18"/>
      <c r="H335" s="18"/>
      <c r="I335" s="18"/>
      <c r="J335" s="18"/>
      <c r="K335" s="158"/>
      <c r="L335" s="18"/>
      <c r="M335" s="18"/>
      <c r="N335" s="18"/>
      <c r="O335" s="18"/>
      <c r="P335" s="18"/>
      <c r="Q335" s="18"/>
      <c r="R335" s="18"/>
      <c r="S335" s="18"/>
      <c r="T335" s="18"/>
      <c r="U335" s="18"/>
      <c r="V335" s="18"/>
      <c r="W335" s="18"/>
      <c r="X335" s="18"/>
      <c r="Y335" s="18"/>
    </row>
    <row r="336" spans="1:25" ht="12" customHeight="1">
      <c r="A336" s="178" t="str" cm="1">
        <f t="array" ref="A336">IFERROR(INDEX('03.Muestra'!$B$8:$B$17,SMALL(IF("Página Web"='03.Muestra'!$D$8:$D$17,ROW('03.Muestra'!$B$8:$B$17)-MIN(ROW('03.Muestra'!$D$8:$D$17))+1,""),ROW()-327)),"")</f>
        <v/>
      </c>
      <c r="B336" s="186" t="str" cm="1">
        <f t="array" ref="B336">IFERROR(INDEX('03.Muestra'!$C$8:$C$17,SMALL(IF("Página Web"='03.Muestra'!$D$8:$D$17,ROW('03.Muestra'!$C$8:$C$17)-MIN(ROW('03.Muestra'!$D$8:$D$17))+1,""),ROW()-327)),"")</f>
        <v/>
      </c>
      <c r="C336" s="186" t="str" cm="1">
        <f t="array" ref="C336">IFERROR(INDEX('03.Muestra'!$F$8:$F$17,SMALL(IF("Página Web"='03.Muestra'!$D$8:$D$17,ROW('03.Muestra'!$F$8:$F$17)-MIN(ROW('03.Muestra'!$D$8:$D$17))+1,""),ROW()-327)),"")</f>
        <v/>
      </c>
      <c r="D336" s="229" t="str">
        <f t="shared" si="36"/>
        <v/>
      </c>
      <c r="E336" s="74" t="str">
        <f t="shared" si="37"/>
        <v/>
      </c>
      <c r="F336" s="18"/>
      <c r="G336" s="18"/>
      <c r="H336" s="18"/>
      <c r="I336" s="18"/>
      <c r="J336" s="18"/>
      <c r="K336" s="158"/>
      <c r="L336" s="18"/>
      <c r="M336" s="18"/>
      <c r="N336" s="18"/>
      <c r="O336" s="18"/>
      <c r="P336" s="18"/>
      <c r="Q336" s="18"/>
      <c r="R336" s="18"/>
      <c r="S336" s="18"/>
      <c r="T336" s="18"/>
      <c r="U336" s="18"/>
      <c r="V336" s="18"/>
      <c r="W336" s="18"/>
      <c r="X336" s="18"/>
      <c r="Y336" s="18"/>
    </row>
    <row r="337" spans="1:25" ht="12" customHeight="1">
      <c r="A337" s="178" t="str" cm="1">
        <f t="array" ref="A337">IFERROR(INDEX('03.Muestra'!$B$8:$B$17,SMALL(IF("Página Web"='03.Muestra'!$D$8:$D$17,ROW('03.Muestra'!$B$8:$B$17)-MIN(ROW('03.Muestra'!$D$8:$D$17))+1,""),ROW()-327)),"")</f>
        <v/>
      </c>
      <c r="B337" s="186" t="str" cm="1">
        <f t="array" ref="B337">IFERROR(INDEX('03.Muestra'!$C$8:$C$17,SMALL(IF("Página Web"='03.Muestra'!$D$8:$D$17,ROW('03.Muestra'!$C$8:$C$17)-MIN(ROW('03.Muestra'!$D$8:$D$17))+1,""),ROW()-327)),"")</f>
        <v/>
      </c>
      <c r="C337" s="186" t="str" cm="1">
        <f t="array" ref="C337">IFERROR(INDEX('03.Muestra'!$F$8:$F$17,SMALL(IF("Página Web"='03.Muestra'!$D$8:$D$17,ROW('03.Muestra'!$F$8:$F$17)-MIN(ROW('03.Muestra'!$D$8:$D$17))+1,""),ROW()-327)),"")</f>
        <v/>
      </c>
      <c r="D337" s="229" t="str">
        <f t="shared" si="36"/>
        <v/>
      </c>
      <c r="E337" s="74" t="str">
        <f t="shared" si="37"/>
        <v/>
      </c>
      <c r="F337" s="18"/>
      <c r="G337" s="18"/>
      <c r="H337" s="18"/>
      <c r="I337" s="18"/>
      <c r="J337" s="18"/>
      <c r="K337" s="158"/>
      <c r="L337" s="18"/>
      <c r="M337" s="18"/>
      <c r="N337" s="18"/>
      <c r="O337" s="18"/>
      <c r="P337" s="18"/>
      <c r="Q337" s="18"/>
      <c r="R337" s="18"/>
      <c r="S337" s="18"/>
      <c r="T337" s="18"/>
      <c r="U337" s="18"/>
      <c r="V337" s="18"/>
      <c r="W337" s="18"/>
      <c r="X337" s="18"/>
      <c r="Y337" s="18"/>
    </row>
    <row r="338" spans="1:25" ht="12" customHeight="1">
      <c r="B338" s="18"/>
      <c r="C338" s="18"/>
      <c r="D338" s="235"/>
      <c r="E338" s="74"/>
      <c r="F338" s="18"/>
      <c r="G338" s="18"/>
      <c r="H338" s="18"/>
      <c r="I338" s="18"/>
      <c r="J338" s="18"/>
      <c r="K338" s="18"/>
      <c r="L338" s="18"/>
      <c r="M338" s="18"/>
      <c r="N338" s="18"/>
      <c r="O338" s="18"/>
      <c r="P338" s="18"/>
      <c r="Q338" s="18"/>
      <c r="R338" s="18"/>
      <c r="S338" s="18"/>
      <c r="T338" s="18"/>
      <c r="U338" s="18"/>
      <c r="V338" s="18"/>
      <c r="W338" s="18"/>
      <c r="X338" s="18"/>
      <c r="Y338" s="18"/>
    </row>
    <row r="339" spans="1:25" ht="12" customHeight="1">
      <c r="B339" s="18"/>
      <c r="C339" s="18"/>
      <c r="D339" s="235"/>
      <c r="E339" s="74"/>
      <c r="F339" s="18"/>
      <c r="G339" s="18"/>
      <c r="H339" s="18"/>
      <c r="I339" s="18"/>
      <c r="J339" s="18"/>
      <c r="K339" s="18"/>
      <c r="L339" s="18"/>
      <c r="M339" s="18"/>
      <c r="N339" s="18"/>
      <c r="O339" s="18"/>
      <c r="P339" s="18"/>
      <c r="Q339" s="18"/>
      <c r="R339" s="18"/>
      <c r="S339" s="18"/>
      <c r="T339" s="18"/>
      <c r="U339" s="18"/>
      <c r="V339" s="18"/>
      <c r="W339" s="18"/>
      <c r="X339" s="18"/>
      <c r="Y339" s="18"/>
    </row>
    <row r="340" spans="1:25" ht="12" customHeight="1">
      <c r="B340" s="18"/>
      <c r="C340" s="18"/>
      <c r="D340" s="235"/>
      <c r="E340" s="74"/>
      <c r="F340" s="18"/>
      <c r="G340" s="18"/>
      <c r="H340" s="18"/>
      <c r="I340" s="18"/>
      <c r="J340" s="18"/>
      <c r="K340" s="18"/>
      <c r="L340" s="18"/>
      <c r="M340" s="18"/>
      <c r="N340" s="18"/>
      <c r="O340" s="18"/>
      <c r="P340" s="18"/>
      <c r="Q340" s="18"/>
      <c r="R340" s="18"/>
      <c r="S340" s="18"/>
      <c r="T340" s="18"/>
      <c r="U340" s="18"/>
      <c r="V340" s="18"/>
      <c r="W340" s="18"/>
      <c r="X340" s="18"/>
      <c r="Y340" s="18"/>
    </row>
    <row r="341" spans="1:25" ht="12" customHeight="1">
      <c r="B341" s="18"/>
      <c r="C341" s="18"/>
      <c r="D341" s="235"/>
      <c r="E341" s="74"/>
      <c r="F341" s="18"/>
      <c r="G341" s="18"/>
      <c r="H341" s="18"/>
      <c r="I341" s="18"/>
      <c r="J341" s="18"/>
      <c r="K341" s="18"/>
      <c r="L341" s="18"/>
      <c r="M341" s="18"/>
      <c r="N341" s="18"/>
      <c r="O341" s="18"/>
      <c r="P341" s="18"/>
      <c r="Q341" s="18"/>
      <c r="R341" s="18"/>
      <c r="S341" s="18"/>
      <c r="T341" s="18"/>
      <c r="U341" s="18"/>
      <c r="V341" s="18"/>
      <c r="W341" s="18"/>
      <c r="X341" s="18"/>
      <c r="Y341" s="18"/>
    </row>
    <row r="342" spans="1:25" ht="12" customHeight="1">
      <c r="B342" s="18"/>
      <c r="C342" s="18"/>
      <c r="D342" s="235"/>
      <c r="E342" s="74"/>
      <c r="F342" s="18"/>
      <c r="G342" s="18"/>
      <c r="H342" s="18"/>
      <c r="I342" s="18"/>
      <c r="J342" s="18"/>
      <c r="K342" s="18"/>
      <c r="L342" s="18"/>
      <c r="M342" s="18"/>
      <c r="N342" s="18"/>
      <c r="O342" s="18"/>
      <c r="P342" s="18"/>
      <c r="Q342" s="18"/>
      <c r="R342" s="18"/>
      <c r="S342" s="18"/>
      <c r="T342" s="18"/>
      <c r="U342" s="18"/>
      <c r="V342" s="18"/>
      <c r="W342" s="18"/>
      <c r="X342" s="18"/>
      <c r="Y342" s="18"/>
    </row>
    <row r="343" spans="1:25" ht="12" customHeight="1">
      <c r="B343" s="18"/>
      <c r="C343" s="18"/>
      <c r="D343" s="235"/>
      <c r="E343" s="74"/>
      <c r="F343" s="18"/>
      <c r="G343" s="18"/>
      <c r="H343" s="18"/>
      <c r="I343" s="18"/>
      <c r="J343" s="18"/>
      <c r="K343" s="18"/>
      <c r="L343" s="18"/>
      <c r="M343" s="18"/>
      <c r="N343" s="18"/>
      <c r="O343" s="18"/>
      <c r="P343" s="18"/>
      <c r="Q343" s="18"/>
      <c r="R343" s="18"/>
      <c r="S343" s="18"/>
      <c r="T343" s="18"/>
      <c r="U343" s="18"/>
      <c r="V343" s="18"/>
      <c r="W343" s="18"/>
      <c r="X343" s="18"/>
      <c r="Y343" s="18"/>
    </row>
    <row r="344" spans="1:25" ht="12" customHeight="1">
      <c r="B344" s="18"/>
      <c r="C344" s="18"/>
      <c r="D344" s="235"/>
      <c r="E344" s="74"/>
      <c r="F344" s="18"/>
      <c r="G344" s="18"/>
      <c r="H344" s="18"/>
      <c r="I344" s="18"/>
      <c r="J344" s="18"/>
      <c r="K344" s="18"/>
      <c r="L344" s="18"/>
      <c r="M344" s="18"/>
      <c r="N344" s="18"/>
      <c r="O344" s="18"/>
      <c r="P344" s="18"/>
      <c r="Q344" s="18"/>
      <c r="R344" s="18"/>
      <c r="S344" s="18"/>
      <c r="T344" s="18"/>
      <c r="U344" s="18"/>
      <c r="V344" s="18"/>
      <c r="W344" s="18"/>
      <c r="X344" s="18"/>
      <c r="Y344" s="18"/>
    </row>
    <row r="345" spans="1:25" ht="12" customHeight="1">
      <c r="B345" s="18"/>
      <c r="C345" s="18"/>
      <c r="D345" s="235"/>
      <c r="E345" s="74"/>
      <c r="F345" s="18"/>
      <c r="G345" s="18"/>
      <c r="H345" s="18"/>
      <c r="I345" s="18"/>
      <c r="J345" s="18"/>
      <c r="K345" s="18"/>
      <c r="L345" s="18"/>
      <c r="M345" s="18"/>
      <c r="N345" s="18"/>
      <c r="O345" s="18"/>
      <c r="P345" s="18"/>
      <c r="Q345" s="18"/>
      <c r="R345" s="18"/>
      <c r="S345" s="18"/>
      <c r="T345" s="18"/>
      <c r="U345" s="18"/>
      <c r="V345" s="18"/>
      <c r="W345" s="18"/>
      <c r="X345" s="18"/>
      <c r="Y345" s="18"/>
    </row>
    <row r="346" spans="1:25" ht="12" customHeight="1">
      <c r="B346" s="18"/>
      <c r="C346" s="18"/>
      <c r="D346" s="235"/>
      <c r="E346" s="74"/>
      <c r="F346" s="18"/>
      <c r="G346" s="18"/>
      <c r="H346" s="18"/>
      <c r="I346" s="18"/>
      <c r="J346" s="18"/>
      <c r="K346" s="18"/>
      <c r="L346" s="18"/>
      <c r="M346" s="18"/>
      <c r="N346" s="18"/>
      <c r="O346" s="18"/>
      <c r="P346" s="18"/>
      <c r="Q346" s="18"/>
      <c r="R346" s="18"/>
      <c r="S346" s="18"/>
      <c r="T346" s="18"/>
      <c r="U346" s="18"/>
      <c r="V346" s="18"/>
      <c r="W346" s="18"/>
      <c r="X346" s="18"/>
      <c r="Y346" s="18"/>
    </row>
  </sheetData>
  <sheetProtection algorithmName="SHA-512" hashValue="dH75GHhqn78b1EoynxdR3UTwisfQAa4Nx+BB/uQjj4zKlUlTbZgpWUBHJkUer7FYVJ/+4b8qYfDKeVOo4QmBZQ==" saltValue="iTMG0j1E31Z0WHYHY1tXKw==" spinCount="100000" sheet="1" objects="1" scenarios="1"/>
  <protectedRanges>
    <protectedRange sqref="D18" name="Rango1"/>
    <protectedRange sqref="D35" name="Rango2"/>
    <protectedRange sqref="D52" name="Rango2_1"/>
    <protectedRange sqref="D69" name="Rango2_2"/>
    <protectedRange sqref="D86" name="Rango2_3"/>
    <protectedRange sqref="D103" name="Rango2_4"/>
    <protectedRange sqref="D120" name="Rango2_5"/>
    <protectedRange sqref="D137" name="Rango2_6"/>
    <protectedRange sqref="D154" name="Rango2_7"/>
    <protectedRange sqref="D171" name="Rango2_8"/>
    <protectedRange sqref="D188" name="Rango2_9"/>
    <protectedRange sqref="D205" name="Rango2_10"/>
    <protectedRange sqref="D222" name="Rango2_11"/>
    <protectedRange sqref="D239" name="Rango2_12"/>
    <protectedRange sqref="D256" name="Rango2_13"/>
    <protectedRange sqref="D273" name="Rango2_14"/>
    <protectedRange sqref="D290" name="Rango2_15"/>
    <protectedRange sqref="D307" name="Rango2_16"/>
    <protectedRange sqref="D324" name="Rango2_17"/>
  </protectedRanges>
  <mergeCells count="3">
    <mergeCell ref="B11:C11"/>
    <mergeCell ref="B9:M9"/>
    <mergeCell ref="F17:J20"/>
  </mergeCells>
  <conditionalFormatting sqref="D17:D86">
    <cfRule type="cellIs" dxfId="1293" priority="143" stopIfTrue="1" operator="equal">
      <formula>"-"</formula>
    </cfRule>
  </conditionalFormatting>
  <conditionalFormatting sqref="D87 D22:D33 D39:D50 D53 D56:D67 D70 D73:D84 D209:D220 D226:D237 D260:D271 D277:D288 F22:J22 F39:J39 F56:J56 F73:J73 F90:J90 F107:J107 F124:J124 F141:J141 F158:J158 F175:J175 F192:J192 F209:J209 F226:J226 F243:J243 F260:J260 F277:J277 F294:J294 F311:J311 F328:J328">
    <cfRule type="expression" dxfId="1292" priority="532" stopIfTrue="1">
      <formula>ISBLANK(D22)</formula>
    </cfRule>
  </conditionalFormatting>
  <conditionalFormatting sqref="D87:D101 D240:D254 D291:D305 D308:D322 D325:D1048576 D1:D8 D10:D15">
    <cfRule type="cellIs" dxfId="1291" priority="417" stopIfTrue="1" operator="equal">
      <formula>"-"</formula>
    </cfRule>
  </conditionalFormatting>
  <conditionalFormatting sqref="D90:D101">
    <cfRule type="cellIs" dxfId="1290" priority="387" stopIfTrue="1" operator="equal">
      <formula>"N/D"</formula>
    </cfRule>
    <cfRule type="cellIs" dxfId="1289" priority="386" stopIfTrue="1" operator="equal">
      <formula>"N/T"</formula>
    </cfRule>
    <cfRule type="cellIs" dxfId="1288" priority="385" stopIfTrue="1" operator="equal">
      <formula>"N/A"</formula>
    </cfRule>
    <cfRule type="cellIs" dxfId="1287" priority="384" stopIfTrue="1" operator="equal">
      <formula>"Falla"</formula>
    </cfRule>
    <cfRule type="cellIs" dxfId="1286" priority="383" stopIfTrue="1" operator="equal">
      <formula>"Pasa"</formula>
    </cfRule>
    <cfRule type="expression" dxfId="1285" priority="382" stopIfTrue="1">
      <formula>ISBLANK(D90)</formula>
    </cfRule>
  </conditionalFormatting>
  <conditionalFormatting sqref="D102:D103">
    <cfRule type="cellIs" dxfId="1284" priority="141" stopIfTrue="1" operator="equal">
      <formula>"-"</formula>
    </cfRule>
  </conditionalFormatting>
  <conditionalFormatting sqref="D104:D118">
    <cfRule type="cellIs" dxfId="1283" priority="374" stopIfTrue="1" operator="equal">
      <formula>"-"</formula>
    </cfRule>
  </conditionalFormatting>
  <conditionalFormatting sqref="D107:D118">
    <cfRule type="cellIs" dxfId="1282" priority="370" stopIfTrue="1" operator="equal">
      <formula>"N/A"</formula>
    </cfRule>
    <cfRule type="cellIs" dxfId="1281" priority="369" stopIfTrue="1" operator="equal">
      <formula>"Falla"</formula>
    </cfRule>
    <cfRule type="cellIs" dxfId="1280" priority="368" stopIfTrue="1" operator="equal">
      <formula>"Pasa"</formula>
    </cfRule>
    <cfRule type="expression" dxfId="1279" priority="367" stopIfTrue="1">
      <formula>ISBLANK(D107)</formula>
    </cfRule>
    <cfRule type="cellIs" dxfId="1278" priority="372" stopIfTrue="1" operator="equal">
      <formula>"N/D"</formula>
    </cfRule>
    <cfRule type="cellIs" dxfId="1277" priority="371" stopIfTrue="1" operator="equal">
      <formula>"N/T"</formula>
    </cfRule>
  </conditionalFormatting>
  <conditionalFormatting sqref="D119:D120">
    <cfRule type="cellIs" dxfId="1276" priority="139" stopIfTrue="1" operator="equal">
      <formula>"-"</formula>
    </cfRule>
  </conditionalFormatting>
  <conditionalFormatting sqref="D121:D135">
    <cfRule type="cellIs" dxfId="1275" priority="359" stopIfTrue="1" operator="equal">
      <formula>"-"</formula>
    </cfRule>
  </conditionalFormatting>
  <conditionalFormatting sqref="D124:D135">
    <cfRule type="expression" dxfId="1274" priority="352" stopIfTrue="1">
      <formula>ISBLANK(D124)</formula>
    </cfRule>
    <cfRule type="cellIs" dxfId="1273" priority="355" stopIfTrue="1" operator="equal">
      <formula>"N/A"</formula>
    </cfRule>
    <cfRule type="cellIs" dxfId="1272" priority="357" stopIfTrue="1" operator="equal">
      <formula>"N/D"</formula>
    </cfRule>
    <cfRule type="cellIs" dxfId="1271" priority="356" stopIfTrue="1" operator="equal">
      <formula>"N/T"</formula>
    </cfRule>
    <cfRule type="cellIs" dxfId="1270" priority="354" stopIfTrue="1" operator="equal">
      <formula>"Falla"</formula>
    </cfRule>
    <cfRule type="cellIs" dxfId="1269" priority="353" stopIfTrue="1" operator="equal">
      <formula>"Pasa"</formula>
    </cfRule>
  </conditionalFormatting>
  <conditionalFormatting sqref="D136:D137">
    <cfRule type="cellIs" dxfId="1268" priority="137" stopIfTrue="1" operator="equal">
      <formula>"-"</formula>
    </cfRule>
  </conditionalFormatting>
  <conditionalFormatting sqref="D138:D152">
    <cfRule type="cellIs" dxfId="1267" priority="344" stopIfTrue="1" operator="equal">
      <formula>"-"</formula>
    </cfRule>
  </conditionalFormatting>
  <conditionalFormatting sqref="D141:D152">
    <cfRule type="expression" dxfId="1266" priority="337" stopIfTrue="1">
      <formula>ISBLANK(D141)</formula>
    </cfRule>
    <cfRule type="cellIs" dxfId="1265" priority="339" stopIfTrue="1" operator="equal">
      <formula>"Falla"</formula>
    </cfRule>
    <cfRule type="cellIs" dxfId="1264" priority="338" stopIfTrue="1" operator="equal">
      <formula>"Pasa"</formula>
    </cfRule>
    <cfRule type="cellIs" dxfId="1263" priority="342" stopIfTrue="1" operator="equal">
      <formula>"N/D"</formula>
    </cfRule>
    <cfRule type="cellIs" dxfId="1262" priority="341" stopIfTrue="1" operator="equal">
      <formula>"N/T"</formula>
    </cfRule>
    <cfRule type="cellIs" dxfId="1261" priority="340" stopIfTrue="1" operator="equal">
      <formula>"N/A"</formula>
    </cfRule>
  </conditionalFormatting>
  <conditionalFormatting sqref="D153:D154">
    <cfRule type="cellIs" dxfId="1260" priority="135" stopIfTrue="1" operator="equal">
      <formula>"-"</formula>
    </cfRule>
  </conditionalFormatting>
  <conditionalFormatting sqref="D155:D169">
    <cfRule type="cellIs" dxfId="1259" priority="329" stopIfTrue="1" operator="equal">
      <formula>"-"</formula>
    </cfRule>
  </conditionalFormatting>
  <conditionalFormatting sqref="D158:D169">
    <cfRule type="cellIs" dxfId="1258" priority="325" stopIfTrue="1" operator="equal">
      <formula>"N/A"</formula>
    </cfRule>
    <cfRule type="cellIs" dxfId="1257" priority="324" stopIfTrue="1" operator="equal">
      <formula>"Falla"</formula>
    </cfRule>
    <cfRule type="expression" dxfId="1256" priority="322" stopIfTrue="1">
      <formula>ISBLANK(D158)</formula>
    </cfRule>
    <cfRule type="cellIs" dxfId="1255" priority="323" stopIfTrue="1" operator="equal">
      <formula>"Pasa"</formula>
    </cfRule>
    <cfRule type="cellIs" dxfId="1254" priority="326" stopIfTrue="1" operator="equal">
      <formula>"N/T"</formula>
    </cfRule>
    <cfRule type="cellIs" dxfId="1253" priority="327" stopIfTrue="1" operator="equal">
      <formula>"N/D"</formula>
    </cfRule>
  </conditionalFormatting>
  <conditionalFormatting sqref="D170:D171">
    <cfRule type="cellIs" dxfId="1252" priority="133" stopIfTrue="1" operator="equal">
      <formula>"-"</formula>
    </cfRule>
  </conditionalFormatting>
  <conditionalFormatting sqref="D172:D186">
    <cfRule type="cellIs" dxfId="1251" priority="314" stopIfTrue="1" operator="equal">
      <formula>"-"</formula>
    </cfRule>
  </conditionalFormatting>
  <conditionalFormatting sqref="D175:D184">
    <cfRule type="cellIs" dxfId="1250" priority="111" stopIfTrue="1" operator="equal">
      <formula>"Falla"</formula>
    </cfRule>
    <cfRule type="cellIs" dxfId="1249" priority="113" stopIfTrue="1" operator="equal">
      <formula>"N/T"</formula>
    </cfRule>
    <cfRule type="cellIs" dxfId="1248" priority="114" stopIfTrue="1" operator="equal">
      <formula>"N/D"</formula>
    </cfRule>
    <cfRule type="cellIs" dxfId="1247" priority="112" stopIfTrue="1" operator="equal">
      <formula>"N/A"</formula>
    </cfRule>
    <cfRule type="cellIs" dxfId="1246" priority="110" stopIfTrue="1" operator="equal">
      <formula>"Pasa"</formula>
    </cfRule>
    <cfRule type="expression" dxfId="1245" priority="109" stopIfTrue="1">
      <formula>ISBLANK(D175)</formula>
    </cfRule>
  </conditionalFormatting>
  <conditionalFormatting sqref="D175:D186">
    <cfRule type="cellIs" dxfId="1244" priority="312" stopIfTrue="1" operator="equal">
      <formula>"N/D"</formula>
    </cfRule>
    <cfRule type="cellIs" dxfId="1243" priority="311" stopIfTrue="1" operator="equal">
      <formula>"N/T"</formula>
    </cfRule>
    <cfRule type="cellIs" dxfId="1242" priority="309" stopIfTrue="1" operator="equal">
      <formula>"Falla"</formula>
    </cfRule>
    <cfRule type="cellIs" dxfId="1241" priority="308" stopIfTrue="1" operator="equal">
      <formula>"Pasa"</formula>
    </cfRule>
    <cfRule type="expression" dxfId="1240" priority="307" stopIfTrue="1">
      <formula>ISBLANK(D175)</formula>
    </cfRule>
    <cfRule type="cellIs" dxfId="1239" priority="310" stopIfTrue="1" operator="equal">
      <formula>"N/A"</formula>
    </cfRule>
  </conditionalFormatting>
  <conditionalFormatting sqref="D187:D188">
    <cfRule type="cellIs" dxfId="1238" priority="131" stopIfTrue="1" operator="equal">
      <formula>"-"</formula>
    </cfRule>
  </conditionalFormatting>
  <conditionalFormatting sqref="D189:D203">
    <cfRule type="cellIs" dxfId="1237" priority="299" stopIfTrue="1" operator="equal">
      <formula>"-"</formula>
    </cfRule>
  </conditionalFormatting>
  <conditionalFormatting sqref="D192:D201">
    <cfRule type="cellIs" dxfId="1236" priority="102" stopIfTrue="1" operator="equal">
      <formula>"N/D"</formula>
    </cfRule>
    <cfRule type="expression" dxfId="1235" priority="97" stopIfTrue="1">
      <formula>ISBLANK(D192)</formula>
    </cfRule>
    <cfRule type="cellIs" dxfId="1234" priority="101" stopIfTrue="1" operator="equal">
      <formula>"N/T"</formula>
    </cfRule>
    <cfRule type="cellIs" dxfId="1233" priority="108" stopIfTrue="1" operator="equal">
      <formula>"N/D"</formula>
    </cfRule>
    <cfRule type="cellIs" dxfId="1232" priority="107" stopIfTrue="1" operator="equal">
      <formula>"N/T"</formula>
    </cfRule>
    <cfRule type="cellIs" dxfId="1231" priority="100" stopIfTrue="1" operator="equal">
      <formula>"N/A"</formula>
    </cfRule>
    <cfRule type="cellIs" dxfId="1230" priority="99" stopIfTrue="1" operator="equal">
      <formula>"Falla"</formula>
    </cfRule>
    <cfRule type="cellIs" dxfId="1229" priority="106" stopIfTrue="1" operator="equal">
      <formula>"N/A"</formula>
    </cfRule>
    <cfRule type="cellIs" dxfId="1228" priority="105" stopIfTrue="1" operator="equal">
      <formula>"Falla"</formula>
    </cfRule>
    <cfRule type="cellIs" dxfId="1227" priority="104" stopIfTrue="1" operator="equal">
      <formula>"Pasa"</formula>
    </cfRule>
    <cfRule type="expression" dxfId="1226" priority="103" stopIfTrue="1">
      <formula>ISBLANK(D192)</formula>
    </cfRule>
    <cfRule type="cellIs" dxfId="1225" priority="98" stopIfTrue="1" operator="equal">
      <formula>"Pasa"</formula>
    </cfRule>
  </conditionalFormatting>
  <conditionalFormatting sqref="D192:D203">
    <cfRule type="cellIs" dxfId="1224" priority="297" stopIfTrue="1" operator="equal">
      <formula>"N/D"</formula>
    </cfRule>
    <cfRule type="cellIs" dxfId="1223" priority="295" stopIfTrue="1" operator="equal">
      <formula>"N/A"</formula>
    </cfRule>
    <cfRule type="cellIs" dxfId="1222" priority="294" stopIfTrue="1" operator="equal">
      <formula>"Falla"</formula>
    </cfRule>
    <cfRule type="cellIs" dxfId="1221" priority="293" stopIfTrue="1" operator="equal">
      <formula>"Pasa"</formula>
    </cfRule>
    <cfRule type="expression" dxfId="1220" priority="292" stopIfTrue="1">
      <formula>ISBLANK(D192)</formula>
    </cfRule>
    <cfRule type="cellIs" dxfId="1219" priority="296" stopIfTrue="1" operator="equal">
      <formula>"N/T"</formula>
    </cfRule>
  </conditionalFormatting>
  <conditionalFormatting sqref="D204:D239">
    <cfRule type="cellIs" dxfId="1218" priority="125" stopIfTrue="1" operator="equal">
      <formula>"-"</formula>
    </cfRule>
  </conditionalFormatting>
  <conditionalFormatting sqref="D209:D218">
    <cfRule type="cellIs" dxfId="1217" priority="86" stopIfTrue="1" operator="equal">
      <formula>"Pasa"</formula>
    </cfRule>
    <cfRule type="cellIs" dxfId="1216" priority="87" stopIfTrue="1" operator="equal">
      <formula>"Falla"</formula>
    </cfRule>
    <cfRule type="cellIs" dxfId="1215" priority="88" stopIfTrue="1" operator="equal">
      <formula>"N/A"</formula>
    </cfRule>
    <cfRule type="cellIs" dxfId="1214" priority="89" stopIfTrue="1" operator="equal">
      <formula>"N/T"</formula>
    </cfRule>
    <cfRule type="cellIs" dxfId="1213" priority="90" stopIfTrue="1" operator="equal">
      <formula>"N/D"</formula>
    </cfRule>
    <cfRule type="expression" dxfId="1212" priority="91" stopIfTrue="1">
      <formula>ISBLANK(D209)</formula>
    </cfRule>
    <cfRule type="cellIs" dxfId="1211" priority="92" stopIfTrue="1" operator="equal">
      <formula>"Pasa"</formula>
    </cfRule>
    <cfRule type="cellIs" dxfId="1210" priority="93" stopIfTrue="1" operator="equal">
      <formula>"Falla"</formula>
    </cfRule>
    <cfRule type="cellIs" dxfId="1209" priority="94" stopIfTrue="1" operator="equal">
      <formula>"N/A"</formula>
    </cfRule>
    <cfRule type="cellIs" dxfId="1208" priority="95" stopIfTrue="1" operator="equal">
      <formula>"N/T"</formula>
    </cfRule>
    <cfRule type="cellIs" dxfId="1207" priority="96" stopIfTrue="1" operator="equal">
      <formula>"N/D"</formula>
    </cfRule>
    <cfRule type="expression" dxfId="1206" priority="85" stopIfTrue="1">
      <formula>ISBLANK(D209)</formula>
    </cfRule>
  </conditionalFormatting>
  <conditionalFormatting sqref="D226:D235">
    <cfRule type="expression" dxfId="1205" priority="79" stopIfTrue="1">
      <formula>ISBLANK(D226)</formula>
    </cfRule>
    <cfRule type="cellIs" dxfId="1204" priority="80" stopIfTrue="1" operator="equal">
      <formula>"Pasa"</formula>
    </cfRule>
    <cfRule type="cellIs" dxfId="1203" priority="78" stopIfTrue="1" operator="equal">
      <formula>"N/D"</formula>
    </cfRule>
    <cfRule type="cellIs" dxfId="1202" priority="77" stopIfTrue="1" operator="equal">
      <formula>"N/T"</formula>
    </cfRule>
    <cfRule type="cellIs" dxfId="1201" priority="76" stopIfTrue="1" operator="equal">
      <formula>"N/A"</formula>
    </cfRule>
    <cfRule type="cellIs" dxfId="1200" priority="75" stopIfTrue="1" operator="equal">
      <formula>"Falla"</formula>
    </cfRule>
    <cfRule type="expression" dxfId="1199" priority="73" stopIfTrue="1">
      <formula>ISBLANK(D226)</formula>
    </cfRule>
    <cfRule type="cellIs" dxfId="1198" priority="74" stopIfTrue="1" operator="equal">
      <formula>"Pasa"</formula>
    </cfRule>
    <cfRule type="cellIs" dxfId="1197" priority="84" stopIfTrue="1" operator="equal">
      <formula>"N/D"</formula>
    </cfRule>
    <cfRule type="cellIs" dxfId="1196" priority="83" stopIfTrue="1" operator="equal">
      <formula>"N/T"</formula>
    </cfRule>
    <cfRule type="cellIs" dxfId="1195" priority="82" stopIfTrue="1" operator="equal">
      <formula>"N/A"</formula>
    </cfRule>
    <cfRule type="cellIs" dxfId="1194" priority="81" stopIfTrue="1" operator="equal">
      <formula>"Falla"</formula>
    </cfRule>
  </conditionalFormatting>
  <conditionalFormatting sqref="D243:D252">
    <cfRule type="cellIs" dxfId="1193" priority="68" stopIfTrue="1" operator="equal">
      <formula>"Pasa"</formula>
    </cfRule>
    <cfRule type="cellIs" dxfId="1192" priority="69" stopIfTrue="1" operator="equal">
      <formula>"Falla"</formula>
    </cfRule>
    <cfRule type="cellIs" dxfId="1191" priority="70" stopIfTrue="1" operator="equal">
      <formula>"N/A"</formula>
    </cfRule>
    <cfRule type="cellIs" dxfId="1190" priority="71" stopIfTrue="1" operator="equal">
      <formula>"N/T"</formula>
    </cfRule>
    <cfRule type="cellIs" dxfId="1189" priority="72" stopIfTrue="1" operator="equal">
      <formula>"N/D"</formula>
    </cfRule>
    <cfRule type="expression" dxfId="1188" priority="61" stopIfTrue="1">
      <formula>ISBLANK(D243)</formula>
    </cfRule>
    <cfRule type="cellIs" dxfId="1187" priority="62" stopIfTrue="1" operator="equal">
      <formula>"Pasa"</formula>
    </cfRule>
    <cfRule type="cellIs" dxfId="1186" priority="64" stopIfTrue="1" operator="equal">
      <formula>"N/A"</formula>
    </cfRule>
    <cfRule type="cellIs" dxfId="1185" priority="63" stopIfTrue="1" operator="equal">
      <formula>"Falla"</formula>
    </cfRule>
    <cfRule type="cellIs" dxfId="1184" priority="65" stopIfTrue="1" operator="equal">
      <formula>"N/T"</formula>
    </cfRule>
    <cfRule type="cellIs" dxfId="1183" priority="66" stopIfTrue="1" operator="equal">
      <formula>"N/D"</formula>
    </cfRule>
    <cfRule type="expression" dxfId="1182" priority="67" stopIfTrue="1">
      <formula>ISBLANK(D243)</formula>
    </cfRule>
  </conditionalFormatting>
  <conditionalFormatting sqref="D243:D254">
    <cfRule type="cellIs" dxfId="1181" priority="283" stopIfTrue="1" operator="equal">
      <formula>"N/D"</formula>
    </cfRule>
    <cfRule type="cellIs" dxfId="1180" priority="282" stopIfTrue="1" operator="equal">
      <formula>"N/T"</formula>
    </cfRule>
    <cfRule type="expression" dxfId="1179" priority="278" stopIfTrue="1">
      <formula>ISBLANK(D243)</formula>
    </cfRule>
    <cfRule type="cellIs" dxfId="1178" priority="281" stopIfTrue="1" operator="equal">
      <formula>"N/A"</formula>
    </cfRule>
    <cfRule type="cellIs" dxfId="1177" priority="279" stopIfTrue="1" operator="equal">
      <formula>"Pasa"</formula>
    </cfRule>
    <cfRule type="cellIs" dxfId="1176" priority="280" stopIfTrue="1" operator="equal">
      <formula>"Falla"</formula>
    </cfRule>
  </conditionalFormatting>
  <conditionalFormatting sqref="D255:D290">
    <cfRule type="cellIs" dxfId="1175" priority="119" stopIfTrue="1" operator="equal">
      <formula>"-"</formula>
    </cfRule>
  </conditionalFormatting>
  <conditionalFormatting sqref="D259:D269">
    <cfRule type="expression" dxfId="1174" priority="55" stopIfTrue="1">
      <formula>ISBLANK(D259)</formula>
    </cfRule>
    <cfRule type="cellIs" dxfId="1173" priority="60" stopIfTrue="1" operator="equal">
      <formula>"N/D"</formula>
    </cfRule>
    <cfRule type="cellIs" dxfId="1172" priority="59" stopIfTrue="1" operator="equal">
      <formula>"N/T"</formula>
    </cfRule>
    <cfRule type="cellIs" dxfId="1171" priority="58" stopIfTrue="1" operator="equal">
      <formula>"N/A"</formula>
    </cfRule>
    <cfRule type="cellIs" dxfId="1170" priority="57" stopIfTrue="1" operator="equal">
      <formula>"Falla"</formula>
    </cfRule>
    <cfRule type="cellIs" dxfId="1169" priority="56" stopIfTrue="1" operator="equal">
      <formula>"Pasa"</formula>
    </cfRule>
    <cfRule type="cellIs" dxfId="1168" priority="54" stopIfTrue="1" operator="equal">
      <formula>"N/D"</formula>
    </cfRule>
    <cfRule type="cellIs" dxfId="1167" priority="53" stopIfTrue="1" operator="equal">
      <formula>"N/T"</formula>
    </cfRule>
    <cfRule type="cellIs" dxfId="1166" priority="52" stopIfTrue="1" operator="equal">
      <formula>"N/A"</formula>
    </cfRule>
    <cfRule type="cellIs" dxfId="1165" priority="51" stopIfTrue="1" operator="equal">
      <formula>"Falla"</formula>
    </cfRule>
    <cfRule type="cellIs" dxfId="1164" priority="50" stopIfTrue="1" operator="equal">
      <formula>"Pasa"</formula>
    </cfRule>
    <cfRule type="expression" dxfId="1163" priority="49" stopIfTrue="1">
      <formula>ISBLANK(D259)</formula>
    </cfRule>
  </conditionalFormatting>
  <conditionalFormatting sqref="D277:D286">
    <cfRule type="cellIs" dxfId="1162" priority="39" stopIfTrue="1" operator="equal">
      <formula>"Falla"</formula>
    </cfRule>
    <cfRule type="cellIs" dxfId="1161" priority="48" stopIfTrue="1" operator="equal">
      <formula>"N/D"</formula>
    </cfRule>
    <cfRule type="cellIs" dxfId="1160" priority="47" stopIfTrue="1" operator="equal">
      <formula>"N/T"</formula>
    </cfRule>
    <cfRule type="cellIs" dxfId="1159" priority="46" stopIfTrue="1" operator="equal">
      <formula>"N/A"</formula>
    </cfRule>
    <cfRule type="cellIs" dxfId="1158" priority="45" stopIfTrue="1" operator="equal">
      <formula>"Falla"</formula>
    </cfRule>
    <cfRule type="cellIs" dxfId="1157" priority="42" stopIfTrue="1" operator="equal">
      <formula>"N/D"</formula>
    </cfRule>
    <cfRule type="cellIs" dxfId="1156" priority="44" stopIfTrue="1" operator="equal">
      <formula>"Pasa"</formula>
    </cfRule>
    <cfRule type="expression" dxfId="1155" priority="43" stopIfTrue="1">
      <formula>ISBLANK(D277)</formula>
    </cfRule>
    <cfRule type="expression" dxfId="1154" priority="37" stopIfTrue="1">
      <formula>ISBLANK(D277)</formula>
    </cfRule>
    <cfRule type="cellIs" dxfId="1153" priority="38" stopIfTrue="1" operator="equal">
      <formula>"Pasa"</formula>
    </cfRule>
    <cfRule type="cellIs" dxfId="1152" priority="41" stopIfTrue="1" operator="equal">
      <formula>"N/T"</formula>
    </cfRule>
    <cfRule type="cellIs" dxfId="1151" priority="40" stopIfTrue="1" operator="equal">
      <formula>"N/A"</formula>
    </cfRule>
  </conditionalFormatting>
  <conditionalFormatting sqref="D294:D303">
    <cfRule type="cellIs" dxfId="1150" priority="29" stopIfTrue="1" operator="equal">
      <formula>"N/T"</formula>
    </cfRule>
    <cfRule type="expression" dxfId="1149" priority="31" stopIfTrue="1">
      <formula>ISBLANK(D294)</formula>
    </cfRule>
    <cfRule type="cellIs" dxfId="1148" priority="32" stopIfTrue="1" operator="equal">
      <formula>"Pasa"</formula>
    </cfRule>
    <cfRule type="cellIs" dxfId="1147" priority="33" stopIfTrue="1" operator="equal">
      <formula>"Falla"</formula>
    </cfRule>
    <cfRule type="cellIs" dxfId="1146" priority="34" stopIfTrue="1" operator="equal">
      <formula>"N/A"</formula>
    </cfRule>
    <cfRule type="cellIs" dxfId="1145" priority="35" stopIfTrue="1" operator="equal">
      <formula>"N/T"</formula>
    </cfRule>
    <cfRule type="cellIs" dxfId="1144" priority="36" stopIfTrue="1" operator="equal">
      <formula>"N/D"</formula>
    </cfRule>
    <cfRule type="cellIs" dxfId="1143" priority="26" stopIfTrue="1" operator="equal">
      <formula>"Pasa"</formula>
    </cfRule>
    <cfRule type="cellIs" dxfId="1142" priority="30" stopIfTrue="1" operator="equal">
      <formula>"N/D"</formula>
    </cfRule>
    <cfRule type="expression" dxfId="1141" priority="25" stopIfTrue="1">
      <formula>ISBLANK(D294)</formula>
    </cfRule>
    <cfRule type="cellIs" dxfId="1140" priority="28" stopIfTrue="1" operator="equal">
      <formula>"N/A"</formula>
    </cfRule>
    <cfRule type="cellIs" dxfId="1139" priority="27" stopIfTrue="1" operator="equal">
      <formula>"Falla"</formula>
    </cfRule>
  </conditionalFormatting>
  <conditionalFormatting sqref="D294:D305">
    <cfRule type="cellIs" dxfId="1138" priority="241" stopIfTrue="1" operator="equal">
      <formula>"N/D"</formula>
    </cfRule>
    <cfRule type="expression" dxfId="1137" priority="236" stopIfTrue="1">
      <formula>ISBLANK(D294)</formula>
    </cfRule>
    <cfRule type="cellIs" dxfId="1136" priority="240" stopIfTrue="1" operator="equal">
      <formula>"N/T"</formula>
    </cfRule>
    <cfRule type="cellIs" dxfId="1135" priority="238" stopIfTrue="1" operator="equal">
      <formula>"Falla"</formula>
    </cfRule>
    <cfRule type="cellIs" dxfId="1134" priority="239" stopIfTrue="1" operator="equal">
      <formula>"N/A"</formula>
    </cfRule>
    <cfRule type="cellIs" dxfId="1133" priority="237" stopIfTrue="1" operator="equal">
      <formula>"Pasa"</formula>
    </cfRule>
  </conditionalFormatting>
  <conditionalFormatting sqref="D306:D307">
    <cfRule type="cellIs" dxfId="1132" priority="117" stopIfTrue="1" operator="equal">
      <formula>"-"</formula>
    </cfRule>
  </conditionalFormatting>
  <conditionalFormatting sqref="D311:D320">
    <cfRule type="expression" dxfId="1131" priority="13" stopIfTrue="1">
      <formula>ISBLANK(D311)</formula>
    </cfRule>
    <cfRule type="cellIs" dxfId="1130" priority="22" stopIfTrue="1" operator="equal">
      <formula>"N/A"</formula>
    </cfRule>
    <cfRule type="cellIs" dxfId="1129" priority="24" stopIfTrue="1" operator="equal">
      <formula>"N/D"</formula>
    </cfRule>
    <cfRule type="cellIs" dxfId="1128" priority="21" stopIfTrue="1" operator="equal">
      <formula>"Falla"</formula>
    </cfRule>
    <cfRule type="cellIs" dxfId="1127" priority="23" stopIfTrue="1" operator="equal">
      <formula>"N/T"</formula>
    </cfRule>
    <cfRule type="cellIs" dxfId="1126" priority="20" stopIfTrue="1" operator="equal">
      <formula>"Pasa"</formula>
    </cfRule>
    <cfRule type="cellIs" dxfId="1125" priority="18" stopIfTrue="1" operator="equal">
      <formula>"N/D"</formula>
    </cfRule>
    <cfRule type="cellIs" dxfId="1124" priority="16" stopIfTrue="1" operator="equal">
      <formula>"N/A"</formula>
    </cfRule>
    <cfRule type="cellIs" dxfId="1123" priority="15" stopIfTrue="1" operator="equal">
      <formula>"Falla"</formula>
    </cfRule>
    <cfRule type="cellIs" dxfId="1122" priority="14" stopIfTrue="1" operator="equal">
      <formula>"Pasa"</formula>
    </cfRule>
    <cfRule type="expression" dxfId="1121" priority="19" stopIfTrue="1">
      <formula>ISBLANK(D311)</formula>
    </cfRule>
    <cfRule type="cellIs" dxfId="1120" priority="17" stopIfTrue="1" operator="equal">
      <formula>"N/T"</formula>
    </cfRule>
  </conditionalFormatting>
  <conditionalFormatting sqref="D311:D322">
    <cfRule type="expression" dxfId="1119" priority="222" stopIfTrue="1">
      <formula>ISBLANK(D311)</formula>
    </cfRule>
    <cfRule type="cellIs" dxfId="1118" priority="223" stopIfTrue="1" operator="equal">
      <formula>"Pasa"</formula>
    </cfRule>
    <cfRule type="cellIs" dxfId="1117" priority="227" stopIfTrue="1" operator="equal">
      <formula>"N/D"</formula>
    </cfRule>
    <cfRule type="cellIs" dxfId="1116" priority="226" stopIfTrue="1" operator="equal">
      <formula>"N/T"</formula>
    </cfRule>
    <cfRule type="cellIs" dxfId="1115" priority="225" stopIfTrue="1" operator="equal">
      <formula>"N/A"</formula>
    </cfRule>
    <cfRule type="cellIs" dxfId="1114" priority="224" stopIfTrue="1" operator="equal">
      <formula>"Falla"</formula>
    </cfRule>
  </conditionalFormatting>
  <conditionalFormatting sqref="D323:D324">
    <cfRule type="cellIs" dxfId="1113" priority="115" stopIfTrue="1" operator="equal">
      <formula>"-"</formula>
    </cfRule>
  </conditionalFormatting>
  <conditionalFormatting sqref="D328:D337">
    <cfRule type="expression" dxfId="1112" priority="1" stopIfTrue="1">
      <formula>ISBLANK(D328)</formula>
    </cfRule>
    <cfRule type="cellIs" dxfId="1111" priority="2" stopIfTrue="1" operator="equal">
      <formula>"Pasa"</formula>
    </cfRule>
    <cfRule type="cellIs" dxfId="1110" priority="12" stopIfTrue="1" operator="equal">
      <formula>"N/D"</formula>
    </cfRule>
    <cfRule type="expression" dxfId="1109" priority="7" stopIfTrue="1">
      <formula>ISBLANK(D328)</formula>
    </cfRule>
    <cfRule type="cellIs" dxfId="1108" priority="212" stopIfTrue="1" operator="equal">
      <formula>"N/T"</formula>
    </cfRule>
    <cfRule type="cellIs" dxfId="1107" priority="209" stopIfTrue="1" operator="equal">
      <formula>"Pasa"</formula>
    </cfRule>
    <cfRule type="cellIs" dxfId="1106" priority="10" stopIfTrue="1" operator="equal">
      <formula>"N/A"</formula>
    </cfRule>
    <cfRule type="cellIs" dxfId="1105" priority="211" stopIfTrue="1" operator="equal">
      <formula>"N/A"</formula>
    </cfRule>
    <cfRule type="cellIs" dxfId="1104" priority="210" stopIfTrue="1" operator="equal">
      <formula>"Falla"</formula>
    </cfRule>
    <cfRule type="cellIs" dxfId="1103" priority="9" stopIfTrue="1" operator="equal">
      <formula>"Falla"</formula>
    </cfRule>
    <cfRule type="cellIs" dxfId="1102" priority="8" stopIfTrue="1" operator="equal">
      <formula>"Pasa"</formula>
    </cfRule>
    <cfRule type="expression" dxfId="1101" priority="208" stopIfTrue="1">
      <formula>ISBLANK(D328)</formula>
    </cfRule>
    <cfRule type="cellIs" dxfId="1100" priority="6" stopIfTrue="1" operator="equal">
      <formula>"N/D"</formula>
    </cfRule>
    <cfRule type="cellIs" dxfId="1099" priority="5" stopIfTrue="1" operator="equal">
      <formula>"N/T"</formula>
    </cfRule>
    <cfRule type="cellIs" dxfId="1098" priority="4" stopIfTrue="1" operator="equal">
      <formula>"N/A"</formula>
    </cfRule>
    <cfRule type="cellIs" dxfId="1097" priority="3" stopIfTrue="1" operator="equal">
      <formula>"Falla"</formula>
    </cfRule>
    <cfRule type="cellIs" dxfId="1096" priority="11" stopIfTrue="1" operator="equal">
      <formula>"N/T"</formula>
    </cfRule>
    <cfRule type="cellIs" dxfId="1095" priority="213" stopIfTrue="1" operator="equal">
      <formula>"N/D"</formula>
    </cfRule>
  </conditionalFormatting>
  <conditionalFormatting sqref="E22:E35 E39:E53 E56:E70 E73:E87 E209:E222 E226:E239 E260:E273 E277:E290">
    <cfRule type="cellIs" dxfId="1094" priority="538" stopIfTrue="1" operator="equal">
      <formula>"ERR"</formula>
    </cfRule>
  </conditionalFormatting>
  <conditionalFormatting sqref="E90:E103">
    <cfRule type="cellIs" dxfId="1093" priority="388" stopIfTrue="1" operator="equal">
      <formula>"ERR"</formula>
    </cfRule>
  </conditionalFormatting>
  <conditionalFormatting sqref="E107:E120">
    <cfRule type="cellIs" dxfId="1092" priority="373" stopIfTrue="1" operator="equal">
      <formula>"ERR"</formula>
    </cfRule>
  </conditionalFormatting>
  <conditionalFormatting sqref="E124:E137">
    <cfRule type="cellIs" dxfId="1091" priority="358" stopIfTrue="1" operator="equal">
      <formula>"ERR"</formula>
    </cfRule>
  </conditionalFormatting>
  <conditionalFormatting sqref="E141:E154">
    <cfRule type="cellIs" dxfId="1090" priority="343" stopIfTrue="1" operator="equal">
      <formula>"ERR"</formula>
    </cfRule>
  </conditionalFormatting>
  <conditionalFormatting sqref="E158:E171">
    <cfRule type="cellIs" dxfId="1089" priority="328" stopIfTrue="1" operator="equal">
      <formula>"ERR"</formula>
    </cfRule>
  </conditionalFormatting>
  <conditionalFormatting sqref="E175:E188">
    <cfRule type="cellIs" dxfId="1088" priority="313" stopIfTrue="1" operator="equal">
      <formula>"ERR"</formula>
    </cfRule>
  </conditionalFormatting>
  <conditionalFormatting sqref="E192:E205">
    <cfRule type="cellIs" dxfId="1087" priority="298" stopIfTrue="1" operator="equal">
      <formula>"ERR"</formula>
    </cfRule>
  </conditionalFormatting>
  <conditionalFormatting sqref="E243:E256">
    <cfRule type="cellIs" dxfId="1086" priority="284" stopIfTrue="1" operator="equal">
      <formula>"ERR"</formula>
    </cfRule>
  </conditionalFormatting>
  <conditionalFormatting sqref="E294:E307">
    <cfRule type="cellIs" dxfId="1085" priority="242" stopIfTrue="1" operator="equal">
      <formula>"ERR"</formula>
    </cfRule>
  </conditionalFormatting>
  <conditionalFormatting sqref="E311:E324">
    <cfRule type="cellIs" dxfId="1084" priority="228" stopIfTrue="1" operator="equal">
      <formula>"ERR"</formula>
    </cfRule>
  </conditionalFormatting>
  <conditionalFormatting sqref="E328:E337">
    <cfRule type="cellIs" dxfId="1083" priority="214" stopIfTrue="1" operator="equal">
      <formula>"ERR"</formula>
    </cfRule>
  </conditionalFormatting>
  <conditionalFormatting sqref="F22:J22 D22:D33 F39:J39 D39:D50 D53 F56:J56 D56:D67 D70 F73:J73 D73:D84 D87 F90:J90 F107:J107 F124:J124 F141:J141 F158:J158 F175:J175 F192:J192 F209:J209 D209:D220 F226:J226 D226:D237 F243:J243 F260:J260 D260:D271 F277:J277 D277:D288 F294:J294 F311:J311 F328:J328">
    <cfRule type="cellIs" dxfId="1082" priority="534" stopIfTrue="1" operator="equal">
      <formula>"Falla"</formula>
    </cfRule>
    <cfRule type="cellIs" dxfId="1081" priority="535" stopIfTrue="1" operator="equal">
      <formula>"N/A"</formula>
    </cfRule>
    <cfRule type="cellIs" dxfId="1080" priority="536" stopIfTrue="1" operator="equal">
      <formula>"N/T"</formula>
    </cfRule>
    <cfRule type="cellIs" dxfId="1079" priority="537" stopIfTrue="1" operator="equal">
      <formula>"N/D"</formula>
    </cfRule>
    <cfRule type="cellIs" dxfId="1078" priority="533" stopIfTrue="1" operator="equal">
      <formula>"Pasa"</formula>
    </cfRule>
  </conditionalFormatting>
  <conditionalFormatting sqref="N13:N14">
    <cfRule type="cellIs" dxfId="1077" priority="194" stopIfTrue="1" operator="equal">
      <formula>"N/D"</formula>
    </cfRule>
    <cfRule type="cellIs" dxfId="1076" priority="193" stopIfTrue="1" operator="equal">
      <formula>"N/T"</formula>
    </cfRule>
    <cfRule type="cellIs" dxfId="1075" priority="192" stopIfTrue="1" operator="equal">
      <formula>"N/A"</formula>
    </cfRule>
    <cfRule type="cellIs" dxfId="1074" priority="191" stopIfTrue="1" operator="equal">
      <formula>"Falla"</formula>
    </cfRule>
    <cfRule type="expression" dxfId="1073" priority="189" stopIfTrue="1">
      <formula>ISBLANK(N13)</formula>
    </cfRule>
    <cfRule type="cellIs" dxfId="1072" priority="190" stopIfTrue="1" operator="equal">
      <formula>"Pasa"</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2">
        <x14:dataValidation type="list" operator="equal" showErrorMessage="1" xr:uid="{00000000-0002-0000-0500-000000000000}">
          <x14:formula1>
            <xm:f>'DATA - Oculta'!$U$9:$U$13</xm:f>
          </x14:formula1>
          <xm:sqref>D311:D322 D294:D305 D243:D254 D226:D237 D22:D33 D277:D288 D328:D337 D209:D220 D158:D169 D141:D152 D124:D135 D107:D118 D90:D101 D73:D84 D56:D67 D39:D50 D175:D186 D192:D203 D260:D271</xm:sqref>
        </x14:dataValidation>
        <x14:dataValidation type="list" allowBlank="1" showInputMessage="1" showErrorMessage="1" xr:uid="{4FB14709-6CB7-4DB9-B107-2F890453CEF1}">
          <x14:formula1>
            <xm:f>'DATA - Oculta'!$U$9:$U$13</xm:f>
          </x14:formula1>
          <xm:sqref>D18 D307 D35 D52 D69 D86 D103 D120 D137 D154 D171 D188 D205 D222 D239 D256 D273 D290 D324</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10"/>
  <dimension ref="A1:BL504"/>
  <sheetViews>
    <sheetView zoomScale="60" zoomScaleNormal="60" workbookViewId="0">
      <selection activeCell="F33" sqref="F33"/>
    </sheetView>
  </sheetViews>
  <sheetFormatPr defaultColWidth="11.54296875" defaultRowHeight="12.5"/>
  <cols>
    <col min="1" max="1" width="7.81640625" style="14" customWidth="1"/>
    <col min="2" max="2" width="16.1796875" style="14" customWidth="1"/>
    <col min="3" max="3" width="56" style="14" customWidth="1"/>
    <col min="4" max="4" width="18.1796875" style="242" customWidth="1"/>
    <col min="5" max="5" width="5.54296875" style="79" customWidth="1"/>
    <col min="6" max="6" width="16.453125" style="14" bestFit="1" customWidth="1"/>
    <col min="7" max="7" width="14.81640625" style="14" customWidth="1"/>
    <col min="8" max="8" width="12.54296875" style="14" customWidth="1"/>
    <col min="9" max="9" width="11.81640625" style="14" customWidth="1"/>
    <col min="10" max="10" width="17.1796875" style="14" bestFit="1" customWidth="1"/>
    <col min="11" max="11" width="14.54296875" style="14" customWidth="1"/>
    <col min="12" max="12" width="12.54296875" style="14" customWidth="1"/>
    <col min="13" max="13" width="18.54296875" style="14" customWidth="1"/>
    <col min="14" max="15" width="12.54296875" style="14" customWidth="1"/>
    <col min="16" max="16" width="19.54296875" style="14" customWidth="1"/>
    <col min="17" max="17" width="6.81640625" style="14" customWidth="1"/>
    <col min="18" max="18" width="4.81640625" style="14" customWidth="1"/>
    <col min="19" max="19" width="12.81640625" style="14" customWidth="1"/>
    <col min="20" max="20" width="12.1796875" style="14" customWidth="1"/>
    <col min="21" max="21" width="6.81640625" style="14" customWidth="1"/>
    <col min="22" max="22" width="5.54296875" style="14" customWidth="1"/>
    <col min="23" max="23" width="12" style="14" customWidth="1"/>
    <col min="24" max="24" width="11.81640625" style="14" customWidth="1"/>
    <col min="25" max="25" width="7.1796875" style="14" customWidth="1"/>
    <col min="26" max="64" width="14.453125" style="14" customWidth="1"/>
    <col min="65" max="16384" width="11.54296875" style="14"/>
  </cols>
  <sheetData>
    <row r="1" spans="1:64" ht="14.15" customHeight="1">
      <c r="A1" s="25"/>
      <c r="B1" s="19"/>
      <c r="C1" s="19"/>
      <c r="D1" s="230"/>
      <c r="E1" s="74"/>
      <c r="F1" s="18"/>
      <c r="G1" s="18"/>
      <c r="H1" s="18"/>
      <c r="I1" s="18"/>
      <c r="J1" s="18"/>
      <c r="K1" s="18"/>
      <c r="L1" s="18"/>
      <c r="M1" s="18"/>
      <c r="N1" s="18"/>
      <c r="O1" s="18"/>
      <c r="P1" s="18"/>
      <c r="Q1" s="18"/>
      <c r="R1" s="18"/>
      <c r="S1" s="18"/>
      <c r="T1" s="18"/>
      <c r="U1" s="18"/>
      <c r="V1" s="18"/>
      <c r="W1" s="18"/>
      <c r="X1" s="18"/>
      <c r="Y1" s="18"/>
      <c r="Z1" s="18"/>
    </row>
    <row r="2" spans="1:64" ht="27" customHeight="1">
      <c r="A2" s="25"/>
      <c r="B2" s="46" t="s">
        <v>480</v>
      </c>
      <c r="C2" s="25"/>
      <c r="D2" s="230"/>
      <c r="E2" s="74"/>
      <c r="P2" s="18"/>
      <c r="Q2" s="18"/>
      <c r="R2" s="18"/>
      <c r="S2" s="18"/>
      <c r="T2" s="18"/>
      <c r="U2" s="18"/>
      <c r="V2" s="18"/>
      <c r="W2" s="18"/>
      <c r="X2" s="18"/>
      <c r="Y2" s="18"/>
      <c r="Z2" s="18"/>
    </row>
    <row r="3" spans="1:64" ht="26.15" customHeight="1">
      <c r="A3" s="25"/>
      <c r="B3" s="47" t="s">
        <v>272</v>
      </c>
      <c r="C3" s="25"/>
      <c r="D3" s="230"/>
      <c r="E3" s="74"/>
    </row>
    <row r="4" spans="1:64" ht="26.15" customHeight="1">
      <c r="B4" s="1"/>
      <c r="C4" s="48"/>
      <c r="D4" s="231"/>
      <c r="E4" s="14"/>
      <c r="K4" s="18"/>
      <c r="N4" s="18"/>
      <c r="O4" s="18"/>
    </row>
    <row r="5" spans="1:64" ht="28" customHeight="1">
      <c r="B5" s="7" t="s">
        <v>20</v>
      </c>
      <c r="C5" s="7"/>
      <c r="D5" s="232"/>
      <c r="E5" s="75"/>
      <c r="F5" s="58"/>
      <c r="G5" s="58"/>
      <c r="H5" s="58"/>
      <c r="I5" s="58"/>
      <c r="J5" s="58"/>
      <c r="K5" s="58"/>
      <c r="L5" s="58"/>
      <c r="M5" s="58"/>
      <c r="N5" s="49"/>
      <c r="O5" s="49"/>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row>
    <row r="6" spans="1:64" ht="11.75" customHeight="1">
      <c r="B6" s="109"/>
      <c r="C6" s="109"/>
      <c r="D6" s="243"/>
      <c r="E6" s="110"/>
      <c r="F6" s="109"/>
      <c r="G6" s="109"/>
      <c r="H6" s="109"/>
      <c r="I6" s="109"/>
      <c r="J6" s="109"/>
      <c r="K6" s="109"/>
      <c r="L6" s="109"/>
      <c r="M6" s="109"/>
      <c r="N6" s="18"/>
      <c r="O6" s="18"/>
    </row>
    <row r="7" spans="1:64" ht="12.65" customHeight="1">
      <c r="B7" s="18"/>
      <c r="C7" s="18"/>
      <c r="D7" s="234"/>
      <c r="E7" s="74"/>
      <c r="F7" s="18"/>
      <c r="G7" s="18"/>
      <c r="H7" s="18"/>
      <c r="I7" s="18"/>
      <c r="J7" s="18"/>
      <c r="K7" s="18"/>
      <c r="L7" s="18"/>
      <c r="M7" s="18"/>
      <c r="N7" s="18"/>
      <c r="O7" s="18"/>
    </row>
    <row r="8" spans="1:64" ht="21" customHeight="1">
      <c r="B8" s="77" t="s">
        <v>310</v>
      </c>
      <c r="C8" s="18"/>
      <c r="D8" s="235"/>
      <c r="E8" s="74"/>
      <c r="F8" s="18"/>
      <c r="G8" s="18"/>
      <c r="H8" s="18"/>
      <c r="I8" s="18"/>
      <c r="J8" s="18"/>
      <c r="K8" s="18"/>
      <c r="L8" s="18"/>
      <c r="M8" s="18"/>
      <c r="N8" s="18"/>
      <c r="O8" s="18"/>
    </row>
    <row r="9" spans="1:64" ht="30" customHeight="1">
      <c r="B9" s="274" t="s">
        <v>461</v>
      </c>
      <c r="C9" s="274"/>
      <c r="D9" s="274"/>
      <c r="E9" s="274"/>
      <c r="F9" s="274"/>
      <c r="G9" s="274"/>
      <c r="H9" s="274"/>
      <c r="I9" s="274"/>
      <c r="J9" s="274"/>
      <c r="K9" s="274"/>
      <c r="L9" s="274"/>
      <c r="M9" s="274"/>
      <c r="N9" s="18"/>
      <c r="O9" s="18"/>
    </row>
    <row r="10" spans="1:64" ht="17.149999999999999" customHeight="1" thickBot="1">
      <c r="B10" s="18"/>
      <c r="C10" s="18"/>
      <c r="D10" s="235"/>
      <c r="E10" s="74"/>
      <c r="K10" s="18"/>
      <c r="L10" s="18"/>
      <c r="M10" s="18"/>
      <c r="N10" s="18"/>
      <c r="O10" s="18"/>
      <c r="P10" s="18"/>
      <c r="Q10" s="18"/>
      <c r="R10" s="18"/>
      <c r="U10" s="18"/>
      <c r="V10" s="18"/>
      <c r="W10" s="18"/>
      <c r="X10" s="18"/>
      <c r="Y10" s="18"/>
    </row>
    <row r="11" spans="1:64" ht="25.4" customHeight="1">
      <c r="B11" s="272" t="s">
        <v>146</v>
      </c>
      <c r="C11" s="273"/>
      <c r="D11" s="236"/>
      <c r="E11" s="14"/>
      <c r="F11" s="72" t="s">
        <v>21</v>
      </c>
      <c r="G11" s="96" t="s">
        <v>350</v>
      </c>
      <c r="H11" s="40" t="s">
        <v>22</v>
      </c>
      <c r="I11" s="21"/>
      <c r="J11" s="72" t="s">
        <v>23</v>
      </c>
      <c r="K11" s="96" t="s">
        <v>350</v>
      </c>
      <c r="L11" s="40" t="s">
        <v>22</v>
      </c>
      <c r="M11" s="18"/>
      <c r="N11" s="18"/>
      <c r="O11" s="18"/>
      <c r="P11" s="18"/>
      <c r="Q11" s="18"/>
      <c r="R11" s="18"/>
      <c r="U11" s="18"/>
      <c r="V11" s="18"/>
      <c r="W11" s="18"/>
      <c r="X11" s="18"/>
      <c r="Y11" s="18"/>
    </row>
    <row r="12" spans="1:64" ht="12" customHeight="1">
      <c r="B12" s="187" t="s">
        <v>87</v>
      </c>
      <c r="C12" s="188">
        <f>COUNTIF($B$21:$B$167,B12)</f>
        <v>9</v>
      </c>
      <c r="D12" s="236"/>
      <c r="E12" s="14"/>
      <c r="F12" s="191" t="s">
        <v>24</v>
      </c>
      <c r="G12" s="192">
        <f ca="1">J23+J40+J57+J74+J91+J108+J125+J142+J159</f>
        <v>0</v>
      </c>
      <c r="H12" s="193">
        <f ca="1">IF(($G$15+$K$15)=0,0,G12/($G$15+$K$15))</f>
        <v>0</v>
      </c>
      <c r="I12" s="25"/>
      <c r="J12" s="196" t="s">
        <v>25</v>
      </c>
      <c r="K12" s="192">
        <f ca="1">G23+G40+G57+G74+G91+G108+G125+G142+G159</f>
        <v>0</v>
      </c>
      <c r="L12" s="193">
        <f ca="1">IF(($G$15+$K$15)=0,0,K12/($G$15+$K$15))</f>
        <v>0</v>
      </c>
      <c r="M12" s="18"/>
      <c r="N12" s="154" t="s">
        <v>31</v>
      </c>
      <c r="O12" s="86" t="s">
        <v>32</v>
      </c>
      <c r="P12" s="18"/>
      <c r="Q12" s="18"/>
      <c r="R12" s="18"/>
      <c r="U12" s="18"/>
      <c r="V12" s="18"/>
      <c r="W12" s="18"/>
      <c r="X12" s="18"/>
      <c r="Y12" s="18"/>
    </row>
    <row r="13" spans="1:64" ht="12" customHeight="1">
      <c r="B13" s="201"/>
      <c r="C13" s="188"/>
      <c r="D13" s="236"/>
      <c r="E13" s="14"/>
      <c r="F13" s="191" t="s">
        <v>26</v>
      </c>
      <c r="G13" s="192">
        <f ca="1">I23+I40+I57+I74+I91+I108+I125+I142+I159</f>
        <v>0</v>
      </c>
      <c r="H13" s="193">
        <f ca="1">IF(($G$15+$K$15)=0,0,G13/($G$15+$K$15))</f>
        <v>0</v>
      </c>
      <c r="I13" s="25"/>
      <c r="J13" s="196" t="s">
        <v>27</v>
      </c>
      <c r="K13" s="192">
        <f ca="1">F23+F40+F57+F74+F91+F108+F125+F142+F159</f>
        <v>0</v>
      </c>
      <c r="L13" s="193">
        <f ca="1">IF(($G$15+$K$15)=0,0,K13/($G$15+$K$15))</f>
        <v>0</v>
      </c>
      <c r="M13" s="18"/>
      <c r="N13" s="83" t="s">
        <v>33</v>
      </c>
      <c r="O13" s="86" t="s">
        <v>34</v>
      </c>
      <c r="P13" s="18"/>
      <c r="Q13" s="18"/>
      <c r="R13" s="18"/>
      <c r="U13" s="18"/>
      <c r="V13" s="18"/>
      <c r="W13" s="18"/>
      <c r="X13" s="18"/>
      <c r="Y13" s="18"/>
    </row>
    <row r="14" spans="1:64" ht="12" customHeight="1" thickBot="1">
      <c r="B14" s="189" t="s">
        <v>28</v>
      </c>
      <c r="C14" s="190">
        <f>C12+C13</f>
        <v>9</v>
      </c>
      <c r="D14" s="236"/>
      <c r="E14" s="14"/>
      <c r="F14" s="191" t="s">
        <v>29</v>
      </c>
      <c r="G14" s="192">
        <f ca="1">H23+H40+H57+H74+H91+H108+H125+H142+H159</f>
        <v>9</v>
      </c>
      <c r="H14" s="193">
        <f ca="1">IF(($G$15+$K$15)=0,0,G14/($G$15+$K$15))</f>
        <v>1</v>
      </c>
      <c r="I14" s="25"/>
      <c r="J14" s="202" t="s">
        <v>463</v>
      </c>
      <c r="K14" s="203">
        <f ca="1">K23+K40+K57+K74+K91+K108+K125+K142+K159</f>
        <v>0</v>
      </c>
      <c r="L14" s="193">
        <f ca="1">IF(($G$15+$K$15)=0,0,K14/($G$15+$K$15))</f>
        <v>0</v>
      </c>
      <c r="M14" s="18"/>
      <c r="N14" s="82" t="s">
        <v>35</v>
      </c>
      <c r="O14" s="86" t="s">
        <v>36</v>
      </c>
      <c r="P14" s="18"/>
      <c r="Q14" s="18"/>
      <c r="R14" s="18"/>
      <c r="U14" s="18"/>
      <c r="V14" s="18"/>
      <c r="W14" s="18"/>
      <c r="X14" s="18"/>
      <c r="Y14" s="18"/>
    </row>
    <row r="15" spans="1:64" ht="12" customHeight="1" thickBot="1">
      <c r="B15" s="21"/>
      <c r="C15" s="25"/>
      <c r="D15" s="236"/>
      <c r="E15" s="14"/>
      <c r="F15" s="189" t="s">
        <v>28</v>
      </c>
      <c r="G15" s="194">
        <f ca="1">SUM(G12:G14)</f>
        <v>9</v>
      </c>
      <c r="H15" s="195">
        <f ca="1">SUM(H12:H14)</f>
        <v>1</v>
      </c>
      <c r="I15" s="25"/>
      <c r="J15" s="189" t="s">
        <v>28</v>
      </c>
      <c r="K15" s="194">
        <f ca="1">SUM(K12:K13)</f>
        <v>0</v>
      </c>
      <c r="L15" s="195">
        <f ca="1">SUM(L12:L13)</f>
        <v>0</v>
      </c>
      <c r="M15" s="18"/>
      <c r="N15" s="18"/>
      <c r="O15" s="18"/>
      <c r="P15" s="18"/>
      <c r="Q15" s="18"/>
      <c r="R15" s="18"/>
      <c r="U15" s="18"/>
      <c r="V15" s="18"/>
      <c r="W15" s="18"/>
      <c r="X15" s="18"/>
      <c r="Y15" s="18"/>
    </row>
    <row r="16" spans="1:64" ht="12" customHeight="1" thickBot="1">
      <c r="B16" s="21"/>
      <c r="C16" s="25"/>
      <c r="D16" s="236"/>
      <c r="E16" s="14"/>
      <c r="F16" s="205"/>
      <c r="G16" s="205"/>
      <c r="H16" s="206"/>
      <c r="I16" s="207"/>
      <c r="J16" s="205"/>
      <c r="K16" s="205"/>
      <c r="L16" s="206"/>
      <c r="M16" s="18"/>
      <c r="N16" s="18"/>
      <c r="O16" s="18"/>
      <c r="P16" s="18"/>
      <c r="Q16" s="18"/>
      <c r="R16" s="18"/>
      <c r="U16" s="18"/>
      <c r="V16" s="18"/>
      <c r="W16" s="18"/>
      <c r="X16" s="18"/>
      <c r="Y16" s="18"/>
    </row>
    <row r="17" spans="1:30" ht="31.5" thickTop="1">
      <c r="A17" s="157" t="s">
        <v>262</v>
      </c>
      <c r="B17" s="22" t="s">
        <v>87</v>
      </c>
      <c r="C17" s="23" t="s">
        <v>474</v>
      </c>
      <c r="D17" s="237" t="s">
        <v>468</v>
      </c>
      <c r="E17" s="14"/>
      <c r="F17" s="275" t="s">
        <v>478</v>
      </c>
      <c r="G17" s="276"/>
      <c r="H17" s="276"/>
      <c r="I17" s="276"/>
      <c r="J17" s="277"/>
      <c r="K17" s="205"/>
      <c r="L17" s="206"/>
      <c r="M17" s="18"/>
      <c r="N17" s="18"/>
      <c r="O17" s="18"/>
      <c r="P17" s="18"/>
      <c r="Q17" s="18"/>
      <c r="R17" s="18"/>
      <c r="U17" s="18"/>
      <c r="V17" s="18"/>
      <c r="W17" s="18"/>
      <c r="X17" s="18"/>
      <c r="Y17" s="18"/>
    </row>
    <row r="18" spans="1:30" ht="14.5">
      <c r="A18" s="178" t="s">
        <v>469</v>
      </c>
      <c r="B18" s="178" t="s">
        <v>469</v>
      </c>
      <c r="C18" s="178" t="s">
        <v>469</v>
      </c>
      <c r="D18" s="238" t="s">
        <v>33</v>
      </c>
      <c r="E18" s="14"/>
      <c r="F18" s="278"/>
      <c r="G18" s="279"/>
      <c r="H18" s="279"/>
      <c r="I18" s="279"/>
      <c r="J18" s="280"/>
      <c r="K18" s="205"/>
      <c r="L18" s="206"/>
      <c r="M18" s="18"/>
      <c r="N18" s="18"/>
      <c r="O18" s="18"/>
      <c r="P18" s="18"/>
      <c r="Q18" s="18"/>
      <c r="R18" s="18"/>
      <c r="U18" s="18"/>
      <c r="V18" s="18"/>
      <c r="W18" s="18"/>
      <c r="X18" s="18"/>
      <c r="Y18" s="18"/>
    </row>
    <row r="19" spans="1:30" ht="14.5">
      <c r="B19" s="18"/>
      <c r="C19" s="18"/>
      <c r="D19" s="236"/>
      <c r="E19" s="25"/>
      <c r="F19" s="278"/>
      <c r="G19" s="279"/>
      <c r="H19" s="279"/>
      <c r="I19" s="279"/>
      <c r="J19" s="280"/>
      <c r="K19" s="25"/>
      <c r="L19" s="18"/>
      <c r="M19" s="18"/>
      <c r="N19" s="18"/>
      <c r="O19" s="18"/>
      <c r="P19" s="18"/>
      <c r="Q19" s="18"/>
      <c r="R19" s="18"/>
      <c r="U19" s="18"/>
      <c r="V19" s="18"/>
      <c r="W19" s="18"/>
      <c r="X19" s="18"/>
      <c r="Y19" s="18"/>
    </row>
    <row r="20" spans="1:30" ht="12" customHeight="1" thickBot="1">
      <c r="B20" s="18"/>
      <c r="C20" s="18"/>
      <c r="D20" s="235"/>
      <c r="E20" s="78"/>
      <c r="F20" s="281"/>
      <c r="G20" s="282"/>
      <c r="H20" s="282"/>
      <c r="I20" s="282"/>
      <c r="J20" s="283"/>
      <c r="K20" s="18"/>
      <c r="L20" s="18"/>
      <c r="M20" s="18"/>
    </row>
    <row r="21" spans="1:30" ht="29.9" customHeight="1" thickTop="1">
      <c r="A21" s="157" t="s">
        <v>262</v>
      </c>
      <c r="B21" s="22" t="s">
        <v>87</v>
      </c>
      <c r="C21" s="23" t="s">
        <v>249</v>
      </c>
      <c r="D21" s="237" t="s">
        <v>30</v>
      </c>
      <c r="K21" s="18"/>
      <c r="L21" s="18"/>
    </row>
    <row r="22" spans="1:30" ht="12" customHeight="1">
      <c r="A22" s="178" cm="1">
        <f t="array" ref="A22">IFERROR(INDEX('03.Muestra'!$B$8:$B$17,SMALL(IF("Página Web"='03.Muestra'!$D$8:$D$17,ROW('03.Muestra'!$B$8:$B$17)-MIN(ROW('03.Muestra'!$D$8:$D$17))+1,""),ROW()-21)),"")</f>
        <v>1</v>
      </c>
      <c r="B22" s="186" t="str" cm="1">
        <f t="array" ref="B22">IFERROR(INDEX('03.Muestra'!$C$8:$C$17,SMALL(IF("Página Web"='03.Muestra'!$D$8:$D$17,ROW('03.Muestra'!$C$8:$C$17)-MIN(ROW('03.Muestra'!$D$8:$D$17))+1,""),ROW()-21)),"")</f>
        <v>Home</v>
      </c>
      <c r="C22" s="186" t="str" cm="1">
        <f t="array" ref="C22">IFERROR(INDEX('03.Muestra'!$F$8:$F$17,SMALL(IF("Página Web"='03.Muestra'!$D$8:$D$17,ROW('03.Muestra'!$F$8:$F$17)-MIN(ROW('03.Muestra'!$D$8:$D$17))+1,""),ROW()-21)),"")</f>
        <v>https://…</v>
      </c>
      <c r="D22" s="229" t="str">
        <f>IF(C22="","",$D$18)</f>
        <v>N/A</v>
      </c>
      <c r="E22" s="74" t="str">
        <f t="shared" ref="E22:E31" si="0">IF(D22&lt;&gt;"",IF(AND(B22&lt;&gt;"",C22&lt;&gt;""),"","ERR"),"")</f>
        <v/>
      </c>
      <c r="F22" s="81" t="s">
        <v>31</v>
      </c>
      <c r="G22" s="82" t="s">
        <v>35</v>
      </c>
      <c r="H22" s="83" t="s">
        <v>33</v>
      </c>
      <c r="I22" s="84" t="s">
        <v>26</v>
      </c>
      <c r="J22" s="85" t="s">
        <v>24</v>
      </c>
      <c r="K22" s="159" t="s">
        <v>463</v>
      </c>
      <c r="L22" s="18"/>
    </row>
    <row r="23" spans="1:30" ht="12" customHeight="1">
      <c r="A23" s="178" t="str" cm="1">
        <f t="array" ref="A23">IFERROR(INDEX('03.Muestra'!$B$8:$B$17,SMALL(IF("Página Web"='03.Muestra'!$D$8:$D$17,ROW('03.Muestra'!$B$8:$B$17)-MIN(ROW('03.Muestra'!$D$8:$D$17))+1,""),ROW()-21)),"")</f>
        <v/>
      </c>
      <c r="B23" s="186" t="str" cm="1">
        <f t="array" ref="B23">IFERROR(INDEX('03.Muestra'!$C$8:$C$17,SMALL(IF("Página Web"='03.Muestra'!$D$8:$D$17,ROW('03.Muestra'!$C$8:$C$17)-MIN(ROW('03.Muestra'!$D$8:$D$17))+1,""),ROW()-21)),"")</f>
        <v/>
      </c>
      <c r="C23" s="186" t="str" cm="1">
        <f t="array" ref="C23">IFERROR(INDEX('03.Muestra'!$F$8:$F$17,SMALL(IF("Página Web"='03.Muestra'!$D$8:$D$17,ROW('03.Muestra'!$F$8:$F$17)-MIN(ROW('03.Muestra'!$D$8:$D$17))+1,""),ROW()-21)),"")</f>
        <v/>
      </c>
      <c r="D23" s="229" t="str">
        <f t="shared" ref="D23:D31" si="1">IF(C23="","",$D$18)</f>
        <v/>
      </c>
      <c r="E23" s="74" t="str">
        <f t="shared" si="0"/>
        <v/>
      </c>
      <c r="F23" s="199">
        <f ca="1">COUNTIF($D22:INDIRECT("$D" &amp;  SUM(ROW()-1,'03.Muestra'!$D$20)-1),F22)</f>
        <v>0</v>
      </c>
      <c r="G23" s="199">
        <f ca="1">COUNTIF($D22:INDIRECT("$D" &amp;  SUM(ROW()-1,'03.Muestra'!$D$20)-1),G22)</f>
        <v>0</v>
      </c>
      <c r="H23" s="199">
        <f ca="1">COUNTIF($D22:INDIRECT("$D" &amp;  SUM(ROW()-1,'03.Muestra'!$D$20)-1),H22)</f>
        <v>1</v>
      </c>
      <c r="I23" s="199">
        <f ca="1">COUNTIF($D22:INDIRECT("$D" &amp;  SUM(ROW()-1,'03.Muestra'!$D$20)-1),I22)</f>
        <v>0</v>
      </c>
      <c r="J23" s="199">
        <f ca="1">COUNTIF($D22:INDIRECT("$D" &amp;  SUM(ROW()-1,'03.Muestra'!$D$20)-1),J22)</f>
        <v>0</v>
      </c>
      <c r="K23" s="160">
        <f ca="1">IF(COUNTIF('03.Muestra'!$D$8:$D$17,"Página Web")=0,0,COUNTBLANK($D22:INDIRECT("$D" &amp;  SUM(ROW()-1,COUNTIF('03.Muestra'!$D$8:$D$17,"Página Web"))-1)))</f>
        <v>0</v>
      </c>
      <c r="L23" s="18"/>
    </row>
    <row r="24" spans="1:30" ht="12" customHeight="1">
      <c r="A24" s="178" t="str" cm="1">
        <f t="array" ref="A24">IFERROR(INDEX('03.Muestra'!$B$8:$B$17,SMALL(IF("Página Web"='03.Muestra'!$D$8:$D$17,ROW('03.Muestra'!$B$8:$B$17)-MIN(ROW('03.Muestra'!$D$8:$D$17))+1,""),ROW()-21)),"")</f>
        <v/>
      </c>
      <c r="B24" s="186" t="str" cm="1">
        <f t="array" ref="B24">IFERROR(INDEX('03.Muestra'!$C$8:$C$17,SMALL(IF("Página Web"='03.Muestra'!$D$8:$D$17,ROW('03.Muestra'!$C$8:$C$17)-MIN(ROW('03.Muestra'!$D$8:$D$17))+1,""),ROW()-21)),"")</f>
        <v/>
      </c>
      <c r="C24" s="186" t="str" cm="1">
        <f t="array" ref="C24">IFERROR(INDEX('03.Muestra'!$F$8:$F$17,SMALL(IF("Página Web"='03.Muestra'!$D$8:$D$17,ROW('03.Muestra'!$F$8:$F$17)-MIN(ROW('03.Muestra'!$D$8:$D$17))+1,""),ROW()-21)),"")</f>
        <v/>
      </c>
      <c r="D24" s="229" t="str">
        <f t="shared" si="1"/>
        <v/>
      </c>
      <c r="E24" s="74" t="str">
        <f t="shared" si="0"/>
        <v/>
      </c>
      <c r="F24" s="18"/>
      <c r="G24" s="18"/>
      <c r="H24" s="18"/>
      <c r="I24" s="18"/>
      <c r="J24" s="18"/>
      <c r="K24" s="18"/>
    </row>
    <row r="25" spans="1:30" ht="12" customHeight="1">
      <c r="A25" s="178" t="str" cm="1">
        <f t="array" ref="A25">IFERROR(INDEX('03.Muestra'!$B$8:$B$17,SMALL(IF("Página Web"='03.Muestra'!$D$8:$D$17,ROW('03.Muestra'!$B$8:$B$17)-MIN(ROW('03.Muestra'!$D$8:$D$17))+1,""),ROW()-21)),"")</f>
        <v/>
      </c>
      <c r="B25" s="186" t="str" cm="1">
        <f t="array" ref="B25">IFERROR(INDEX('03.Muestra'!$C$8:$C$17,SMALL(IF("Página Web"='03.Muestra'!$D$8:$D$17,ROW('03.Muestra'!$C$8:$C$17)-MIN(ROW('03.Muestra'!$D$8:$D$17))+1,""),ROW()-21)),"")</f>
        <v/>
      </c>
      <c r="C25" s="186" t="str" cm="1">
        <f t="array" ref="C25">IFERROR(INDEX('03.Muestra'!$F$8:$F$17,SMALL(IF("Página Web"='03.Muestra'!$D$8:$D$17,ROW('03.Muestra'!$F$8:$F$17)-MIN(ROW('03.Muestra'!$D$8:$D$17))+1,""),ROW()-21)),"")</f>
        <v/>
      </c>
      <c r="D25" s="229" t="str">
        <f t="shared" si="1"/>
        <v/>
      </c>
      <c r="E25" s="74" t="str">
        <f t="shared" si="0"/>
        <v/>
      </c>
      <c r="F25" s="18"/>
      <c r="G25" s="18"/>
      <c r="H25" s="18"/>
      <c r="I25" s="18"/>
    </row>
    <row r="26" spans="1:30" ht="12" customHeight="1">
      <c r="A26" s="178" t="str" cm="1">
        <f t="array" ref="A26">IFERROR(INDEX('03.Muestra'!$B$8:$B$17,SMALL(IF("Página Web"='03.Muestra'!$D$8:$D$17,ROW('03.Muestra'!$B$8:$B$17)-MIN(ROW('03.Muestra'!$D$8:$D$17))+1,""),ROW()-21)),"")</f>
        <v/>
      </c>
      <c r="B26" s="186" t="str" cm="1">
        <f t="array" ref="B26">IFERROR(INDEX('03.Muestra'!$C$8:$C$17,SMALL(IF("Página Web"='03.Muestra'!$D$8:$D$17,ROW('03.Muestra'!$C$8:$C$17)-MIN(ROW('03.Muestra'!$D$8:$D$17))+1,""),ROW()-21)),"")</f>
        <v/>
      </c>
      <c r="C26" s="186" t="str" cm="1">
        <f t="array" ref="C26">IFERROR(INDEX('03.Muestra'!$F$8:$F$17,SMALL(IF("Página Web"='03.Muestra'!$D$8:$D$17,ROW('03.Muestra'!$F$8:$F$17)-MIN(ROW('03.Muestra'!$D$8:$D$17))+1,""),ROW()-21)),"")</f>
        <v/>
      </c>
      <c r="D26" s="229" t="str">
        <f t="shared" si="1"/>
        <v/>
      </c>
      <c r="E26" s="74" t="str">
        <f t="shared" si="0"/>
        <v/>
      </c>
      <c r="F26" s="87"/>
      <c r="G26" s="18"/>
      <c r="H26" s="18"/>
      <c r="I26" s="18"/>
    </row>
    <row r="27" spans="1:30" ht="12" customHeight="1">
      <c r="A27" s="178" t="str" cm="1">
        <f t="array" ref="A27">IFERROR(INDEX('03.Muestra'!$B$8:$B$17,SMALL(IF("Página Web"='03.Muestra'!$D$8:$D$17,ROW('03.Muestra'!$B$8:$B$17)-MIN(ROW('03.Muestra'!$D$8:$D$17))+1,""),ROW()-21)),"")</f>
        <v/>
      </c>
      <c r="B27" s="186" t="str" cm="1">
        <f t="array" ref="B27">IFERROR(INDEX('03.Muestra'!$C$8:$C$17,SMALL(IF("Página Web"='03.Muestra'!$D$8:$D$17,ROW('03.Muestra'!$C$8:$C$17)-MIN(ROW('03.Muestra'!$D$8:$D$17))+1,""),ROW()-21)),"")</f>
        <v/>
      </c>
      <c r="C27" s="186" t="str" cm="1">
        <f t="array" ref="C27">IFERROR(INDEX('03.Muestra'!$F$8:$F$17,SMALL(IF("Página Web"='03.Muestra'!$D$8:$D$17,ROW('03.Muestra'!$F$8:$F$17)-MIN(ROW('03.Muestra'!$D$8:$D$17))+1,""),ROW()-21)),"")</f>
        <v/>
      </c>
      <c r="D27" s="229" t="str">
        <f t="shared" si="1"/>
        <v/>
      </c>
      <c r="E27" s="74" t="str">
        <f t="shared" si="0"/>
        <v/>
      </c>
      <c r="F27" s="18"/>
      <c r="G27" s="18"/>
      <c r="H27" s="18"/>
      <c r="I27" s="18"/>
      <c r="AD27" s="18"/>
    </row>
    <row r="28" spans="1:30" ht="12" customHeight="1">
      <c r="A28" s="178" t="str" cm="1">
        <f t="array" ref="A28">IFERROR(INDEX('03.Muestra'!$B$8:$B$17,SMALL(IF("Página Web"='03.Muestra'!$D$8:$D$17,ROW('03.Muestra'!$B$8:$B$17)-MIN(ROW('03.Muestra'!$D$8:$D$17))+1,""),ROW()-21)),"")</f>
        <v/>
      </c>
      <c r="B28" s="186" t="str" cm="1">
        <f t="array" ref="B28">IFERROR(INDEX('03.Muestra'!$C$8:$C$17,SMALL(IF("Página Web"='03.Muestra'!$D$8:$D$17,ROW('03.Muestra'!$C$8:$C$17)-MIN(ROW('03.Muestra'!$D$8:$D$17))+1,""),ROW()-21)),"")</f>
        <v/>
      </c>
      <c r="C28" s="186" t="str" cm="1">
        <f t="array" ref="C28">IFERROR(INDEX('03.Muestra'!$F$8:$F$17,SMALL(IF("Página Web"='03.Muestra'!$D$8:$D$17,ROW('03.Muestra'!$F$8:$F$17)-MIN(ROW('03.Muestra'!$D$8:$D$17))+1,""),ROW()-21)),"")</f>
        <v/>
      </c>
      <c r="D28" s="229" t="str">
        <f t="shared" si="1"/>
        <v/>
      </c>
      <c r="E28" s="74" t="str">
        <f t="shared" si="0"/>
        <v/>
      </c>
      <c r="F28" s="18"/>
      <c r="G28" s="18"/>
      <c r="H28" s="18"/>
      <c r="I28" s="18"/>
      <c r="J28" s="18"/>
      <c r="L28" s="86"/>
      <c r="AD28" s="18"/>
    </row>
    <row r="29" spans="1:30" ht="12" customHeight="1">
      <c r="A29" s="178" t="str" cm="1">
        <f t="array" ref="A29">IFERROR(INDEX('03.Muestra'!$B$8:$B$17,SMALL(IF("Página Web"='03.Muestra'!$D$8:$D$17,ROW('03.Muestra'!$B$8:$B$17)-MIN(ROW('03.Muestra'!$D$8:$D$17))+1,""),ROW()-21)),"")</f>
        <v/>
      </c>
      <c r="B29" s="186" t="str" cm="1">
        <f t="array" ref="B29">IFERROR(INDEX('03.Muestra'!$C$8:$C$17,SMALL(IF("Página Web"='03.Muestra'!$D$8:$D$17,ROW('03.Muestra'!$C$8:$C$17)-MIN(ROW('03.Muestra'!$D$8:$D$17))+1,""),ROW()-21)),"")</f>
        <v/>
      </c>
      <c r="C29" s="186" t="str" cm="1">
        <f t="array" ref="C29">IFERROR(INDEX('03.Muestra'!$F$8:$F$17,SMALL(IF("Página Web"='03.Muestra'!$D$8:$D$17,ROW('03.Muestra'!$F$8:$F$17)-MIN(ROW('03.Muestra'!$D$8:$D$17))+1,""),ROW()-21)),"")</f>
        <v/>
      </c>
      <c r="D29" s="229" t="str">
        <f t="shared" si="1"/>
        <v/>
      </c>
      <c r="E29" s="74" t="str">
        <f t="shared" si="0"/>
        <v/>
      </c>
      <c r="F29" s="18"/>
      <c r="G29" s="18"/>
      <c r="H29" s="18"/>
      <c r="I29" s="18"/>
      <c r="J29" s="18"/>
      <c r="K29" s="18"/>
      <c r="L29" s="18"/>
      <c r="AD29" s="18"/>
    </row>
    <row r="30" spans="1:30" ht="12" customHeight="1">
      <c r="A30" s="178" t="str" cm="1">
        <f t="array" ref="A30">IFERROR(INDEX('03.Muestra'!$B$8:$B$17,SMALL(IF("Página Web"='03.Muestra'!$D$8:$D$17,ROW('03.Muestra'!$B$8:$B$17)-MIN(ROW('03.Muestra'!$D$8:$D$17))+1,""),ROW()-21)),"")</f>
        <v/>
      </c>
      <c r="B30" s="186" t="str" cm="1">
        <f t="array" ref="B30">IFERROR(INDEX('03.Muestra'!$C$8:$C$17,SMALL(IF("Página Web"='03.Muestra'!$D$8:$D$17,ROW('03.Muestra'!$C$8:$C$17)-MIN(ROW('03.Muestra'!$D$8:$D$17))+1,""),ROW()-21)),"")</f>
        <v/>
      </c>
      <c r="C30" s="186" t="str" cm="1">
        <f t="array" ref="C30">IFERROR(INDEX('03.Muestra'!$F$8:$F$17,SMALL(IF("Página Web"='03.Muestra'!$D$8:$D$17,ROW('03.Muestra'!$F$8:$F$17)-MIN(ROW('03.Muestra'!$D$8:$D$17))+1,""),ROW()-21)),"")</f>
        <v/>
      </c>
      <c r="D30" s="229" t="str">
        <f t="shared" si="1"/>
        <v/>
      </c>
      <c r="E30" s="74" t="str">
        <f t="shared" si="0"/>
        <v/>
      </c>
      <c r="F30" s="18"/>
      <c r="G30" s="18"/>
      <c r="H30" s="18"/>
      <c r="I30" s="18"/>
      <c r="J30" s="18"/>
      <c r="Q30" s="18"/>
      <c r="R30" s="18"/>
      <c r="T30" s="18"/>
      <c r="U30" s="18"/>
      <c r="AD30" s="18"/>
    </row>
    <row r="31" spans="1:30" ht="12" customHeight="1">
      <c r="A31" s="178" t="str" cm="1">
        <f t="array" ref="A31">IFERROR(INDEX('03.Muestra'!$B$8:$B$17,SMALL(IF("Página Web"='03.Muestra'!$D$8:$D$17,ROW('03.Muestra'!$B$8:$B$17)-MIN(ROW('03.Muestra'!$D$8:$D$17))+1,""),ROW()-21)),"")</f>
        <v/>
      </c>
      <c r="B31" s="186" t="str" cm="1">
        <f t="array" ref="B31">IFERROR(INDEX('03.Muestra'!$C$8:$C$17,SMALL(IF("Página Web"='03.Muestra'!$D$8:$D$17,ROW('03.Muestra'!$C$8:$C$17)-MIN(ROW('03.Muestra'!$D$8:$D$17))+1,""),ROW()-21)),"")</f>
        <v/>
      </c>
      <c r="C31" s="186" t="str" cm="1">
        <f t="array" ref="C31">IFERROR(INDEX('03.Muestra'!$F$8:$F$17,SMALL(IF("Página Web"='03.Muestra'!$D$8:$D$17,ROW('03.Muestra'!$F$8:$F$17)-MIN(ROW('03.Muestra'!$D$8:$D$17))+1,""),ROW()-21)),"")</f>
        <v/>
      </c>
      <c r="D31" s="229" t="str">
        <f t="shared" si="1"/>
        <v/>
      </c>
      <c r="E31" s="74" t="str">
        <f t="shared" si="0"/>
        <v/>
      </c>
      <c r="F31" s="18"/>
      <c r="G31" s="18"/>
      <c r="H31" s="18"/>
      <c r="I31" s="18"/>
      <c r="J31" s="18"/>
      <c r="N31" s="18"/>
      <c r="O31" s="18"/>
      <c r="P31" s="18"/>
      <c r="Q31" s="18"/>
      <c r="R31" s="18"/>
      <c r="T31" s="18"/>
      <c r="U31" s="18"/>
      <c r="AD31" s="18"/>
    </row>
    <row r="32" spans="1:30" ht="12" customHeight="1">
      <c r="A32" s="79"/>
      <c r="B32" s="111"/>
      <c r="C32" s="111"/>
      <c r="D32" s="239"/>
      <c r="E32" s="74"/>
      <c r="F32" s="18"/>
      <c r="G32" s="18"/>
      <c r="H32" s="18"/>
      <c r="I32" s="18"/>
      <c r="J32" s="18"/>
      <c r="N32" s="18"/>
      <c r="O32" s="18"/>
      <c r="P32" s="18"/>
      <c r="Q32" s="18"/>
      <c r="R32" s="18"/>
      <c r="T32" s="18"/>
      <c r="U32" s="18"/>
      <c r="AD32" s="18"/>
    </row>
    <row r="33" spans="1:30" ht="12" customHeight="1">
      <c r="A33" s="79"/>
      <c r="B33" s="111"/>
      <c r="C33" s="111"/>
      <c r="D33" s="239"/>
      <c r="E33" s="74"/>
      <c r="F33" s="18"/>
      <c r="G33" s="18"/>
      <c r="H33" s="18"/>
      <c r="I33" s="18"/>
      <c r="J33" s="18"/>
      <c r="N33" s="18"/>
      <c r="O33" s="18"/>
      <c r="P33" s="18"/>
      <c r="Q33" s="18"/>
      <c r="R33" s="18"/>
      <c r="T33" s="18"/>
      <c r="U33" s="18"/>
      <c r="AD33" s="18"/>
    </row>
    <row r="34" spans="1:30" ht="31">
      <c r="A34" s="227"/>
      <c r="B34" s="228"/>
      <c r="C34" s="227"/>
      <c r="D34" s="240"/>
      <c r="E34" s="74"/>
      <c r="F34" s="18"/>
      <c r="G34" s="18"/>
      <c r="H34" s="18"/>
      <c r="I34" s="18"/>
      <c r="J34" s="18"/>
      <c r="N34" s="18"/>
      <c r="O34" s="18"/>
      <c r="P34" s="18"/>
      <c r="Q34" s="18"/>
      <c r="R34" s="18"/>
      <c r="T34" s="18"/>
      <c r="U34" s="18"/>
      <c r="AD34" s="18"/>
    </row>
    <row r="35" spans="1:30" ht="12" customHeight="1">
      <c r="A35" s="180"/>
      <c r="B35" s="180"/>
      <c r="C35" s="180"/>
      <c r="D35" s="241"/>
      <c r="E35" s="74"/>
      <c r="F35" s="208"/>
      <c r="G35" s="18"/>
      <c r="H35" s="18"/>
      <c r="I35" s="18"/>
      <c r="J35" s="18"/>
      <c r="N35" s="18"/>
      <c r="O35" s="18"/>
      <c r="P35" s="18"/>
      <c r="Q35" s="18"/>
      <c r="R35" s="18"/>
      <c r="T35" s="18"/>
      <c r="U35" s="18"/>
      <c r="AD35" s="18"/>
    </row>
    <row r="36" spans="1:30" ht="12" customHeight="1">
      <c r="B36" s="18"/>
      <c r="C36" s="18"/>
      <c r="D36" s="235"/>
      <c r="E36" s="74"/>
      <c r="F36" s="18"/>
      <c r="G36" s="18"/>
      <c r="H36" s="18"/>
      <c r="I36" s="18"/>
      <c r="J36" s="18"/>
      <c r="K36" s="18"/>
      <c r="L36" s="18"/>
      <c r="Q36" s="18"/>
      <c r="R36" s="18"/>
      <c r="S36" s="18"/>
      <c r="T36" s="18"/>
      <c r="U36" s="18"/>
      <c r="V36" s="18"/>
      <c r="W36" s="18"/>
      <c r="X36" s="18"/>
      <c r="Y36" s="18"/>
    </row>
    <row r="37" spans="1:30" ht="12" customHeight="1">
      <c r="B37" s="18"/>
      <c r="C37" s="18"/>
      <c r="D37" s="235"/>
      <c r="E37" s="78"/>
      <c r="F37" s="18"/>
      <c r="G37" s="18"/>
      <c r="H37" s="18"/>
      <c r="I37" s="18"/>
      <c r="J37" s="18"/>
      <c r="K37" s="18"/>
      <c r="L37" s="18"/>
      <c r="M37" s="18"/>
      <c r="N37" s="18"/>
      <c r="O37" s="18"/>
      <c r="P37" s="18"/>
      <c r="Q37" s="18"/>
      <c r="R37" s="18"/>
      <c r="S37" s="18"/>
      <c r="T37" s="18"/>
      <c r="U37" s="18"/>
      <c r="V37" s="18"/>
      <c r="W37" s="18"/>
      <c r="X37" s="18"/>
      <c r="Y37" s="18"/>
    </row>
    <row r="38" spans="1:30" ht="32.25" customHeight="1">
      <c r="A38" s="157" t="s">
        <v>262</v>
      </c>
      <c r="B38" s="22" t="s">
        <v>87</v>
      </c>
      <c r="C38" s="23" t="s">
        <v>250</v>
      </c>
      <c r="D38" s="237" t="s">
        <v>30</v>
      </c>
      <c r="E38" s="88"/>
      <c r="K38" s="18"/>
      <c r="L38" s="18"/>
      <c r="M38" s="18"/>
      <c r="N38" s="18"/>
      <c r="O38" s="18"/>
      <c r="P38" s="18"/>
      <c r="Q38" s="18"/>
      <c r="R38" s="18"/>
      <c r="S38" s="18"/>
      <c r="T38" s="18"/>
      <c r="U38" s="18"/>
      <c r="V38" s="18"/>
      <c r="W38" s="18"/>
      <c r="X38" s="18"/>
      <c r="Y38" s="18"/>
    </row>
    <row r="39" spans="1:30" ht="12" customHeight="1">
      <c r="A39" s="178" cm="1">
        <f t="array" ref="A39">IFERROR(INDEX('03.Muestra'!$B$8:$B$17,SMALL(IF("Página Web"='03.Muestra'!$D$8:$D$17,ROW('03.Muestra'!$B$8:$B$17)-MIN(ROW('03.Muestra'!$D$8:$D$17))+1,""),ROW()-38)),"")</f>
        <v>1</v>
      </c>
      <c r="B39" s="186" t="str" cm="1">
        <f t="array" ref="B39">IFERROR(INDEX('03.Muestra'!$C$8:$C$17,SMALL(IF("Página Web"='03.Muestra'!$D$8:$D$17,ROW('03.Muestra'!$C$8:$C$17)-MIN(ROW('03.Muestra'!$D$8:$D$17))+1,""),ROW()-38)),"")</f>
        <v>Home</v>
      </c>
      <c r="C39" s="186" t="str" cm="1">
        <f t="array" ref="C39">IFERROR(INDEX('03.Muestra'!$F$8:$F$17,SMALL(IF("Página Web"='03.Muestra'!$D$8:$D$17,ROW('03.Muestra'!$F$8:$F$17)-MIN(ROW('03.Muestra'!$D$8:$D$17))+1,""),ROW()-38)),"")</f>
        <v>https://…</v>
      </c>
      <c r="D39" s="229" t="str">
        <f t="shared" ref="D39:D48" si="2">IF(C39="","",$D$18)</f>
        <v>N/A</v>
      </c>
      <c r="E39" s="74" t="str">
        <f t="shared" ref="E39:E48" si="3">IF(D39&lt;&gt;"",IF(AND(B39&lt;&gt;"",C39&lt;&gt;""),"","ERR"),"")</f>
        <v/>
      </c>
      <c r="F39" s="81" t="s">
        <v>31</v>
      </c>
      <c r="G39" s="82" t="s">
        <v>35</v>
      </c>
      <c r="H39" s="83" t="s">
        <v>33</v>
      </c>
      <c r="I39" s="84" t="s">
        <v>26</v>
      </c>
      <c r="J39" s="85" t="s">
        <v>24</v>
      </c>
      <c r="K39" s="159" t="s">
        <v>463</v>
      </c>
      <c r="L39" s="18"/>
      <c r="M39" s="18"/>
      <c r="N39" s="18"/>
      <c r="O39" s="18"/>
      <c r="P39" s="18"/>
      <c r="Q39" s="18"/>
      <c r="R39" s="18"/>
      <c r="S39" s="18"/>
      <c r="T39" s="18"/>
      <c r="U39" s="18"/>
      <c r="V39" s="18"/>
      <c r="W39" s="18"/>
      <c r="X39" s="18"/>
      <c r="Y39" s="18"/>
    </row>
    <row r="40" spans="1:30" ht="12" customHeight="1">
      <c r="A40" s="178" t="str" cm="1">
        <f t="array" ref="A40">IFERROR(INDEX('03.Muestra'!$B$8:$B$17,SMALL(IF("Página Web"='03.Muestra'!$D$8:$D$17,ROW('03.Muestra'!$B$8:$B$17)-MIN(ROW('03.Muestra'!$D$8:$D$17))+1,""),ROW()-38)),"")</f>
        <v/>
      </c>
      <c r="B40" s="186" t="str" cm="1">
        <f t="array" ref="B40">IFERROR(INDEX('03.Muestra'!$C$8:$C$17,SMALL(IF("Página Web"='03.Muestra'!$D$8:$D$17,ROW('03.Muestra'!$C$8:$C$17)-MIN(ROW('03.Muestra'!$D$8:$D$17))+1,""),ROW()-38)),"")</f>
        <v/>
      </c>
      <c r="C40" s="186" t="str" cm="1">
        <f t="array" ref="C40">IFERROR(INDEX('03.Muestra'!$F$8:$F$17,SMALL(IF("Página Web"='03.Muestra'!$D$8:$D$17,ROW('03.Muestra'!$F$8:$F$17)-MIN(ROW('03.Muestra'!$D$8:$D$17))+1,""),ROW()-38)),"")</f>
        <v/>
      </c>
      <c r="D40" s="229" t="str">
        <f t="shared" si="2"/>
        <v/>
      </c>
      <c r="E40" s="74" t="str">
        <f t="shared" si="3"/>
        <v/>
      </c>
      <c r="F40" s="199">
        <f ca="1">COUNTIF($D39:INDIRECT("$D" &amp;  SUM(ROW()-1,'03.Muestra'!$D$20)-1),F39)</f>
        <v>0</v>
      </c>
      <c r="G40" s="199">
        <f ca="1">COUNTIF($D39:INDIRECT("$D" &amp;  SUM(ROW()-1,'03.Muestra'!$D$20)-1),G39)</f>
        <v>0</v>
      </c>
      <c r="H40" s="199">
        <f ca="1">COUNTIF($D39:INDIRECT("$D" &amp;  SUM(ROW()-1,'03.Muestra'!$D$20)-1),H39)</f>
        <v>1</v>
      </c>
      <c r="I40" s="199">
        <f ca="1">COUNTIF($D39:INDIRECT("$D" &amp;  SUM(ROW()-1,'03.Muestra'!$D$20)-1),I39)</f>
        <v>0</v>
      </c>
      <c r="J40" s="199">
        <f ca="1">COUNTIF($D39:INDIRECT("$D" &amp;  SUM(ROW()-1,'03.Muestra'!$D$20)-1),J39)</f>
        <v>0</v>
      </c>
      <c r="K40" s="160">
        <f ca="1">IF(COUNTIF('03.Muestra'!$D$8:$D$17,"Página Web")=0,0,COUNTBLANK($D39:INDIRECT("$D" &amp;  SUM(ROW()-1,COUNTIF('03.Muestra'!$D$8:$D$17,"Página Web"))-1)))</f>
        <v>0</v>
      </c>
      <c r="L40" s="18"/>
      <c r="M40" s="18"/>
      <c r="N40" s="18"/>
      <c r="O40" s="18"/>
      <c r="P40" s="18"/>
      <c r="Q40" s="18"/>
      <c r="R40" s="18"/>
      <c r="S40" s="18"/>
      <c r="T40" s="18"/>
      <c r="U40" s="18"/>
      <c r="V40" s="18"/>
      <c r="W40" s="18"/>
      <c r="X40" s="18"/>
      <c r="Y40" s="18"/>
    </row>
    <row r="41" spans="1:30" ht="12" customHeight="1">
      <c r="A41" s="178" t="str" cm="1">
        <f t="array" ref="A41">IFERROR(INDEX('03.Muestra'!$B$8:$B$17,SMALL(IF("Página Web"='03.Muestra'!$D$8:$D$17,ROW('03.Muestra'!$B$8:$B$17)-MIN(ROW('03.Muestra'!$D$8:$D$17))+1,""),ROW()-38)),"")</f>
        <v/>
      </c>
      <c r="B41" s="186" t="str" cm="1">
        <f t="array" ref="B41">IFERROR(INDEX('03.Muestra'!$C$8:$C$17,SMALL(IF("Página Web"='03.Muestra'!$D$8:$D$17,ROW('03.Muestra'!$C$8:$C$17)-MIN(ROW('03.Muestra'!$D$8:$D$17))+1,""),ROW()-38)),"")</f>
        <v/>
      </c>
      <c r="C41" s="186" t="str" cm="1">
        <f t="array" ref="C41">IFERROR(INDEX('03.Muestra'!$F$8:$F$17,SMALL(IF("Página Web"='03.Muestra'!$D$8:$D$17,ROW('03.Muestra'!$F$8:$F$17)-MIN(ROW('03.Muestra'!$D$8:$D$17))+1,""),ROW()-38)),"")</f>
        <v/>
      </c>
      <c r="D41" s="229" t="str">
        <f t="shared" si="2"/>
        <v/>
      </c>
      <c r="E41" s="74" t="str">
        <f t="shared" si="3"/>
        <v/>
      </c>
      <c r="G41" s="18"/>
      <c r="H41" s="18"/>
      <c r="I41" s="18"/>
      <c r="J41" s="18"/>
      <c r="K41" s="163"/>
      <c r="L41" s="18"/>
      <c r="M41" s="18"/>
      <c r="N41" s="18"/>
      <c r="O41" s="18"/>
      <c r="P41" s="18"/>
      <c r="Q41" s="18"/>
      <c r="R41" s="18"/>
      <c r="S41" s="18"/>
      <c r="T41" s="18"/>
      <c r="U41" s="18"/>
      <c r="V41" s="18"/>
      <c r="W41" s="18"/>
      <c r="X41" s="18"/>
      <c r="Y41" s="18"/>
    </row>
    <row r="42" spans="1:30" ht="12" customHeight="1">
      <c r="A42" s="178" t="str" cm="1">
        <f t="array" ref="A42">IFERROR(INDEX('03.Muestra'!$B$8:$B$17,SMALL(IF("Página Web"='03.Muestra'!$D$8:$D$17,ROW('03.Muestra'!$B$8:$B$17)-MIN(ROW('03.Muestra'!$D$8:$D$17))+1,""),ROW()-38)),"")</f>
        <v/>
      </c>
      <c r="B42" s="186" t="str" cm="1">
        <f t="array" ref="B42">IFERROR(INDEX('03.Muestra'!$C$8:$C$17,SMALL(IF("Página Web"='03.Muestra'!$D$8:$D$17,ROW('03.Muestra'!$C$8:$C$17)-MIN(ROW('03.Muestra'!$D$8:$D$17))+1,""),ROW()-38)),"")</f>
        <v/>
      </c>
      <c r="C42" s="186" t="str" cm="1">
        <f t="array" ref="C42">IFERROR(INDEX('03.Muestra'!$F$8:$F$17,SMALL(IF("Página Web"='03.Muestra'!$D$8:$D$17,ROW('03.Muestra'!$F$8:$F$17)-MIN(ROW('03.Muestra'!$D$8:$D$17))+1,""),ROW()-38)),"")</f>
        <v/>
      </c>
      <c r="D42" s="229" t="str">
        <f t="shared" si="2"/>
        <v/>
      </c>
      <c r="E42" s="74" t="str">
        <f t="shared" si="3"/>
        <v/>
      </c>
      <c r="G42" s="18"/>
      <c r="H42" s="18"/>
      <c r="I42" s="18"/>
      <c r="J42" s="18"/>
      <c r="K42" s="163"/>
      <c r="L42" s="18"/>
      <c r="M42" s="18"/>
      <c r="N42" s="18"/>
      <c r="O42" s="18"/>
      <c r="P42" s="18"/>
      <c r="Q42" s="18"/>
      <c r="R42" s="18"/>
      <c r="S42" s="18"/>
      <c r="T42" s="18"/>
      <c r="U42" s="18"/>
      <c r="V42" s="18"/>
      <c r="W42" s="18"/>
      <c r="X42" s="18"/>
      <c r="Y42" s="18"/>
    </row>
    <row r="43" spans="1:30" ht="12" customHeight="1">
      <c r="A43" s="178" t="str" cm="1">
        <f t="array" ref="A43">IFERROR(INDEX('03.Muestra'!$B$8:$B$17,SMALL(IF("Página Web"='03.Muestra'!$D$8:$D$17,ROW('03.Muestra'!$B$8:$B$17)-MIN(ROW('03.Muestra'!$D$8:$D$17))+1,""),ROW()-38)),"")</f>
        <v/>
      </c>
      <c r="B43" s="186" t="str" cm="1">
        <f t="array" ref="B43">IFERROR(INDEX('03.Muestra'!$C$8:$C$17,SMALL(IF("Página Web"='03.Muestra'!$D$8:$D$17,ROW('03.Muestra'!$C$8:$C$17)-MIN(ROW('03.Muestra'!$D$8:$D$17))+1,""),ROW()-38)),"")</f>
        <v/>
      </c>
      <c r="C43" s="186" t="str" cm="1">
        <f t="array" ref="C43">IFERROR(INDEX('03.Muestra'!$F$8:$F$17,SMALL(IF("Página Web"='03.Muestra'!$D$8:$D$17,ROW('03.Muestra'!$F$8:$F$17)-MIN(ROW('03.Muestra'!$D$8:$D$17))+1,""),ROW()-38)),"")</f>
        <v/>
      </c>
      <c r="D43" s="229" t="str">
        <f t="shared" si="2"/>
        <v/>
      </c>
      <c r="E43" s="74" t="str">
        <f t="shared" si="3"/>
        <v/>
      </c>
      <c r="G43" s="18"/>
      <c r="H43" s="18"/>
      <c r="I43" s="18"/>
      <c r="J43" s="18"/>
      <c r="K43" s="163"/>
      <c r="L43" s="18"/>
      <c r="M43" s="18"/>
      <c r="N43" s="18"/>
      <c r="O43" s="18"/>
      <c r="P43" s="18"/>
      <c r="Q43" s="18"/>
      <c r="R43" s="18"/>
      <c r="S43" s="18"/>
      <c r="T43" s="18"/>
      <c r="U43" s="18"/>
      <c r="V43" s="18"/>
      <c r="W43" s="18"/>
      <c r="X43" s="18"/>
      <c r="Y43" s="18"/>
    </row>
    <row r="44" spans="1:30" ht="12" customHeight="1">
      <c r="A44" s="178" t="str" cm="1">
        <f t="array" ref="A44">IFERROR(INDEX('03.Muestra'!$B$8:$B$17,SMALL(IF("Página Web"='03.Muestra'!$D$8:$D$17,ROW('03.Muestra'!$B$8:$B$17)-MIN(ROW('03.Muestra'!$D$8:$D$17))+1,""),ROW()-38)),"")</f>
        <v/>
      </c>
      <c r="B44" s="186" t="str" cm="1">
        <f t="array" ref="B44">IFERROR(INDEX('03.Muestra'!$C$8:$C$17,SMALL(IF("Página Web"='03.Muestra'!$D$8:$D$17,ROW('03.Muestra'!$C$8:$C$17)-MIN(ROW('03.Muestra'!$D$8:$D$17))+1,""),ROW()-38)),"")</f>
        <v/>
      </c>
      <c r="C44" s="186" t="str" cm="1">
        <f t="array" ref="C44">IFERROR(INDEX('03.Muestra'!$F$8:$F$17,SMALL(IF("Página Web"='03.Muestra'!$D$8:$D$17,ROW('03.Muestra'!$F$8:$F$17)-MIN(ROW('03.Muestra'!$D$8:$D$17))+1,""),ROW()-38)),"")</f>
        <v/>
      </c>
      <c r="D44" s="229" t="str">
        <f t="shared" si="2"/>
        <v/>
      </c>
      <c r="E44" s="74" t="str">
        <f t="shared" si="3"/>
        <v/>
      </c>
      <c r="G44" s="18"/>
      <c r="H44" s="18"/>
      <c r="I44" s="18"/>
      <c r="J44" s="18"/>
      <c r="K44" s="163"/>
      <c r="L44" s="18"/>
      <c r="M44" s="18"/>
      <c r="N44" s="18"/>
      <c r="O44" s="18"/>
      <c r="P44" s="18"/>
      <c r="Q44" s="18"/>
      <c r="R44" s="18"/>
      <c r="S44" s="18"/>
      <c r="T44" s="18"/>
      <c r="U44" s="18"/>
      <c r="V44" s="18"/>
      <c r="W44" s="18"/>
      <c r="X44" s="18"/>
      <c r="Y44" s="18"/>
    </row>
    <row r="45" spans="1:30" ht="12" customHeight="1">
      <c r="A45" s="178" t="str" cm="1">
        <f t="array" ref="A45">IFERROR(INDEX('03.Muestra'!$B$8:$B$17,SMALL(IF("Página Web"='03.Muestra'!$D$8:$D$17,ROW('03.Muestra'!$B$8:$B$17)-MIN(ROW('03.Muestra'!$D$8:$D$17))+1,""),ROW()-38)),"")</f>
        <v/>
      </c>
      <c r="B45" s="186" t="str" cm="1">
        <f t="array" ref="B45">IFERROR(INDEX('03.Muestra'!$C$8:$C$17,SMALL(IF("Página Web"='03.Muestra'!$D$8:$D$17,ROW('03.Muestra'!$C$8:$C$17)-MIN(ROW('03.Muestra'!$D$8:$D$17))+1,""),ROW()-38)),"")</f>
        <v/>
      </c>
      <c r="C45" s="186" t="str" cm="1">
        <f t="array" ref="C45">IFERROR(INDEX('03.Muestra'!$F$8:$F$17,SMALL(IF("Página Web"='03.Muestra'!$D$8:$D$17,ROW('03.Muestra'!$F$8:$F$17)-MIN(ROW('03.Muestra'!$D$8:$D$17))+1,""),ROW()-38)),"")</f>
        <v/>
      </c>
      <c r="D45" s="229" t="str">
        <f t="shared" si="2"/>
        <v/>
      </c>
      <c r="E45" s="74" t="str">
        <f t="shared" si="3"/>
        <v/>
      </c>
      <c r="F45" s="18"/>
      <c r="G45" s="18"/>
      <c r="H45" s="18"/>
      <c r="I45" s="18"/>
      <c r="J45" s="18"/>
      <c r="K45" s="163"/>
      <c r="L45" s="18"/>
      <c r="M45" s="18"/>
      <c r="N45" s="18"/>
      <c r="O45" s="18"/>
      <c r="P45" s="18"/>
      <c r="Q45" s="18"/>
      <c r="R45" s="18"/>
      <c r="S45" s="18"/>
      <c r="T45" s="18"/>
      <c r="U45" s="18"/>
      <c r="V45" s="18"/>
      <c r="W45" s="18"/>
      <c r="X45" s="18"/>
      <c r="Y45" s="18"/>
    </row>
    <row r="46" spans="1:30" ht="12" customHeight="1">
      <c r="A46" s="178" t="str" cm="1">
        <f t="array" ref="A46">IFERROR(INDEX('03.Muestra'!$B$8:$B$17,SMALL(IF("Página Web"='03.Muestra'!$D$8:$D$17,ROW('03.Muestra'!$B$8:$B$17)-MIN(ROW('03.Muestra'!$D$8:$D$17))+1,""),ROW()-38)),"")</f>
        <v/>
      </c>
      <c r="B46" s="186" t="str" cm="1">
        <f t="array" ref="B46">IFERROR(INDEX('03.Muestra'!$C$8:$C$17,SMALL(IF("Página Web"='03.Muestra'!$D$8:$D$17,ROW('03.Muestra'!$C$8:$C$17)-MIN(ROW('03.Muestra'!$D$8:$D$17))+1,""),ROW()-38)),"")</f>
        <v/>
      </c>
      <c r="C46" s="186" t="str" cm="1">
        <f t="array" ref="C46">IFERROR(INDEX('03.Muestra'!$F$8:$F$17,SMALL(IF("Página Web"='03.Muestra'!$D$8:$D$17,ROW('03.Muestra'!$F$8:$F$17)-MIN(ROW('03.Muestra'!$D$8:$D$17))+1,""),ROW()-38)),"")</f>
        <v/>
      </c>
      <c r="D46" s="229" t="str">
        <f t="shared" si="2"/>
        <v/>
      </c>
      <c r="E46" s="74" t="str">
        <f t="shared" si="3"/>
        <v/>
      </c>
      <c r="F46" s="18"/>
      <c r="G46" s="18"/>
      <c r="H46" s="18"/>
      <c r="I46" s="18"/>
      <c r="J46" s="18"/>
      <c r="K46" s="163"/>
      <c r="L46" s="18"/>
      <c r="M46" s="18"/>
      <c r="N46" s="18"/>
      <c r="O46" s="18"/>
      <c r="P46" s="18"/>
      <c r="Q46" s="18"/>
      <c r="R46" s="18"/>
      <c r="S46" s="18"/>
      <c r="T46" s="18"/>
      <c r="U46" s="18"/>
      <c r="V46" s="18"/>
      <c r="W46" s="18"/>
      <c r="X46" s="18"/>
      <c r="Y46" s="18"/>
    </row>
    <row r="47" spans="1:30" ht="12" customHeight="1">
      <c r="A47" s="178" t="str" cm="1">
        <f t="array" ref="A47">IFERROR(INDEX('03.Muestra'!$B$8:$B$17,SMALL(IF("Página Web"='03.Muestra'!$D$8:$D$17,ROW('03.Muestra'!$B$8:$B$17)-MIN(ROW('03.Muestra'!$D$8:$D$17))+1,""),ROW()-38)),"")</f>
        <v/>
      </c>
      <c r="B47" s="186" t="str" cm="1">
        <f t="array" ref="B47">IFERROR(INDEX('03.Muestra'!$C$8:$C$17,SMALL(IF("Página Web"='03.Muestra'!$D$8:$D$17,ROW('03.Muestra'!$C$8:$C$17)-MIN(ROW('03.Muestra'!$D$8:$D$17))+1,""),ROW()-38)),"")</f>
        <v/>
      </c>
      <c r="C47" s="186" t="str" cm="1">
        <f t="array" ref="C47">IFERROR(INDEX('03.Muestra'!$F$8:$F$17,SMALL(IF("Página Web"='03.Muestra'!$D$8:$D$17,ROW('03.Muestra'!$F$8:$F$17)-MIN(ROW('03.Muestra'!$D$8:$D$17))+1,""),ROW()-38)),"")</f>
        <v/>
      </c>
      <c r="D47" s="229" t="str">
        <f t="shared" si="2"/>
        <v/>
      </c>
      <c r="E47" s="74" t="str">
        <f t="shared" si="3"/>
        <v/>
      </c>
      <c r="F47" s="18"/>
      <c r="G47" s="18"/>
      <c r="H47" s="18"/>
      <c r="I47" s="18"/>
      <c r="J47" s="18"/>
      <c r="K47" s="163"/>
      <c r="L47" s="18"/>
      <c r="M47" s="18"/>
      <c r="N47" s="18"/>
      <c r="O47" s="18"/>
      <c r="P47" s="18"/>
      <c r="Q47" s="18"/>
      <c r="R47" s="18"/>
      <c r="S47" s="18"/>
      <c r="T47" s="18"/>
      <c r="U47" s="18"/>
      <c r="V47" s="18"/>
      <c r="W47" s="18"/>
      <c r="X47" s="18"/>
      <c r="Y47" s="18"/>
    </row>
    <row r="48" spans="1:30" ht="12" customHeight="1">
      <c r="A48" s="178" t="str" cm="1">
        <f t="array" ref="A48">IFERROR(INDEX('03.Muestra'!$B$8:$B$17,SMALL(IF("Página Web"='03.Muestra'!$D$8:$D$17,ROW('03.Muestra'!$B$8:$B$17)-MIN(ROW('03.Muestra'!$D$8:$D$17))+1,""),ROW()-38)),"")</f>
        <v/>
      </c>
      <c r="B48" s="186" t="str" cm="1">
        <f t="array" ref="B48">IFERROR(INDEX('03.Muestra'!$C$8:$C$17,SMALL(IF("Página Web"='03.Muestra'!$D$8:$D$17,ROW('03.Muestra'!$C$8:$C$17)-MIN(ROW('03.Muestra'!$D$8:$D$17))+1,""),ROW()-38)),"")</f>
        <v/>
      </c>
      <c r="C48" s="186" t="str" cm="1">
        <f t="array" ref="C48">IFERROR(INDEX('03.Muestra'!$F$8:$F$17,SMALL(IF("Página Web"='03.Muestra'!$D$8:$D$17,ROW('03.Muestra'!$F$8:$F$17)-MIN(ROW('03.Muestra'!$D$8:$D$17))+1,""),ROW()-38)),"")</f>
        <v/>
      </c>
      <c r="D48" s="229" t="str">
        <f t="shared" si="2"/>
        <v/>
      </c>
      <c r="E48" s="74" t="str">
        <f t="shared" si="3"/>
        <v/>
      </c>
      <c r="F48" s="18"/>
      <c r="G48" s="18"/>
      <c r="H48" s="18"/>
      <c r="I48" s="18"/>
      <c r="J48" s="18"/>
      <c r="K48" s="163"/>
      <c r="L48" s="18"/>
      <c r="M48" s="18"/>
      <c r="N48" s="18"/>
      <c r="O48" s="18"/>
      <c r="P48" s="18"/>
      <c r="Q48" s="18"/>
      <c r="R48" s="18"/>
      <c r="S48" s="18"/>
      <c r="T48" s="18"/>
      <c r="U48" s="18"/>
      <c r="V48" s="18"/>
      <c r="W48" s="18"/>
      <c r="X48" s="18"/>
      <c r="Y48" s="18"/>
    </row>
    <row r="49" spans="1:25" ht="12" customHeight="1">
      <c r="A49" s="79"/>
      <c r="B49" s="111"/>
      <c r="C49" s="111"/>
      <c r="D49" s="239"/>
      <c r="E49" s="74"/>
      <c r="F49" s="18"/>
      <c r="G49" s="18"/>
      <c r="H49" s="18"/>
      <c r="I49" s="18"/>
      <c r="J49" s="18"/>
      <c r="K49" s="163"/>
      <c r="L49" s="18"/>
      <c r="M49" s="18"/>
      <c r="N49" s="18"/>
      <c r="O49" s="18"/>
      <c r="P49" s="18"/>
      <c r="Q49" s="18"/>
      <c r="R49" s="18"/>
      <c r="S49" s="18"/>
      <c r="T49" s="18"/>
      <c r="U49" s="18"/>
      <c r="V49" s="18"/>
      <c r="W49" s="18"/>
      <c r="X49" s="18"/>
      <c r="Y49" s="18"/>
    </row>
    <row r="50" spans="1:25" ht="12" customHeight="1">
      <c r="A50" s="79"/>
      <c r="B50" s="111"/>
      <c r="C50" s="111"/>
      <c r="D50" s="239"/>
      <c r="E50" s="74"/>
      <c r="F50" s="18"/>
      <c r="G50" s="18"/>
      <c r="H50" s="18"/>
      <c r="I50" s="18"/>
      <c r="J50" s="18"/>
      <c r="K50" s="163"/>
      <c r="L50" s="18"/>
      <c r="M50" s="18"/>
      <c r="N50" s="18"/>
      <c r="O50" s="18"/>
      <c r="P50" s="18"/>
      <c r="Q50" s="18"/>
      <c r="R50" s="18"/>
      <c r="S50" s="18"/>
      <c r="T50" s="18"/>
      <c r="U50" s="18"/>
      <c r="V50" s="18"/>
      <c r="W50" s="18"/>
      <c r="X50" s="18"/>
      <c r="Y50" s="18"/>
    </row>
    <row r="51" spans="1:25" ht="31">
      <c r="A51" s="227"/>
      <c r="B51" s="228"/>
      <c r="C51" s="227"/>
      <c r="D51" s="240"/>
      <c r="E51" s="74"/>
      <c r="F51" s="18"/>
      <c r="G51" s="18"/>
      <c r="H51" s="18"/>
      <c r="I51" s="18"/>
      <c r="J51" s="18"/>
      <c r="K51" s="163"/>
      <c r="L51" s="18"/>
      <c r="M51" s="18"/>
      <c r="N51" s="18"/>
      <c r="O51" s="18"/>
      <c r="P51" s="18"/>
      <c r="Q51" s="18"/>
      <c r="R51" s="18"/>
      <c r="S51" s="18"/>
      <c r="T51" s="18"/>
      <c r="U51" s="18"/>
      <c r="V51" s="18"/>
      <c r="W51" s="18"/>
      <c r="X51" s="18"/>
      <c r="Y51" s="18"/>
    </row>
    <row r="52" spans="1:25" ht="15.5" customHeight="1">
      <c r="A52" s="180"/>
      <c r="B52" s="180"/>
      <c r="C52" s="180"/>
      <c r="D52" s="241"/>
      <c r="E52" s="74"/>
      <c r="F52" s="208"/>
      <c r="G52" s="18"/>
      <c r="H52" s="18"/>
      <c r="I52" s="18"/>
      <c r="J52" s="18"/>
      <c r="K52" s="163"/>
      <c r="L52" s="18"/>
      <c r="M52" s="18"/>
      <c r="N52" s="18"/>
      <c r="O52" s="18"/>
      <c r="P52" s="18"/>
      <c r="Q52" s="18"/>
      <c r="R52" s="18"/>
      <c r="S52" s="18"/>
      <c r="T52" s="18"/>
      <c r="U52" s="18"/>
      <c r="V52" s="18"/>
      <c r="W52" s="18"/>
      <c r="X52" s="18"/>
      <c r="Y52" s="18"/>
    </row>
    <row r="53" spans="1:25" ht="12" customHeight="1">
      <c r="B53" s="18"/>
      <c r="C53" s="18"/>
      <c r="D53" s="235"/>
      <c r="E53" s="74"/>
      <c r="F53" s="18"/>
      <c r="G53" s="18"/>
      <c r="H53" s="18"/>
      <c r="I53" s="18"/>
      <c r="J53" s="18"/>
      <c r="K53" s="163"/>
      <c r="L53" s="18"/>
      <c r="M53" s="18"/>
      <c r="N53" s="18"/>
      <c r="O53" s="18"/>
      <c r="P53" s="18"/>
      <c r="Q53" s="18"/>
      <c r="R53" s="18"/>
      <c r="S53" s="18"/>
      <c r="T53" s="18"/>
      <c r="U53" s="18"/>
      <c r="V53" s="18"/>
      <c r="W53" s="18"/>
      <c r="X53" s="18"/>
      <c r="Y53" s="18"/>
    </row>
    <row r="54" spans="1:25" ht="12" customHeight="1">
      <c r="B54" s="18"/>
      <c r="C54" s="18"/>
      <c r="D54" s="235"/>
      <c r="E54" s="78"/>
      <c r="F54" s="18"/>
      <c r="G54" s="18"/>
      <c r="H54" s="18"/>
      <c r="I54" s="18"/>
      <c r="J54" s="18"/>
      <c r="K54" s="163"/>
      <c r="L54" s="18"/>
      <c r="M54" s="18"/>
      <c r="N54" s="18"/>
      <c r="O54" s="18"/>
      <c r="P54" s="18"/>
      <c r="Q54" s="18"/>
      <c r="R54" s="18"/>
      <c r="S54" s="18"/>
      <c r="T54" s="18"/>
      <c r="U54" s="18"/>
      <c r="V54" s="18"/>
      <c r="W54" s="18"/>
      <c r="X54" s="18"/>
      <c r="Y54" s="18"/>
    </row>
    <row r="55" spans="1:25" ht="32.25" customHeight="1">
      <c r="A55" s="157" t="s">
        <v>262</v>
      </c>
      <c r="B55" s="22" t="s">
        <v>87</v>
      </c>
      <c r="C55" s="23" t="s">
        <v>251</v>
      </c>
      <c r="D55" s="237" t="s">
        <v>30</v>
      </c>
      <c r="E55" s="88"/>
      <c r="K55" s="163"/>
      <c r="L55" s="18"/>
      <c r="M55" s="18"/>
      <c r="N55" s="18"/>
      <c r="O55" s="18"/>
      <c r="P55" s="18"/>
      <c r="Q55" s="18"/>
      <c r="R55" s="18"/>
      <c r="S55" s="18"/>
      <c r="T55" s="18"/>
      <c r="U55" s="18"/>
      <c r="V55" s="18"/>
      <c r="W55" s="18"/>
      <c r="X55" s="18"/>
      <c r="Y55" s="18"/>
    </row>
    <row r="56" spans="1:25" ht="12" customHeight="1">
      <c r="A56" s="178" cm="1">
        <f t="array" ref="A56">IFERROR(INDEX('03.Muestra'!$B$8:$B$17,SMALL(IF("Página Web"='03.Muestra'!$D$8:$D$17,ROW('03.Muestra'!$B$8:$B$17)-MIN(ROW('03.Muestra'!$D$8:$D$17))+1,""),ROW()-55)),"")</f>
        <v>1</v>
      </c>
      <c r="B56" s="186" t="str" cm="1">
        <f t="array" ref="B56">IFERROR(INDEX('03.Muestra'!$C$8:$C$17,SMALL(IF("Página Web"='03.Muestra'!$D$8:$D$17,ROW('03.Muestra'!$C$8:$C$17)-MIN(ROW('03.Muestra'!$D$8:$D$17))+1,""),ROW()-55)),"")</f>
        <v>Home</v>
      </c>
      <c r="C56" s="186" t="str" cm="1">
        <f t="array" ref="C56">IFERROR(INDEX('03.Muestra'!$F$8:$F$17,SMALL(IF("Página Web"='03.Muestra'!$D$8:$D$17,ROW('03.Muestra'!$F$8:$F$17)-MIN(ROW('03.Muestra'!$D$8:$D$17))+1,""),ROW()-55)),"")</f>
        <v>https://…</v>
      </c>
      <c r="D56" s="229" t="str">
        <f t="shared" ref="D56:D65" si="4">IF(C56="","",$D$18)</f>
        <v>N/A</v>
      </c>
      <c r="E56" s="74" t="str">
        <f t="shared" ref="E56:E65" si="5">IF(D56&lt;&gt;"",IF(AND(B56&lt;&gt;"",C56&lt;&gt;""),"","ERR"),"")</f>
        <v/>
      </c>
      <c r="F56" s="81" t="s">
        <v>31</v>
      </c>
      <c r="G56" s="82" t="s">
        <v>35</v>
      </c>
      <c r="H56" s="83" t="s">
        <v>33</v>
      </c>
      <c r="I56" s="84" t="s">
        <v>26</v>
      </c>
      <c r="J56" s="85" t="s">
        <v>24</v>
      </c>
      <c r="K56" s="159" t="s">
        <v>463</v>
      </c>
      <c r="L56" s="18"/>
      <c r="M56" s="18"/>
      <c r="N56" s="18"/>
      <c r="O56" s="18"/>
      <c r="P56" s="18"/>
      <c r="Q56" s="18"/>
      <c r="R56" s="18"/>
      <c r="S56" s="18"/>
      <c r="T56" s="18"/>
      <c r="U56" s="18"/>
      <c r="V56" s="18"/>
      <c r="W56" s="18"/>
      <c r="X56" s="18"/>
      <c r="Y56" s="18"/>
    </row>
    <row r="57" spans="1:25" ht="12" customHeight="1">
      <c r="A57" s="178" t="str" cm="1">
        <f t="array" ref="A57">IFERROR(INDEX('03.Muestra'!$B$8:$B$17,SMALL(IF("Página Web"='03.Muestra'!$D$8:$D$17,ROW('03.Muestra'!$B$8:$B$17)-MIN(ROW('03.Muestra'!$D$8:$D$17))+1,""),ROW()-55)),"")</f>
        <v/>
      </c>
      <c r="B57" s="186" t="str" cm="1">
        <f t="array" ref="B57">IFERROR(INDEX('03.Muestra'!$C$8:$C$17,SMALL(IF("Página Web"='03.Muestra'!$D$8:$D$17,ROW('03.Muestra'!$C$8:$C$17)-MIN(ROW('03.Muestra'!$D$8:$D$17))+1,""),ROW()-55)),"")</f>
        <v/>
      </c>
      <c r="C57" s="186" t="str" cm="1">
        <f t="array" ref="C57">IFERROR(INDEX('03.Muestra'!$F$8:$F$17,SMALL(IF("Página Web"='03.Muestra'!$D$8:$D$17,ROW('03.Muestra'!$F$8:$F$17)-MIN(ROW('03.Muestra'!$D$8:$D$17))+1,""),ROW()-55)),"")</f>
        <v/>
      </c>
      <c r="D57" s="229" t="str">
        <f t="shared" si="4"/>
        <v/>
      </c>
      <c r="E57" s="74" t="str">
        <f t="shared" si="5"/>
        <v/>
      </c>
      <c r="F57" s="199">
        <f ca="1">COUNTIF($D56:INDIRECT("$D" &amp;  SUM(ROW()-1,'03.Muestra'!$D$20)-1),F56)</f>
        <v>0</v>
      </c>
      <c r="G57" s="199">
        <f ca="1">COUNTIF($D56:INDIRECT("$D" &amp;  SUM(ROW()-1,'03.Muestra'!$D$20)-1),G56)</f>
        <v>0</v>
      </c>
      <c r="H57" s="199">
        <f ca="1">COUNTIF($D56:INDIRECT("$D" &amp;  SUM(ROW()-1,'03.Muestra'!$D$20)-1),H56)</f>
        <v>1</v>
      </c>
      <c r="I57" s="199">
        <f ca="1">COUNTIF($D56:INDIRECT("$D" &amp;  SUM(ROW()-1,'03.Muestra'!$D$20)-1),I56)</f>
        <v>0</v>
      </c>
      <c r="J57" s="199">
        <f ca="1">COUNTIF($D56:INDIRECT("$D" &amp;  SUM(ROW()-1,'03.Muestra'!$D$20)-1),J56)</f>
        <v>0</v>
      </c>
      <c r="K57" s="160">
        <f ca="1">IF(COUNTIF('03.Muestra'!$D$8:$D$17,"Página Web")=0,0,COUNTBLANK($D56:INDIRECT("$D" &amp;  SUM(ROW()-1,COUNTIF('03.Muestra'!$D$8:$D$17,"Página Web"))-1)))</f>
        <v>0</v>
      </c>
      <c r="L57" s="18"/>
      <c r="M57" s="18"/>
      <c r="N57" s="18"/>
      <c r="O57" s="18"/>
      <c r="P57" s="18"/>
      <c r="Q57" s="18"/>
      <c r="R57" s="18"/>
      <c r="S57" s="18"/>
      <c r="T57" s="18"/>
      <c r="U57" s="18"/>
      <c r="V57" s="18"/>
      <c r="W57" s="18"/>
      <c r="X57" s="18"/>
      <c r="Y57" s="18"/>
    </row>
    <row r="58" spans="1:25" ht="12" customHeight="1">
      <c r="A58" s="178" t="str" cm="1">
        <f t="array" ref="A58">IFERROR(INDEX('03.Muestra'!$B$8:$B$17,SMALL(IF("Página Web"='03.Muestra'!$D$8:$D$17,ROW('03.Muestra'!$B$8:$B$17)-MIN(ROW('03.Muestra'!$D$8:$D$17))+1,""),ROW()-55)),"")</f>
        <v/>
      </c>
      <c r="B58" s="186" t="str" cm="1">
        <f t="array" ref="B58">IFERROR(INDEX('03.Muestra'!$C$8:$C$17,SMALL(IF("Página Web"='03.Muestra'!$D$8:$D$17,ROW('03.Muestra'!$C$8:$C$17)-MIN(ROW('03.Muestra'!$D$8:$D$17))+1,""),ROW()-55)),"")</f>
        <v/>
      </c>
      <c r="C58" s="186" t="str" cm="1">
        <f t="array" ref="C58">IFERROR(INDEX('03.Muestra'!$F$8:$F$17,SMALL(IF("Página Web"='03.Muestra'!$D$8:$D$17,ROW('03.Muestra'!$F$8:$F$17)-MIN(ROW('03.Muestra'!$D$8:$D$17))+1,""),ROW()-55)),"")</f>
        <v/>
      </c>
      <c r="D58" s="229" t="str">
        <f t="shared" si="4"/>
        <v/>
      </c>
      <c r="E58" s="74" t="str">
        <f t="shared" si="5"/>
        <v/>
      </c>
      <c r="G58" s="18"/>
      <c r="H58" s="18"/>
      <c r="I58" s="18"/>
      <c r="J58" s="18"/>
      <c r="K58" s="163"/>
      <c r="L58" s="18"/>
      <c r="M58" s="18"/>
      <c r="N58" s="18"/>
      <c r="O58" s="18"/>
      <c r="P58" s="18"/>
      <c r="Q58" s="18"/>
      <c r="R58" s="18"/>
      <c r="S58" s="18"/>
      <c r="T58" s="18"/>
      <c r="U58" s="18"/>
      <c r="V58" s="18"/>
      <c r="W58" s="18"/>
      <c r="X58" s="18"/>
      <c r="Y58" s="18"/>
    </row>
    <row r="59" spans="1:25" ht="12" customHeight="1">
      <c r="A59" s="178" t="str" cm="1">
        <f t="array" ref="A59">IFERROR(INDEX('03.Muestra'!$B$8:$B$17,SMALL(IF("Página Web"='03.Muestra'!$D$8:$D$17,ROW('03.Muestra'!$B$8:$B$17)-MIN(ROW('03.Muestra'!$D$8:$D$17))+1,""),ROW()-55)),"")</f>
        <v/>
      </c>
      <c r="B59" s="186" t="str" cm="1">
        <f t="array" ref="B59">IFERROR(INDEX('03.Muestra'!$C$8:$C$17,SMALL(IF("Página Web"='03.Muestra'!$D$8:$D$17,ROW('03.Muestra'!$C$8:$C$17)-MIN(ROW('03.Muestra'!$D$8:$D$17))+1,""),ROW()-55)),"")</f>
        <v/>
      </c>
      <c r="C59" s="186" t="str" cm="1">
        <f t="array" ref="C59">IFERROR(INDEX('03.Muestra'!$F$8:$F$17,SMALL(IF("Página Web"='03.Muestra'!$D$8:$D$17,ROW('03.Muestra'!$F$8:$F$17)-MIN(ROW('03.Muestra'!$D$8:$D$17))+1,""),ROW()-55)),"")</f>
        <v/>
      </c>
      <c r="D59" s="229" t="str">
        <f t="shared" si="4"/>
        <v/>
      </c>
      <c r="E59" s="74" t="str">
        <f t="shared" si="5"/>
        <v/>
      </c>
      <c r="G59" s="18"/>
      <c r="H59" s="18"/>
      <c r="I59" s="18"/>
      <c r="J59" s="18"/>
      <c r="K59" s="163"/>
      <c r="L59" s="18"/>
      <c r="M59" s="18"/>
      <c r="N59" s="18"/>
      <c r="O59" s="18"/>
      <c r="P59" s="18"/>
      <c r="Q59" s="18"/>
      <c r="R59" s="18"/>
      <c r="S59" s="18"/>
      <c r="T59" s="18"/>
      <c r="U59" s="18"/>
      <c r="V59" s="18"/>
      <c r="W59" s="18"/>
      <c r="X59" s="18"/>
      <c r="Y59" s="18"/>
    </row>
    <row r="60" spans="1:25" ht="12" customHeight="1">
      <c r="A60" s="178" t="str" cm="1">
        <f t="array" ref="A60">IFERROR(INDEX('03.Muestra'!$B$8:$B$17,SMALL(IF("Página Web"='03.Muestra'!$D$8:$D$17,ROW('03.Muestra'!$B$8:$B$17)-MIN(ROW('03.Muestra'!$D$8:$D$17))+1,""),ROW()-55)),"")</f>
        <v/>
      </c>
      <c r="B60" s="186" t="str" cm="1">
        <f t="array" ref="B60">IFERROR(INDEX('03.Muestra'!$C$8:$C$17,SMALL(IF("Página Web"='03.Muestra'!$D$8:$D$17,ROW('03.Muestra'!$C$8:$C$17)-MIN(ROW('03.Muestra'!$D$8:$D$17))+1,""),ROW()-55)),"")</f>
        <v/>
      </c>
      <c r="C60" s="186" t="str" cm="1">
        <f t="array" ref="C60">IFERROR(INDEX('03.Muestra'!$F$8:$F$17,SMALL(IF("Página Web"='03.Muestra'!$D$8:$D$17,ROW('03.Muestra'!$F$8:$F$17)-MIN(ROW('03.Muestra'!$D$8:$D$17))+1,""),ROW()-55)),"")</f>
        <v/>
      </c>
      <c r="D60" s="229" t="str">
        <f t="shared" si="4"/>
        <v/>
      </c>
      <c r="E60" s="74" t="str">
        <f t="shared" si="5"/>
        <v/>
      </c>
      <c r="G60" s="18"/>
      <c r="H60" s="18"/>
      <c r="I60" s="18"/>
      <c r="J60" s="18"/>
      <c r="K60" s="163"/>
      <c r="L60" s="18"/>
      <c r="M60" s="18"/>
      <c r="N60" s="18"/>
      <c r="O60" s="18"/>
      <c r="P60" s="18"/>
      <c r="Q60" s="18"/>
      <c r="R60" s="18"/>
      <c r="S60" s="18"/>
      <c r="T60" s="18"/>
      <c r="U60" s="18"/>
      <c r="V60" s="18"/>
      <c r="W60" s="18"/>
      <c r="X60" s="18"/>
      <c r="Y60" s="18"/>
    </row>
    <row r="61" spans="1:25" ht="12" customHeight="1">
      <c r="A61" s="178" t="str" cm="1">
        <f t="array" ref="A61">IFERROR(INDEX('03.Muestra'!$B$8:$B$17,SMALL(IF("Página Web"='03.Muestra'!$D$8:$D$17,ROW('03.Muestra'!$B$8:$B$17)-MIN(ROW('03.Muestra'!$D$8:$D$17))+1,""),ROW()-55)),"")</f>
        <v/>
      </c>
      <c r="B61" s="186" t="str" cm="1">
        <f t="array" ref="B61">IFERROR(INDEX('03.Muestra'!$C$8:$C$17,SMALL(IF("Página Web"='03.Muestra'!$D$8:$D$17,ROW('03.Muestra'!$C$8:$C$17)-MIN(ROW('03.Muestra'!$D$8:$D$17))+1,""),ROW()-55)),"")</f>
        <v/>
      </c>
      <c r="C61" s="186" t="str" cm="1">
        <f t="array" ref="C61">IFERROR(INDEX('03.Muestra'!$F$8:$F$17,SMALL(IF("Página Web"='03.Muestra'!$D$8:$D$17,ROW('03.Muestra'!$F$8:$F$17)-MIN(ROW('03.Muestra'!$D$8:$D$17))+1,""),ROW()-55)),"")</f>
        <v/>
      </c>
      <c r="D61" s="229" t="str">
        <f t="shared" si="4"/>
        <v/>
      </c>
      <c r="E61" s="74" t="str">
        <f t="shared" si="5"/>
        <v/>
      </c>
      <c r="G61" s="18"/>
      <c r="H61" s="18"/>
      <c r="I61" s="18"/>
      <c r="J61" s="18"/>
      <c r="K61" s="163"/>
      <c r="L61" s="18"/>
      <c r="M61" s="18"/>
      <c r="N61" s="18"/>
      <c r="O61" s="18"/>
      <c r="P61" s="18"/>
      <c r="Q61" s="18"/>
      <c r="R61" s="18"/>
      <c r="S61" s="18"/>
      <c r="T61" s="18"/>
      <c r="U61" s="18"/>
      <c r="V61" s="18"/>
      <c r="W61" s="18"/>
      <c r="X61" s="18"/>
      <c r="Y61" s="18"/>
    </row>
    <row r="62" spans="1:25" ht="12" customHeight="1">
      <c r="A62" s="178" t="str" cm="1">
        <f t="array" ref="A62">IFERROR(INDEX('03.Muestra'!$B$8:$B$17,SMALL(IF("Página Web"='03.Muestra'!$D$8:$D$17,ROW('03.Muestra'!$B$8:$B$17)-MIN(ROW('03.Muestra'!$D$8:$D$17))+1,""),ROW()-55)),"")</f>
        <v/>
      </c>
      <c r="B62" s="186" t="str" cm="1">
        <f t="array" ref="B62">IFERROR(INDEX('03.Muestra'!$C$8:$C$17,SMALL(IF("Página Web"='03.Muestra'!$D$8:$D$17,ROW('03.Muestra'!$C$8:$C$17)-MIN(ROW('03.Muestra'!$D$8:$D$17))+1,""),ROW()-55)),"")</f>
        <v/>
      </c>
      <c r="C62" s="186" t="str" cm="1">
        <f t="array" ref="C62">IFERROR(INDEX('03.Muestra'!$F$8:$F$17,SMALL(IF("Página Web"='03.Muestra'!$D$8:$D$17,ROW('03.Muestra'!$F$8:$F$17)-MIN(ROW('03.Muestra'!$D$8:$D$17))+1,""),ROW()-55)),"")</f>
        <v/>
      </c>
      <c r="D62" s="229" t="str">
        <f t="shared" si="4"/>
        <v/>
      </c>
      <c r="E62" s="74" t="str">
        <f t="shared" si="5"/>
        <v/>
      </c>
      <c r="F62" s="18"/>
      <c r="G62" s="18"/>
      <c r="H62" s="18"/>
      <c r="I62" s="18"/>
      <c r="J62" s="18"/>
      <c r="K62" s="163"/>
      <c r="L62" s="18"/>
      <c r="M62" s="18"/>
      <c r="N62" s="18"/>
      <c r="O62" s="18"/>
      <c r="P62" s="18"/>
      <c r="Q62" s="18"/>
      <c r="R62" s="18"/>
      <c r="S62" s="18"/>
      <c r="T62" s="18"/>
      <c r="U62" s="18"/>
      <c r="V62" s="18"/>
      <c r="W62" s="18"/>
      <c r="X62" s="18"/>
      <c r="Y62" s="18"/>
    </row>
    <row r="63" spans="1:25" ht="12" customHeight="1">
      <c r="A63" s="178" t="str" cm="1">
        <f t="array" ref="A63">IFERROR(INDEX('03.Muestra'!$B$8:$B$17,SMALL(IF("Página Web"='03.Muestra'!$D$8:$D$17,ROW('03.Muestra'!$B$8:$B$17)-MIN(ROW('03.Muestra'!$D$8:$D$17))+1,""),ROW()-55)),"")</f>
        <v/>
      </c>
      <c r="B63" s="186" t="str" cm="1">
        <f t="array" ref="B63">IFERROR(INDEX('03.Muestra'!$C$8:$C$17,SMALL(IF("Página Web"='03.Muestra'!$D$8:$D$17,ROW('03.Muestra'!$C$8:$C$17)-MIN(ROW('03.Muestra'!$D$8:$D$17))+1,""),ROW()-55)),"")</f>
        <v/>
      </c>
      <c r="C63" s="186" t="str" cm="1">
        <f t="array" ref="C63">IFERROR(INDEX('03.Muestra'!$F$8:$F$17,SMALL(IF("Página Web"='03.Muestra'!$D$8:$D$17,ROW('03.Muestra'!$F$8:$F$17)-MIN(ROW('03.Muestra'!$D$8:$D$17))+1,""),ROW()-55)),"")</f>
        <v/>
      </c>
      <c r="D63" s="229" t="str">
        <f t="shared" si="4"/>
        <v/>
      </c>
      <c r="E63" s="74" t="str">
        <f t="shared" si="5"/>
        <v/>
      </c>
      <c r="F63" s="18"/>
      <c r="G63" s="18"/>
      <c r="H63" s="18"/>
      <c r="I63" s="18"/>
      <c r="J63" s="18"/>
      <c r="K63" s="163"/>
      <c r="L63" s="18"/>
      <c r="M63" s="18"/>
      <c r="N63" s="18"/>
      <c r="O63" s="18"/>
      <c r="P63" s="18"/>
      <c r="Q63" s="18"/>
      <c r="R63" s="18"/>
      <c r="S63" s="18"/>
      <c r="T63" s="18"/>
      <c r="U63" s="18"/>
      <c r="V63" s="18"/>
      <c r="W63" s="18"/>
      <c r="X63" s="18"/>
      <c r="Y63" s="18"/>
    </row>
    <row r="64" spans="1:25" ht="12" customHeight="1">
      <c r="A64" s="178" t="str" cm="1">
        <f t="array" ref="A64">IFERROR(INDEX('03.Muestra'!$B$8:$B$17,SMALL(IF("Página Web"='03.Muestra'!$D$8:$D$17,ROW('03.Muestra'!$B$8:$B$17)-MIN(ROW('03.Muestra'!$D$8:$D$17))+1,""),ROW()-55)),"")</f>
        <v/>
      </c>
      <c r="B64" s="186" t="str" cm="1">
        <f t="array" ref="B64">IFERROR(INDEX('03.Muestra'!$C$8:$C$17,SMALL(IF("Página Web"='03.Muestra'!$D$8:$D$17,ROW('03.Muestra'!$C$8:$C$17)-MIN(ROW('03.Muestra'!$D$8:$D$17))+1,""),ROW()-55)),"")</f>
        <v/>
      </c>
      <c r="C64" s="186" t="str" cm="1">
        <f t="array" ref="C64">IFERROR(INDEX('03.Muestra'!$F$8:$F$17,SMALL(IF("Página Web"='03.Muestra'!$D$8:$D$17,ROW('03.Muestra'!$F$8:$F$17)-MIN(ROW('03.Muestra'!$D$8:$D$17))+1,""),ROW()-55)),"")</f>
        <v/>
      </c>
      <c r="D64" s="229" t="str">
        <f t="shared" si="4"/>
        <v/>
      </c>
      <c r="E64" s="74" t="str">
        <f t="shared" si="5"/>
        <v/>
      </c>
      <c r="F64" s="18"/>
      <c r="G64" s="18"/>
      <c r="H64" s="18"/>
      <c r="I64" s="18"/>
      <c r="J64" s="18"/>
      <c r="K64" s="163"/>
      <c r="L64" s="18"/>
      <c r="M64" s="18"/>
      <c r="N64" s="18"/>
      <c r="O64" s="18"/>
      <c r="P64" s="18"/>
      <c r="Q64" s="18"/>
      <c r="R64" s="18"/>
      <c r="S64" s="18"/>
      <c r="T64" s="18"/>
      <c r="U64" s="18"/>
      <c r="V64" s="18"/>
      <c r="W64" s="18"/>
      <c r="X64" s="18"/>
      <c r="Y64" s="18"/>
    </row>
    <row r="65" spans="1:25" ht="12" customHeight="1">
      <c r="A65" s="178" t="str" cm="1">
        <f t="array" ref="A65">IFERROR(INDEX('03.Muestra'!$B$8:$B$17,SMALL(IF("Página Web"='03.Muestra'!$D$8:$D$17,ROW('03.Muestra'!$B$8:$B$17)-MIN(ROW('03.Muestra'!$D$8:$D$17))+1,""),ROW()-55)),"")</f>
        <v/>
      </c>
      <c r="B65" s="186" t="str" cm="1">
        <f t="array" ref="B65">IFERROR(INDEX('03.Muestra'!$C$8:$C$17,SMALL(IF("Página Web"='03.Muestra'!$D$8:$D$17,ROW('03.Muestra'!$C$8:$C$17)-MIN(ROW('03.Muestra'!$D$8:$D$17))+1,""),ROW()-55)),"")</f>
        <v/>
      </c>
      <c r="C65" s="186" t="str" cm="1">
        <f t="array" ref="C65">IFERROR(INDEX('03.Muestra'!$F$8:$F$17,SMALL(IF("Página Web"='03.Muestra'!$D$8:$D$17,ROW('03.Muestra'!$F$8:$F$17)-MIN(ROW('03.Muestra'!$D$8:$D$17))+1,""),ROW()-55)),"")</f>
        <v/>
      </c>
      <c r="D65" s="229" t="str">
        <f t="shared" si="4"/>
        <v/>
      </c>
      <c r="E65" s="74" t="str">
        <f t="shared" si="5"/>
        <v/>
      </c>
      <c r="F65" s="18"/>
      <c r="G65" s="18"/>
      <c r="H65" s="18"/>
      <c r="I65" s="18"/>
      <c r="J65" s="18"/>
      <c r="K65" s="163"/>
      <c r="L65" s="18"/>
      <c r="M65" s="18"/>
      <c r="N65" s="18"/>
      <c r="O65" s="18"/>
      <c r="P65" s="18"/>
      <c r="Q65" s="18"/>
      <c r="R65" s="18"/>
      <c r="S65" s="18"/>
      <c r="T65" s="18"/>
      <c r="U65" s="18"/>
      <c r="V65" s="18"/>
      <c r="W65" s="18"/>
      <c r="X65" s="18"/>
      <c r="Y65" s="18"/>
    </row>
    <row r="66" spans="1:25" ht="12" customHeight="1">
      <c r="A66" s="79"/>
      <c r="B66" s="111"/>
      <c r="C66" s="111"/>
      <c r="D66" s="239"/>
      <c r="E66" s="74"/>
      <c r="F66" s="18"/>
      <c r="G66" s="18"/>
      <c r="H66" s="18"/>
      <c r="I66" s="18"/>
      <c r="J66" s="18"/>
      <c r="K66" s="163"/>
      <c r="L66" s="18"/>
      <c r="M66" s="18"/>
      <c r="N66" s="18"/>
      <c r="O66" s="18"/>
      <c r="P66" s="18"/>
      <c r="Q66" s="18"/>
      <c r="R66" s="18"/>
      <c r="S66" s="18"/>
      <c r="T66" s="18"/>
      <c r="U66" s="18"/>
      <c r="V66" s="18"/>
      <c r="W66" s="18"/>
      <c r="X66" s="18"/>
      <c r="Y66" s="18"/>
    </row>
    <row r="67" spans="1:25" ht="12" customHeight="1">
      <c r="A67" s="79"/>
      <c r="B67" s="111"/>
      <c r="C67" s="111"/>
      <c r="D67" s="239"/>
      <c r="E67" s="74"/>
      <c r="F67" s="18"/>
      <c r="G67" s="18"/>
      <c r="H67" s="18"/>
      <c r="I67" s="18"/>
      <c r="J67" s="18"/>
      <c r="K67" s="163"/>
      <c r="L67" s="18"/>
      <c r="M67" s="18"/>
      <c r="N67" s="18"/>
      <c r="O67" s="18"/>
      <c r="P67" s="18"/>
      <c r="Q67" s="18"/>
      <c r="R67" s="18"/>
      <c r="S67" s="18"/>
      <c r="T67" s="18"/>
      <c r="U67" s="18"/>
      <c r="V67" s="18"/>
      <c r="W67" s="18"/>
      <c r="X67" s="18"/>
      <c r="Y67" s="18"/>
    </row>
    <row r="68" spans="1:25" ht="31">
      <c r="A68" s="227"/>
      <c r="B68" s="228"/>
      <c r="C68" s="227"/>
      <c r="D68" s="240"/>
      <c r="E68" s="74"/>
      <c r="F68" s="18"/>
      <c r="G68" s="18"/>
      <c r="H68" s="18"/>
      <c r="I68" s="18"/>
      <c r="J68" s="18"/>
      <c r="K68" s="163"/>
      <c r="L68" s="18"/>
      <c r="M68" s="18"/>
      <c r="N68" s="18"/>
      <c r="O68" s="18"/>
      <c r="P68" s="18"/>
      <c r="Q68" s="18"/>
      <c r="R68" s="18"/>
      <c r="S68" s="18"/>
      <c r="T68" s="18"/>
      <c r="U68" s="18"/>
      <c r="V68" s="18"/>
      <c r="W68" s="18"/>
      <c r="X68" s="18"/>
      <c r="Y68" s="18"/>
    </row>
    <row r="69" spans="1:25" ht="14" customHeight="1">
      <c r="A69" s="180"/>
      <c r="B69" s="180"/>
      <c r="C69" s="180"/>
      <c r="D69" s="241"/>
      <c r="E69" s="74"/>
      <c r="F69" s="208"/>
      <c r="G69" s="18"/>
      <c r="H69" s="18"/>
      <c r="I69" s="18"/>
      <c r="J69" s="18"/>
      <c r="K69" s="163"/>
      <c r="L69" s="18"/>
      <c r="M69" s="18"/>
      <c r="N69" s="18"/>
      <c r="O69" s="18"/>
      <c r="P69" s="18"/>
      <c r="Q69" s="18"/>
      <c r="R69" s="18"/>
      <c r="S69" s="18"/>
      <c r="T69" s="18"/>
      <c r="U69" s="18"/>
      <c r="V69" s="18"/>
      <c r="W69" s="18"/>
      <c r="X69" s="18"/>
      <c r="Y69" s="18"/>
    </row>
    <row r="70" spans="1:25" ht="12" customHeight="1">
      <c r="B70" s="18"/>
      <c r="C70" s="18"/>
      <c r="D70" s="235"/>
      <c r="E70" s="74"/>
      <c r="F70" s="18"/>
      <c r="G70" s="18"/>
      <c r="H70" s="18"/>
      <c r="I70" s="18"/>
      <c r="J70" s="18"/>
      <c r="K70" s="163"/>
      <c r="L70" s="18"/>
      <c r="M70" s="18"/>
      <c r="N70" s="18"/>
      <c r="O70" s="18"/>
      <c r="P70" s="18"/>
      <c r="Q70" s="18"/>
      <c r="R70" s="18"/>
      <c r="S70" s="18"/>
      <c r="T70" s="18"/>
      <c r="U70" s="18"/>
      <c r="V70" s="18"/>
      <c r="W70" s="18"/>
      <c r="X70" s="18"/>
      <c r="Y70" s="18"/>
    </row>
    <row r="71" spans="1:25" ht="12" customHeight="1">
      <c r="B71" s="18"/>
      <c r="C71" s="18"/>
      <c r="D71" s="235"/>
      <c r="E71" s="78"/>
      <c r="F71" s="18"/>
      <c r="G71" s="18"/>
      <c r="H71" s="18"/>
      <c r="I71" s="18"/>
      <c r="J71" s="18"/>
      <c r="K71" s="163"/>
      <c r="L71" s="18"/>
      <c r="M71" s="18"/>
      <c r="N71" s="18"/>
      <c r="O71" s="18"/>
      <c r="P71" s="18"/>
      <c r="Q71" s="18"/>
      <c r="R71" s="18"/>
      <c r="S71" s="18"/>
      <c r="T71" s="18"/>
      <c r="U71" s="18"/>
      <c r="V71" s="18"/>
      <c r="W71" s="18"/>
      <c r="X71" s="18"/>
      <c r="Y71" s="18"/>
    </row>
    <row r="72" spans="1:25" ht="32.25" customHeight="1">
      <c r="A72" s="157" t="s">
        <v>262</v>
      </c>
      <c r="B72" s="22" t="s">
        <v>87</v>
      </c>
      <c r="C72" s="156" t="s">
        <v>311</v>
      </c>
      <c r="D72" s="237" t="s">
        <v>30</v>
      </c>
      <c r="E72" s="88"/>
      <c r="K72" s="163"/>
      <c r="L72" s="18"/>
      <c r="M72" s="18"/>
      <c r="N72" s="18"/>
      <c r="O72" s="18"/>
      <c r="P72" s="18"/>
      <c r="Q72" s="18"/>
      <c r="R72" s="18"/>
      <c r="S72" s="18"/>
      <c r="T72" s="18"/>
      <c r="U72" s="18"/>
      <c r="V72" s="18"/>
      <c r="W72" s="18"/>
      <c r="X72" s="18"/>
      <c r="Y72" s="18"/>
    </row>
    <row r="73" spans="1:25" ht="12" customHeight="1">
      <c r="A73" s="178" cm="1">
        <f t="array" ref="A73">IFERROR(INDEX('03.Muestra'!$B$8:$B$17,SMALL(IF("Página Web"='03.Muestra'!$D$8:$D$17,ROW('03.Muestra'!$B$8:$B$17)-MIN(ROW('03.Muestra'!$D$8:$D$17))+1,""),ROW()-72)),"")</f>
        <v>1</v>
      </c>
      <c r="B73" s="186" t="str" cm="1">
        <f t="array" ref="B73">IFERROR(INDEX('03.Muestra'!$C$8:$C$17,SMALL(IF("Página Web"='03.Muestra'!$D$8:$D$17,ROW('03.Muestra'!$C$8:$C$17)-MIN(ROW('03.Muestra'!$D$8:$D$17))+1,""),ROW()-72)),"")</f>
        <v>Home</v>
      </c>
      <c r="C73" s="186" t="str" cm="1">
        <f t="array" ref="C73">IFERROR(INDEX('03.Muestra'!$F$8:$F$17,SMALL(IF("Página Web"='03.Muestra'!$D$8:$D$17,ROW('03.Muestra'!$F$8:$F$17)-MIN(ROW('03.Muestra'!$D$8:$D$17))+1,""),ROW()-72)),"")</f>
        <v>https://…</v>
      </c>
      <c r="D73" s="229" t="str">
        <f t="shared" ref="D73:D82" si="6">IF(C73="","",$D$18)</f>
        <v>N/A</v>
      </c>
      <c r="E73" s="74" t="str">
        <f t="shared" ref="E73:E82" si="7">IF(D73&lt;&gt;"",IF(AND(B73&lt;&gt;"",C73&lt;&gt;""),"","ERR"),"")</f>
        <v/>
      </c>
      <c r="F73" s="81" t="s">
        <v>31</v>
      </c>
      <c r="G73" s="82" t="s">
        <v>35</v>
      </c>
      <c r="H73" s="83" t="s">
        <v>33</v>
      </c>
      <c r="I73" s="84" t="s">
        <v>26</v>
      </c>
      <c r="J73" s="85" t="s">
        <v>24</v>
      </c>
      <c r="K73" s="159" t="s">
        <v>463</v>
      </c>
      <c r="L73" s="18"/>
      <c r="M73" s="18"/>
      <c r="N73" s="18"/>
      <c r="O73" s="18"/>
      <c r="P73" s="18"/>
      <c r="Q73" s="18"/>
      <c r="R73" s="18"/>
      <c r="S73" s="18"/>
      <c r="T73" s="18"/>
      <c r="U73" s="18"/>
      <c r="V73" s="18"/>
      <c r="W73" s="18"/>
      <c r="X73" s="18"/>
      <c r="Y73" s="18"/>
    </row>
    <row r="74" spans="1:25" ht="12" customHeight="1">
      <c r="A74" s="178" t="str" cm="1">
        <f t="array" ref="A74">IFERROR(INDEX('03.Muestra'!$B$8:$B$17,SMALL(IF("Página Web"='03.Muestra'!$D$8:$D$17,ROW('03.Muestra'!$B$8:$B$17)-MIN(ROW('03.Muestra'!$D$8:$D$17))+1,""),ROW()-72)),"")</f>
        <v/>
      </c>
      <c r="B74" s="186" t="str" cm="1">
        <f t="array" ref="B74">IFERROR(INDEX('03.Muestra'!$C$8:$C$17,SMALL(IF("Página Web"='03.Muestra'!$D$8:$D$17,ROW('03.Muestra'!$C$8:$C$17)-MIN(ROW('03.Muestra'!$D$8:$D$17))+1,""),ROW()-72)),"")</f>
        <v/>
      </c>
      <c r="C74" s="186" t="str" cm="1">
        <f t="array" ref="C74">IFERROR(INDEX('03.Muestra'!$F$8:$F$17,SMALL(IF("Página Web"='03.Muestra'!$D$8:$D$17,ROW('03.Muestra'!$F$8:$F$17)-MIN(ROW('03.Muestra'!$D$8:$D$17))+1,""),ROW()-72)),"")</f>
        <v/>
      </c>
      <c r="D74" s="229" t="str">
        <f t="shared" si="6"/>
        <v/>
      </c>
      <c r="E74" s="74" t="str">
        <f t="shared" si="7"/>
        <v/>
      </c>
      <c r="F74" s="199">
        <f ca="1">COUNTIF($D73:INDIRECT("$D" &amp;  SUM(ROW()-1,'03.Muestra'!$D$20)-1),F73)</f>
        <v>0</v>
      </c>
      <c r="G74" s="199">
        <f ca="1">COUNTIF($D73:INDIRECT("$D" &amp;  SUM(ROW()-1,'03.Muestra'!$D$20)-1),G73)</f>
        <v>0</v>
      </c>
      <c r="H74" s="199">
        <f ca="1">COUNTIF($D73:INDIRECT("$D" &amp;  SUM(ROW()-1,'03.Muestra'!$D$20)-1),H73)</f>
        <v>1</v>
      </c>
      <c r="I74" s="199">
        <f ca="1">COUNTIF($D73:INDIRECT("$D" &amp;  SUM(ROW()-1,'03.Muestra'!$D$20)-1),I73)</f>
        <v>0</v>
      </c>
      <c r="J74" s="199">
        <f ca="1">COUNTIF($D73:INDIRECT("$D" &amp;  SUM(ROW()-1,'03.Muestra'!$D$20)-1),J73)</f>
        <v>0</v>
      </c>
      <c r="K74" s="160">
        <f ca="1">IF(COUNTIF('03.Muestra'!$D$8:$D$17,"Página Web")=0,0,COUNTBLANK($D73:INDIRECT("$D" &amp;  SUM(ROW()-1,COUNTIF('03.Muestra'!$D$8:$D$17,"Página Web"))-1)))</f>
        <v>0</v>
      </c>
      <c r="L74" s="18"/>
      <c r="M74" s="18"/>
      <c r="N74" s="18"/>
      <c r="O74" s="18"/>
      <c r="P74" s="18"/>
      <c r="Q74" s="18"/>
      <c r="R74" s="18"/>
      <c r="S74" s="18"/>
      <c r="T74" s="18"/>
      <c r="U74" s="18"/>
      <c r="V74" s="18"/>
      <c r="W74" s="18"/>
      <c r="X74" s="18"/>
      <c r="Y74" s="18"/>
    </row>
    <row r="75" spans="1:25" ht="12" customHeight="1">
      <c r="A75" s="178" t="str" cm="1">
        <f t="array" ref="A75">IFERROR(INDEX('03.Muestra'!$B$8:$B$17,SMALL(IF("Página Web"='03.Muestra'!$D$8:$D$17,ROW('03.Muestra'!$B$8:$B$17)-MIN(ROW('03.Muestra'!$D$8:$D$17))+1,""),ROW()-72)),"")</f>
        <v/>
      </c>
      <c r="B75" s="186" t="str" cm="1">
        <f t="array" ref="B75">IFERROR(INDEX('03.Muestra'!$C$8:$C$17,SMALL(IF("Página Web"='03.Muestra'!$D$8:$D$17,ROW('03.Muestra'!$C$8:$C$17)-MIN(ROW('03.Muestra'!$D$8:$D$17))+1,""),ROW()-72)),"")</f>
        <v/>
      </c>
      <c r="C75" s="186" t="str" cm="1">
        <f t="array" ref="C75">IFERROR(INDEX('03.Muestra'!$F$8:$F$17,SMALL(IF("Página Web"='03.Muestra'!$D$8:$D$17,ROW('03.Muestra'!$F$8:$F$17)-MIN(ROW('03.Muestra'!$D$8:$D$17))+1,""),ROW()-72)),"")</f>
        <v/>
      </c>
      <c r="D75" s="229" t="str">
        <f t="shared" si="6"/>
        <v/>
      </c>
      <c r="E75" s="74" t="str">
        <f t="shared" si="7"/>
        <v/>
      </c>
      <c r="G75" s="18"/>
      <c r="H75" s="18"/>
      <c r="I75" s="18"/>
      <c r="J75" s="18"/>
      <c r="K75" s="163"/>
      <c r="L75" s="18"/>
      <c r="M75" s="18"/>
      <c r="N75" s="18"/>
      <c r="O75" s="18"/>
      <c r="P75" s="18"/>
      <c r="Q75" s="18"/>
      <c r="R75" s="18"/>
      <c r="S75" s="18"/>
      <c r="T75" s="18"/>
      <c r="U75" s="18"/>
      <c r="V75" s="18"/>
      <c r="W75" s="18"/>
      <c r="X75" s="18"/>
      <c r="Y75" s="18"/>
    </row>
    <row r="76" spans="1:25" ht="12" customHeight="1">
      <c r="A76" s="178" t="str" cm="1">
        <f t="array" ref="A76">IFERROR(INDEX('03.Muestra'!$B$8:$B$17,SMALL(IF("Página Web"='03.Muestra'!$D$8:$D$17,ROW('03.Muestra'!$B$8:$B$17)-MIN(ROW('03.Muestra'!$D$8:$D$17))+1,""),ROW()-72)),"")</f>
        <v/>
      </c>
      <c r="B76" s="186" t="str" cm="1">
        <f t="array" ref="B76">IFERROR(INDEX('03.Muestra'!$C$8:$C$17,SMALL(IF("Página Web"='03.Muestra'!$D$8:$D$17,ROW('03.Muestra'!$C$8:$C$17)-MIN(ROW('03.Muestra'!$D$8:$D$17))+1,""),ROW()-72)),"")</f>
        <v/>
      </c>
      <c r="C76" s="186" t="str" cm="1">
        <f t="array" ref="C76">IFERROR(INDEX('03.Muestra'!$F$8:$F$17,SMALL(IF("Página Web"='03.Muestra'!$D$8:$D$17,ROW('03.Muestra'!$F$8:$F$17)-MIN(ROW('03.Muestra'!$D$8:$D$17))+1,""),ROW()-72)),"")</f>
        <v/>
      </c>
      <c r="D76" s="229" t="str">
        <f t="shared" si="6"/>
        <v/>
      </c>
      <c r="E76" s="74" t="str">
        <f t="shared" si="7"/>
        <v/>
      </c>
      <c r="G76" s="18"/>
      <c r="H76" s="18"/>
      <c r="I76" s="18"/>
      <c r="J76" s="18"/>
      <c r="K76" s="163"/>
      <c r="L76" s="18"/>
      <c r="M76" s="18"/>
      <c r="N76" s="18"/>
      <c r="O76" s="18"/>
      <c r="P76" s="18"/>
      <c r="Q76" s="18"/>
      <c r="R76" s="18"/>
      <c r="S76" s="18"/>
      <c r="T76" s="18"/>
      <c r="U76" s="18"/>
      <c r="V76" s="18"/>
      <c r="W76" s="18"/>
      <c r="X76" s="18"/>
      <c r="Y76" s="18"/>
    </row>
    <row r="77" spans="1:25" ht="12" customHeight="1">
      <c r="A77" s="178" t="str" cm="1">
        <f t="array" ref="A77">IFERROR(INDEX('03.Muestra'!$B$8:$B$17,SMALL(IF("Página Web"='03.Muestra'!$D$8:$D$17,ROW('03.Muestra'!$B$8:$B$17)-MIN(ROW('03.Muestra'!$D$8:$D$17))+1,""),ROW()-72)),"")</f>
        <v/>
      </c>
      <c r="B77" s="186" t="str" cm="1">
        <f t="array" ref="B77">IFERROR(INDEX('03.Muestra'!$C$8:$C$17,SMALL(IF("Página Web"='03.Muestra'!$D$8:$D$17,ROW('03.Muestra'!$C$8:$C$17)-MIN(ROW('03.Muestra'!$D$8:$D$17))+1,""),ROW()-72)),"")</f>
        <v/>
      </c>
      <c r="C77" s="186" t="str" cm="1">
        <f t="array" ref="C77">IFERROR(INDEX('03.Muestra'!$F$8:$F$17,SMALL(IF("Página Web"='03.Muestra'!$D$8:$D$17,ROW('03.Muestra'!$F$8:$F$17)-MIN(ROW('03.Muestra'!$D$8:$D$17))+1,""),ROW()-72)),"")</f>
        <v/>
      </c>
      <c r="D77" s="229" t="str">
        <f t="shared" si="6"/>
        <v/>
      </c>
      <c r="E77" s="74" t="str">
        <f t="shared" si="7"/>
        <v/>
      </c>
      <c r="G77" s="18"/>
      <c r="H77" s="18"/>
      <c r="I77" s="18"/>
      <c r="J77" s="18"/>
      <c r="K77" s="163"/>
      <c r="L77" s="18"/>
      <c r="M77" s="18"/>
      <c r="N77" s="18"/>
      <c r="O77" s="18"/>
      <c r="P77" s="18"/>
      <c r="Q77" s="18"/>
      <c r="R77" s="18"/>
      <c r="S77" s="18"/>
      <c r="T77" s="18"/>
      <c r="U77" s="18"/>
      <c r="V77" s="18"/>
      <c r="W77" s="18"/>
      <c r="X77" s="18"/>
      <c r="Y77" s="18"/>
    </row>
    <row r="78" spans="1:25" ht="12" customHeight="1">
      <c r="A78" s="178" t="str" cm="1">
        <f t="array" ref="A78">IFERROR(INDEX('03.Muestra'!$B$8:$B$17,SMALL(IF("Página Web"='03.Muestra'!$D$8:$D$17,ROW('03.Muestra'!$B$8:$B$17)-MIN(ROW('03.Muestra'!$D$8:$D$17))+1,""),ROW()-72)),"")</f>
        <v/>
      </c>
      <c r="B78" s="186" t="str" cm="1">
        <f t="array" ref="B78">IFERROR(INDEX('03.Muestra'!$C$8:$C$17,SMALL(IF("Página Web"='03.Muestra'!$D$8:$D$17,ROW('03.Muestra'!$C$8:$C$17)-MIN(ROW('03.Muestra'!$D$8:$D$17))+1,""),ROW()-72)),"")</f>
        <v/>
      </c>
      <c r="C78" s="186" t="str" cm="1">
        <f t="array" ref="C78">IFERROR(INDEX('03.Muestra'!$F$8:$F$17,SMALL(IF("Página Web"='03.Muestra'!$D$8:$D$17,ROW('03.Muestra'!$F$8:$F$17)-MIN(ROW('03.Muestra'!$D$8:$D$17))+1,""),ROW()-72)),"")</f>
        <v/>
      </c>
      <c r="D78" s="229" t="str">
        <f t="shared" si="6"/>
        <v/>
      </c>
      <c r="E78" s="74" t="str">
        <f t="shared" si="7"/>
        <v/>
      </c>
      <c r="G78" s="18"/>
      <c r="H78" s="18"/>
      <c r="I78" s="18"/>
      <c r="J78" s="18"/>
      <c r="K78" s="163"/>
      <c r="L78" s="18"/>
      <c r="M78" s="18"/>
      <c r="N78" s="18"/>
      <c r="O78" s="18"/>
      <c r="P78" s="18"/>
      <c r="Q78" s="18"/>
      <c r="R78" s="18"/>
      <c r="S78" s="18"/>
      <c r="T78" s="18"/>
      <c r="U78" s="18"/>
      <c r="V78" s="18"/>
      <c r="W78" s="18"/>
      <c r="X78" s="18"/>
      <c r="Y78" s="18"/>
    </row>
    <row r="79" spans="1:25" ht="12" customHeight="1">
      <c r="A79" s="178" t="str" cm="1">
        <f t="array" ref="A79">IFERROR(INDEX('03.Muestra'!$B$8:$B$17,SMALL(IF("Página Web"='03.Muestra'!$D$8:$D$17,ROW('03.Muestra'!$B$8:$B$17)-MIN(ROW('03.Muestra'!$D$8:$D$17))+1,""),ROW()-72)),"")</f>
        <v/>
      </c>
      <c r="B79" s="186" t="str" cm="1">
        <f t="array" ref="B79">IFERROR(INDEX('03.Muestra'!$C$8:$C$17,SMALL(IF("Página Web"='03.Muestra'!$D$8:$D$17,ROW('03.Muestra'!$C$8:$C$17)-MIN(ROW('03.Muestra'!$D$8:$D$17))+1,""),ROW()-72)),"")</f>
        <v/>
      </c>
      <c r="C79" s="186" t="str" cm="1">
        <f t="array" ref="C79">IFERROR(INDEX('03.Muestra'!$F$8:$F$17,SMALL(IF("Página Web"='03.Muestra'!$D$8:$D$17,ROW('03.Muestra'!$F$8:$F$17)-MIN(ROW('03.Muestra'!$D$8:$D$17))+1,""),ROW()-72)),"")</f>
        <v/>
      </c>
      <c r="D79" s="229" t="str">
        <f t="shared" si="6"/>
        <v/>
      </c>
      <c r="E79" s="74" t="str">
        <f t="shared" si="7"/>
        <v/>
      </c>
      <c r="F79" s="18"/>
      <c r="G79" s="18"/>
      <c r="H79" s="18"/>
      <c r="I79" s="18"/>
      <c r="J79" s="18"/>
      <c r="K79" s="163"/>
      <c r="L79" s="18"/>
      <c r="M79" s="18"/>
      <c r="N79" s="18"/>
      <c r="O79" s="18"/>
      <c r="P79" s="18"/>
      <c r="Q79" s="18"/>
      <c r="R79" s="18"/>
      <c r="S79" s="18"/>
      <c r="T79" s="18"/>
      <c r="U79" s="18"/>
      <c r="V79" s="18"/>
      <c r="W79" s="18"/>
      <c r="X79" s="18"/>
      <c r="Y79" s="18"/>
    </row>
    <row r="80" spans="1:25" ht="12" customHeight="1">
      <c r="A80" s="178" t="str" cm="1">
        <f t="array" ref="A80">IFERROR(INDEX('03.Muestra'!$B$8:$B$17,SMALL(IF("Página Web"='03.Muestra'!$D$8:$D$17,ROW('03.Muestra'!$B$8:$B$17)-MIN(ROW('03.Muestra'!$D$8:$D$17))+1,""),ROW()-72)),"")</f>
        <v/>
      </c>
      <c r="B80" s="186" t="str" cm="1">
        <f t="array" ref="B80">IFERROR(INDEX('03.Muestra'!$C$8:$C$17,SMALL(IF("Página Web"='03.Muestra'!$D$8:$D$17,ROW('03.Muestra'!$C$8:$C$17)-MIN(ROW('03.Muestra'!$D$8:$D$17))+1,""),ROW()-72)),"")</f>
        <v/>
      </c>
      <c r="C80" s="186" t="str" cm="1">
        <f t="array" ref="C80">IFERROR(INDEX('03.Muestra'!$F$8:$F$17,SMALL(IF("Página Web"='03.Muestra'!$D$8:$D$17,ROW('03.Muestra'!$F$8:$F$17)-MIN(ROW('03.Muestra'!$D$8:$D$17))+1,""),ROW()-72)),"")</f>
        <v/>
      </c>
      <c r="D80" s="229" t="str">
        <f t="shared" si="6"/>
        <v/>
      </c>
      <c r="E80" s="74" t="str">
        <f t="shared" si="7"/>
        <v/>
      </c>
      <c r="F80" s="18"/>
      <c r="G80" s="18"/>
      <c r="H80" s="18"/>
      <c r="I80" s="18"/>
      <c r="J80" s="18"/>
      <c r="K80" s="163"/>
      <c r="L80" s="18"/>
      <c r="M80" s="18"/>
      <c r="N80" s="18"/>
      <c r="O80" s="18"/>
      <c r="P80" s="18"/>
      <c r="Q80" s="18"/>
      <c r="R80" s="18"/>
      <c r="S80" s="18"/>
      <c r="T80" s="18"/>
      <c r="U80" s="18"/>
      <c r="V80" s="18"/>
      <c r="W80" s="18"/>
      <c r="X80" s="18"/>
      <c r="Y80" s="18"/>
    </row>
    <row r="81" spans="1:25" ht="12" customHeight="1">
      <c r="A81" s="178" t="str" cm="1">
        <f t="array" ref="A81">IFERROR(INDEX('03.Muestra'!$B$8:$B$17,SMALL(IF("Página Web"='03.Muestra'!$D$8:$D$17,ROW('03.Muestra'!$B$8:$B$17)-MIN(ROW('03.Muestra'!$D$8:$D$17))+1,""),ROW()-72)),"")</f>
        <v/>
      </c>
      <c r="B81" s="186" t="str" cm="1">
        <f t="array" ref="B81">IFERROR(INDEX('03.Muestra'!$C$8:$C$17,SMALL(IF("Página Web"='03.Muestra'!$D$8:$D$17,ROW('03.Muestra'!$C$8:$C$17)-MIN(ROW('03.Muestra'!$D$8:$D$17))+1,""),ROW()-72)),"")</f>
        <v/>
      </c>
      <c r="C81" s="186" t="str" cm="1">
        <f t="array" ref="C81">IFERROR(INDEX('03.Muestra'!$F$8:$F$17,SMALL(IF("Página Web"='03.Muestra'!$D$8:$D$17,ROW('03.Muestra'!$F$8:$F$17)-MIN(ROW('03.Muestra'!$D$8:$D$17))+1,""),ROW()-72)),"")</f>
        <v/>
      </c>
      <c r="D81" s="229" t="str">
        <f t="shared" si="6"/>
        <v/>
      </c>
      <c r="E81" s="74" t="str">
        <f t="shared" si="7"/>
        <v/>
      </c>
      <c r="F81" s="18"/>
      <c r="G81" s="18"/>
      <c r="H81" s="18"/>
      <c r="I81" s="18"/>
      <c r="J81" s="18"/>
      <c r="K81" s="163"/>
      <c r="L81" s="18"/>
      <c r="M81" s="18"/>
      <c r="N81" s="18"/>
      <c r="O81" s="18"/>
      <c r="P81" s="18"/>
      <c r="Q81" s="18"/>
      <c r="R81" s="18"/>
      <c r="S81" s="18"/>
      <c r="T81" s="18"/>
      <c r="U81" s="18"/>
      <c r="V81" s="18"/>
      <c r="W81" s="18"/>
      <c r="X81" s="18"/>
      <c r="Y81" s="18"/>
    </row>
    <row r="82" spans="1:25" ht="12" customHeight="1">
      <c r="A82" s="178" t="str" cm="1">
        <f t="array" ref="A82">IFERROR(INDEX('03.Muestra'!$B$8:$B$17,SMALL(IF("Página Web"='03.Muestra'!$D$8:$D$17,ROW('03.Muestra'!$B$8:$B$17)-MIN(ROW('03.Muestra'!$D$8:$D$17))+1,""),ROW()-72)),"")</f>
        <v/>
      </c>
      <c r="B82" s="186" t="str" cm="1">
        <f t="array" ref="B82">IFERROR(INDEX('03.Muestra'!$C$8:$C$17,SMALL(IF("Página Web"='03.Muestra'!$D$8:$D$17,ROW('03.Muestra'!$C$8:$C$17)-MIN(ROW('03.Muestra'!$D$8:$D$17))+1,""),ROW()-72)),"")</f>
        <v/>
      </c>
      <c r="C82" s="186" t="str" cm="1">
        <f t="array" ref="C82">IFERROR(INDEX('03.Muestra'!$F$8:$F$17,SMALL(IF("Página Web"='03.Muestra'!$D$8:$D$17,ROW('03.Muestra'!$F$8:$F$17)-MIN(ROW('03.Muestra'!$D$8:$D$17))+1,""),ROW()-72)),"")</f>
        <v/>
      </c>
      <c r="D82" s="229" t="str">
        <f t="shared" si="6"/>
        <v/>
      </c>
      <c r="E82" s="74" t="str">
        <f t="shared" si="7"/>
        <v/>
      </c>
      <c r="F82" s="18"/>
      <c r="G82" s="18"/>
      <c r="H82" s="18"/>
      <c r="I82" s="18"/>
      <c r="J82" s="18"/>
      <c r="K82" s="163"/>
      <c r="L82" s="18"/>
      <c r="M82" s="18"/>
      <c r="N82" s="18"/>
      <c r="O82" s="18"/>
      <c r="P82" s="18"/>
      <c r="Q82" s="18"/>
      <c r="R82" s="18"/>
      <c r="S82" s="18"/>
      <c r="T82" s="18"/>
      <c r="U82" s="18"/>
      <c r="V82" s="18"/>
      <c r="W82" s="18"/>
      <c r="X82" s="18"/>
      <c r="Y82" s="18"/>
    </row>
    <row r="83" spans="1:25" ht="12" customHeight="1">
      <c r="A83" s="79"/>
      <c r="B83" s="111"/>
      <c r="C83" s="111"/>
      <c r="D83" s="239"/>
      <c r="E83" s="74"/>
      <c r="F83" s="18"/>
      <c r="G83" s="18"/>
      <c r="H83" s="18"/>
      <c r="I83" s="18"/>
      <c r="J83" s="18"/>
      <c r="K83" s="163"/>
      <c r="L83" s="18"/>
      <c r="M83" s="18"/>
      <c r="N83" s="18"/>
      <c r="O83" s="18"/>
      <c r="P83" s="18"/>
      <c r="Q83" s="18"/>
      <c r="R83" s="18"/>
      <c r="S83" s="18"/>
      <c r="T83" s="18"/>
      <c r="U83" s="18"/>
      <c r="V83" s="18"/>
      <c r="W83" s="18"/>
      <c r="X83" s="18"/>
      <c r="Y83" s="18"/>
    </row>
    <row r="84" spans="1:25" ht="12" customHeight="1">
      <c r="A84" s="79"/>
      <c r="B84" s="111"/>
      <c r="C84" s="111"/>
      <c r="D84" s="239"/>
      <c r="E84" s="74"/>
      <c r="F84" s="18"/>
      <c r="G84" s="18"/>
      <c r="H84" s="18"/>
      <c r="I84" s="18"/>
      <c r="J84" s="18"/>
      <c r="K84" s="163"/>
      <c r="L84" s="18"/>
      <c r="M84" s="18"/>
      <c r="N84" s="18"/>
      <c r="O84" s="18"/>
      <c r="P84" s="18"/>
      <c r="Q84" s="18"/>
      <c r="R84" s="18"/>
      <c r="S84" s="18"/>
      <c r="T84" s="18"/>
      <c r="U84" s="18"/>
      <c r="V84" s="18"/>
      <c r="W84" s="18"/>
      <c r="X84" s="18"/>
      <c r="Y84" s="18"/>
    </row>
    <row r="85" spans="1:25" ht="31">
      <c r="A85" s="227"/>
      <c r="B85" s="228"/>
      <c r="C85" s="227"/>
      <c r="D85" s="240"/>
      <c r="E85" s="74"/>
      <c r="F85" s="18"/>
      <c r="G85" s="18"/>
      <c r="H85" s="18"/>
      <c r="I85" s="18"/>
      <c r="J85" s="18"/>
      <c r="K85" s="163"/>
      <c r="L85" s="18"/>
      <c r="M85" s="18"/>
      <c r="N85" s="18"/>
      <c r="O85" s="18"/>
      <c r="P85" s="18"/>
      <c r="Q85" s="18"/>
      <c r="R85" s="18"/>
      <c r="S85" s="18"/>
      <c r="T85" s="18"/>
      <c r="U85" s="18"/>
      <c r="V85" s="18"/>
      <c r="W85" s="18"/>
      <c r="X85" s="18"/>
      <c r="Y85" s="18"/>
    </row>
    <row r="86" spans="1:25" ht="15" customHeight="1">
      <c r="A86" s="180"/>
      <c r="B86" s="180"/>
      <c r="C86" s="180"/>
      <c r="D86" s="241"/>
      <c r="E86" s="74"/>
      <c r="F86" s="208"/>
      <c r="G86" s="18"/>
      <c r="H86" s="18"/>
      <c r="I86" s="18"/>
      <c r="J86" s="18"/>
      <c r="K86" s="163"/>
      <c r="L86" s="18"/>
      <c r="M86" s="18"/>
      <c r="N86" s="18"/>
      <c r="O86" s="18"/>
      <c r="P86" s="18"/>
      <c r="Q86" s="18"/>
      <c r="R86" s="18"/>
      <c r="S86" s="18"/>
      <c r="T86" s="18"/>
      <c r="U86" s="18"/>
      <c r="V86" s="18"/>
      <c r="W86" s="18"/>
      <c r="X86" s="18"/>
      <c r="Y86" s="18"/>
    </row>
    <row r="87" spans="1:25" ht="12" customHeight="1">
      <c r="B87" s="18"/>
      <c r="C87" s="18"/>
      <c r="D87" s="235"/>
      <c r="E87" s="74"/>
      <c r="F87" s="18"/>
      <c r="G87" s="18"/>
      <c r="H87" s="18"/>
      <c r="I87" s="18"/>
      <c r="J87" s="18"/>
      <c r="K87" s="163"/>
      <c r="L87" s="18"/>
      <c r="M87" s="18"/>
      <c r="N87" s="18"/>
      <c r="O87" s="18"/>
      <c r="P87" s="18"/>
      <c r="Q87" s="18"/>
      <c r="R87" s="18"/>
      <c r="S87" s="18"/>
      <c r="T87" s="18"/>
      <c r="U87" s="18"/>
      <c r="V87" s="18"/>
      <c r="W87" s="18"/>
      <c r="X87" s="18"/>
      <c r="Y87" s="18"/>
    </row>
    <row r="88" spans="1:25" ht="12" customHeight="1">
      <c r="B88" s="18"/>
      <c r="C88" s="18"/>
      <c r="D88" s="235"/>
      <c r="E88" s="78"/>
      <c r="F88" s="18"/>
      <c r="G88" s="18"/>
      <c r="H88" s="18"/>
      <c r="I88" s="18"/>
      <c r="J88" s="18"/>
      <c r="K88" s="163"/>
      <c r="L88" s="18"/>
      <c r="M88" s="18"/>
      <c r="N88" s="18"/>
      <c r="O88" s="18"/>
      <c r="P88" s="18"/>
      <c r="Q88" s="18"/>
      <c r="R88" s="18"/>
      <c r="S88" s="18"/>
      <c r="T88" s="18"/>
      <c r="U88" s="18"/>
      <c r="V88" s="18"/>
      <c r="W88" s="18"/>
      <c r="X88" s="18"/>
      <c r="Y88" s="18"/>
    </row>
    <row r="89" spans="1:25" ht="32.25" customHeight="1">
      <c r="A89" s="157" t="s">
        <v>262</v>
      </c>
      <c r="B89" s="22" t="s">
        <v>87</v>
      </c>
      <c r="C89" s="156" t="s">
        <v>312</v>
      </c>
      <c r="D89" s="237" t="s">
        <v>30</v>
      </c>
      <c r="E89" s="88"/>
      <c r="K89" s="163"/>
      <c r="L89" s="18"/>
      <c r="M89" s="18"/>
      <c r="N89" s="18"/>
      <c r="O89" s="18"/>
      <c r="P89" s="18"/>
      <c r="Q89" s="18"/>
      <c r="R89" s="18"/>
      <c r="S89" s="18"/>
      <c r="T89" s="18"/>
      <c r="U89" s="18"/>
      <c r="V89" s="18"/>
      <c r="W89" s="18"/>
      <c r="X89" s="18"/>
      <c r="Y89" s="18"/>
    </row>
    <row r="90" spans="1:25" ht="12" customHeight="1">
      <c r="A90" s="178" cm="1">
        <f t="array" ref="A90">IFERROR(INDEX('03.Muestra'!$B$8:$B$17,SMALL(IF("Página Web"='03.Muestra'!$D$8:$D$17,ROW('03.Muestra'!$B$8:$B$17)-MIN(ROW('03.Muestra'!$D$8:$D$17))+1,""),ROW()-89)),"")</f>
        <v>1</v>
      </c>
      <c r="B90" s="186" t="str" cm="1">
        <f t="array" ref="B90">IFERROR(INDEX('03.Muestra'!$C$8:$C$17,SMALL(IF("Página Web"='03.Muestra'!$D$8:$D$17,ROW('03.Muestra'!$C$8:$C$17)-MIN(ROW('03.Muestra'!$D$8:$D$17))+1,""),ROW()-89)),"")</f>
        <v>Home</v>
      </c>
      <c r="C90" s="186" t="str" cm="1">
        <f t="array" ref="C90">IFERROR(INDEX('03.Muestra'!$F$8:$F$17,SMALL(IF("Página Web"='03.Muestra'!$D$8:$D$17,ROW('03.Muestra'!$F$8:$F$17)-MIN(ROW('03.Muestra'!$D$8:$D$17))+1,""),ROW()-89)),"")</f>
        <v>https://…</v>
      </c>
      <c r="D90" s="229" t="str">
        <f t="shared" ref="D90:D99" si="8">IF(C90="","",$D$18)</f>
        <v>N/A</v>
      </c>
      <c r="E90" s="74" t="str">
        <f t="shared" ref="E90:E99" si="9">IF(D90&lt;&gt;"",IF(AND(B90&lt;&gt;"",C90&lt;&gt;""),"","ERR"),"")</f>
        <v/>
      </c>
      <c r="F90" s="81" t="s">
        <v>31</v>
      </c>
      <c r="G90" s="82" t="s">
        <v>35</v>
      </c>
      <c r="H90" s="83" t="s">
        <v>33</v>
      </c>
      <c r="I90" s="84" t="s">
        <v>26</v>
      </c>
      <c r="J90" s="85" t="s">
        <v>24</v>
      </c>
      <c r="K90" s="159" t="s">
        <v>463</v>
      </c>
      <c r="L90" s="18"/>
      <c r="M90" s="18"/>
      <c r="N90" s="18"/>
      <c r="O90" s="18"/>
      <c r="P90" s="18"/>
      <c r="Q90" s="18"/>
      <c r="R90" s="18"/>
      <c r="S90" s="18"/>
      <c r="T90" s="18"/>
      <c r="U90" s="18"/>
      <c r="V90" s="18"/>
      <c r="W90" s="18"/>
      <c r="X90" s="18"/>
      <c r="Y90" s="18"/>
    </row>
    <row r="91" spans="1:25" ht="12" customHeight="1">
      <c r="A91" s="178" t="str" cm="1">
        <f t="array" ref="A91">IFERROR(INDEX('03.Muestra'!$B$8:$B$17,SMALL(IF("Página Web"='03.Muestra'!$D$8:$D$17,ROW('03.Muestra'!$B$8:$B$17)-MIN(ROW('03.Muestra'!$D$8:$D$17))+1,""),ROW()-89)),"")</f>
        <v/>
      </c>
      <c r="B91" s="186" t="str" cm="1">
        <f t="array" ref="B91">IFERROR(INDEX('03.Muestra'!$C$8:$C$17,SMALL(IF("Página Web"='03.Muestra'!$D$8:$D$17,ROW('03.Muestra'!$C$8:$C$17)-MIN(ROW('03.Muestra'!$D$8:$D$17))+1,""),ROW()-89)),"")</f>
        <v/>
      </c>
      <c r="C91" s="186" t="str" cm="1">
        <f t="array" ref="C91">IFERROR(INDEX('03.Muestra'!$F$8:$F$17,SMALL(IF("Página Web"='03.Muestra'!$D$8:$D$17,ROW('03.Muestra'!$F$8:$F$17)-MIN(ROW('03.Muestra'!$D$8:$D$17))+1,""),ROW()-89)),"")</f>
        <v/>
      </c>
      <c r="D91" s="229" t="str">
        <f t="shared" si="8"/>
        <v/>
      </c>
      <c r="E91" s="74" t="str">
        <f t="shared" si="9"/>
        <v/>
      </c>
      <c r="F91" s="199">
        <f ca="1">COUNTIF($D90:INDIRECT("$D" &amp;  SUM(ROW()-1,'03.Muestra'!$D$20)-1),F90)</f>
        <v>0</v>
      </c>
      <c r="G91" s="199">
        <f ca="1">COUNTIF($D90:INDIRECT("$D" &amp;  SUM(ROW()-1,'03.Muestra'!$D$20)-1),G90)</f>
        <v>0</v>
      </c>
      <c r="H91" s="199">
        <f ca="1">COUNTIF($D90:INDIRECT("$D" &amp;  SUM(ROW()-1,'03.Muestra'!$D$20)-1),H90)</f>
        <v>1</v>
      </c>
      <c r="I91" s="199">
        <f ca="1">COUNTIF($D90:INDIRECT("$D" &amp;  SUM(ROW()-1,'03.Muestra'!$D$20)-1),I90)</f>
        <v>0</v>
      </c>
      <c r="J91" s="199">
        <f ca="1">COUNTIF($D90:INDIRECT("$D" &amp;  SUM(ROW()-1,'03.Muestra'!$D$20)-1),J90)</f>
        <v>0</v>
      </c>
      <c r="K91" s="160">
        <f ca="1">IF(COUNTIF('03.Muestra'!$D$8:$D$17,"Página Web")=0,0,COUNTBLANK($D90:INDIRECT("$D" &amp;  SUM(ROW()-1,COUNTIF('03.Muestra'!$D$8:$D$17,"Página Web"))-1)))</f>
        <v>0</v>
      </c>
      <c r="L91" s="18"/>
      <c r="M91" s="18"/>
      <c r="N91" s="18"/>
      <c r="O91" s="18"/>
      <c r="P91" s="18"/>
      <c r="Q91" s="18"/>
      <c r="R91" s="18"/>
      <c r="S91" s="18"/>
      <c r="T91" s="18"/>
      <c r="U91" s="18"/>
      <c r="V91" s="18"/>
      <c r="W91" s="18"/>
      <c r="X91" s="18"/>
      <c r="Y91" s="18"/>
    </row>
    <row r="92" spans="1:25" ht="12" customHeight="1">
      <c r="A92" s="178" t="str" cm="1">
        <f t="array" ref="A92">IFERROR(INDEX('03.Muestra'!$B$8:$B$17,SMALL(IF("Página Web"='03.Muestra'!$D$8:$D$17,ROW('03.Muestra'!$B$8:$B$17)-MIN(ROW('03.Muestra'!$D$8:$D$17))+1,""),ROW()-89)),"")</f>
        <v/>
      </c>
      <c r="B92" s="186" t="str" cm="1">
        <f t="array" ref="B92">IFERROR(INDEX('03.Muestra'!$C$8:$C$17,SMALL(IF("Página Web"='03.Muestra'!$D$8:$D$17,ROW('03.Muestra'!$C$8:$C$17)-MIN(ROW('03.Muestra'!$D$8:$D$17))+1,""),ROW()-89)),"")</f>
        <v/>
      </c>
      <c r="C92" s="186" t="str" cm="1">
        <f t="array" ref="C92">IFERROR(INDEX('03.Muestra'!$F$8:$F$17,SMALL(IF("Página Web"='03.Muestra'!$D$8:$D$17,ROW('03.Muestra'!$F$8:$F$17)-MIN(ROW('03.Muestra'!$D$8:$D$17))+1,""),ROW()-89)),"")</f>
        <v/>
      </c>
      <c r="D92" s="229" t="str">
        <f t="shared" si="8"/>
        <v/>
      </c>
      <c r="E92" s="74" t="str">
        <f t="shared" si="9"/>
        <v/>
      </c>
      <c r="G92" s="18"/>
      <c r="H92" s="18"/>
      <c r="I92" s="18"/>
      <c r="J92" s="18"/>
      <c r="K92" s="163"/>
      <c r="L92" s="18"/>
      <c r="M92" s="18"/>
      <c r="N92" s="18"/>
      <c r="O92" s="18"/>
      <c r="P92" s="18"/>
      <c r="Q92" s="18"/>
      <c r="R92" s="18"/>
      <c r="S92" s="18"/>
      <c r="T92" s="18"/>
      <c r="U92" s="18"/>
      <c r="V92" s="18"/>
      <c r="W92" s="18"/>
      <c r="X92" s="18"/>
      <c r="Y92" s="18"/>
    </row>
    <row r="93" spans="1:25" ht="12" customHeight="1">
      <c r="A93" s="178" t="str" cm="1">
        <f t="array" ref="A93">IFERROR(INDEX('03.Muestra'!$B$8:$B$17,SMALL(IF("Página Web"='03.Muestra'!$D$8:$D$17,ROW('03.Muestra'!$B$8:$B$17)-MIN(ROW('03.Muestra'!$D$8:$D$17))+1,""),ROW()-89)),"")</f>
        <v/>
      </c>
      <c r="B93" s="186" t="str" cm="1">
        <f t="array" ref="B93">IFERROR(INDEX('03.Muestra'!$C$8:$C$17,SMALL(IF("Página Web"='03.Muestra'!$D$8:$D$17,ROW('03.Muestra'!$C$8:$C$17)-MIN(ROW('03.Muestra'!$D$8:$D$17))+1,""),ROW()-89)),"")</f>
        <v/>
      </c>
      <c r="C93" s="186" t="str" cm="1">
        <f t="array" ref="C93">IFERROR(INDEX('03.Muestra'!$F$8:$F$17,SMALL(IF("Página Web"='03.Muestra'!$D$8:$D$17,ROW('03.Muestra'!$F$8:$F$17)-MIN(ROW('03.Muestra'!$D$8:$D$17))+1,""),ROW()-89)),"")</f>
        <v/>
      </c>
      <c r="D93" s="229" t="str">
        <f t="shared" si="8"/>
        <v/>
      </c>
      <c r="E93" s="74" t="str">
        <f t="shared" si="9"/>
        <v/>
      </c>
      <c r="G93" s="18"/>
      <c r="H93" s="18"/>
      <c r="I93" s="18"/>
      <c r="J93" s="18"/>
      <c r="K93" s="163"/>
      <c r="L93" s="18"/>
      <c r="M93" s="18"/>
      <c r="N93" s="18"/>
      <c r="O93" s="18"/>
      <c r="P93" s="18"/>
      <c r="Q93" s="18"/>
      <c r="R93" s="18"/>
      <c r="S93" s="18"/>
      <c r="T93" s="18"/>
      <c r="U93" s="18"/>
      <c r="V93" s="18"/>
      <c r="W93" s="18"/>
      <c r="X93" s="18"/>
      <c r="Y93" s="18"/>
    </row>
    <row r="94" spans="1:25" ht="12" customHeight="1">
      <c r="A94" s="178" t="str" cm="1">
        <f t="array" ref="A94">IFERROR(INDEX('03.Muestra'!$B$8:$B$17,SMALL(IF("Página Web"='03.Muestra'!$D$8:$D$17,ROW('03.Muestra'!$B$8:$B$17)-MIN(ROW('03.Muestra'!$D$8:$D$17))+1,""),ROW()-89)),"")</f>
        <v/>
      </c>
      <c r="B94" s="186" t="str" cm="1">
        <f t="array" ref="B94">IFERROR(INDEX('03.Muestra'!$C$8:$C$17,SMALL(IF("Página Web"='03.Muestra'!$D$8:$D$17,ROW('03.Muestra'!$C$8:$C$17)-MIN(ROW('03.Muestra'!$D$8:$D$17))+1,""),ROW()-89)),"")</f>
        <v/>
      </c>
      <c r="C94" s="186" t="str" cm="1">
        <f t="array" ref="C94">IFERROR(INDEX('03.Muestra'!$F$8:$F$17,SMALL(IF("Página Web"='03.Muestra'!$D$8:$D$17,ROW('03.Muestra'!$F$8:$F$17)-MIN(ROW('03.Muestra'!$D$8:$D$17))+1,""),ROW()-89)),"")</f>
        <v/>
      </c>
      <c r="D94" s="229" t="str">
        <f t="shared" si="8"/>
        <v/>
      </c>
      <c r="E94" s="74" t="str">
        <f t="shared" si="9"/>
        <v/>
      </c>
      <c r="G94" s="18"/>
      <c r="H94" s="18"/>
      <c r="I94" s="18"/>
      <c r="J94" s="18"/>
      <c r="K94" s="163"/>
      <c r="L94" s="18"/>
      <c r="M94" s="18"/>
      <c r="N94" s="18"/>
      <c r="O94" s="18"/>
      <c r="P94" s="18"/>
      <c r="Q94" s="18"/>
      <c r="R94" s="18"/>
      <c r="S94" s="18"/>
      <c r="T94" s="18"/>
      <c r="U94" s="18"/>
      <c r="V94" s="18"/>
      <c r="W94" s="18"/>
      <c r="X94" s="18"/>
      <c r="Y94" s="18"/>
    </row>
    <row r="95" spans="1:25" ht="12" customHeight="1">
      <c r="A95" s="178" t="str" cm="1">
        <f t="array" ref="A95">IFERROR(INDEX('03.Muestra'!$B$8:$B$17,SMALL(IF("Página Web"='03.Muestra'!$D$8:$D$17,ROW('03.Muestra'!$B$8:$B$17)-MIN(ROW('03.Muestra'!$D$8:$D$17))+1,""),ROW()-89)),"")</f>
        <v/>
      </c>
      <c r="B95" s="186" t="str" cm="1">
        <f t="array" ref="B95">IFERROR(INDEX('03.Muestra'!$C$8:$C$17,SMALL(IF("Página Web"='03.Muestra'!$D$8:$D$17,ROW('03.Muestra'!$C$8:$C$17)-MIN(ROW('03.Muestra'!$D$8:$D$17))+1,""),ROW()-89)),"")</f>
        <v/>
      </c>
      <c r="C95" s="186" t="str" cm="1">
        <f t="array" ref="C95">IFERROR(INDEX('03.Muestra'!$F$8:$F$17,SMALL(IF("Página Web"='03.Muestra'!$D$8:$D$17,ROW('03.Muestra'!$F$8:$F$17)-MIN(ROW('03.Muestra'!$D$8:$D$17))+1,""),ROW()-89)),"")</f>
        <v/>
      </c>
      <c r="D95" s="229" t="str">
        <f t="shared" si="8"/>
        <v/>
      </c>
      <c r="E95" s="74" t="str">
        <f t="shared" si="9"/>
        <v/>
      </c>
      <c r="G95" s="18"/>
      <c r="H95" s="18"/>
      <c r="I95" s="18"/>
      <c r="J95" s="18"/>
      <c r="K95" s="163"/>
      <c r="L95" s="18"/>
      <c r="M95" s="18"/>
      <c r="N95" s="18"/>
      <c r="O95" s="18"/>
      <c r="P95" s="18"/>
      <c r="Q95" s="18"/>
      <c r="R95" s="18"/>
      <c r="S95" s="18"/>
      <c r="T95" s="18"/>
      <c r="U95" s="18"/>
      <c r="V95" s="18"/>
      <c r="W95" s="18"/>
      <c r="X95" s="18"/>
      <c r="Y95" s="18"/>
    </row>
    <row r="96" spans="1:25" ht="12" customHeight="1">
      <c r="A96" s="178" t="str" cm="1">
        <f t="array" ref="A96">IFERROR(INDEX('03.Muestra'!$B$8:$B$17,SMALL(IF("Página Web"='03.Muestra'!$D$8:$D$17,ROW('03.Muestra'!$B$8:$B$17)-MIN(ROW('03.Muestra'!$D$8:$D$17))+1,""),ROW()-89)),"")</f>
        <v/>
      </c>
      <c r="B96" s="186" t="str" cm="1">
        <f t="array" ref="B96">IFERROR(INDEX('03.Muestra'!$C$8:$C$17,SMALL(IF("Página Web"='03.Muestra'!$D$8:$D$17,ROW('03.Muestra'!$C$8:$C$17)-MIN(ROW('03.Muestra'!$D$8:$D$17))+1,""),ROW()-89)),"")</f>
        <v/>
      </c>
      <c r="C96" s="186" t="str" cm="1">
        <f t="array" ref="C96">IFERROR(INDEX('03.Muestra'!$F$8:$F$17,SMALL(IF("Página Web"='03.Muestra'!$D$8:$D$17,ROW('03.Muestra'!$F$8:$F$17)-MIN(ROW('03.Muestra'!$D$8:$D$17))+1,""),ROW()-89)),"")</f>
        <v/>
      </c>
      <c r="D96" s="229" t="str">
        <f t="shared" si="8"/>
        <v/>
      </c>
      <c r="E96" s="74" t="str">
        <f t="shared" si="9"/>
        <v/>
      </c>
      <c r="F96" s="18"/>
      <c r="G96" s="18"/>
      <c r="H96" s="18"/>
      <c r="I96" s="18"/>
      <c r="J96" s="18"/>
      <c r="K96" s="163"/>
      <c r="L96" s="18"/>
      <c r="M96" s="18"/>
      <c r="N96" s="18"/>
      <c r="O96" s="18"/>
      <c r="P96" s="18"/>
      <c r="Q96" s="18"/>
      <c r="R96" s="18"/>
      <c r="S96" s="18"/>
      <c r="T96" s="18"/>
      <c r="U96" s="18"/>
      <c r="V96" s="18"/>
      <c r="W96" s="18"/>
      <c r="X96" s="18"/>
      <c r="Y96" s="18"/>
    </row>
    <row r="97" spans="1:25" ht="12" customHeight="1">
      <c r="A97" s="178" t="str" cm="1">
        <f t="array" ref="A97">IFERROR(INDEX('03.Muestra'!$B$8:$B$17,SMALL(IF("Página Web"='03.Muestra'!$D$8:$D$17,ROW('03.Muestra'!$B$8:$B$17)-MIN(ROW('03.Muestra'!$D$8:$D$17))+1,""),ROW()-89)),"")</f>
        <v/>
      </c>
      <c r="B97" s="186" t="str" cm="1">
        <f t="array" ref="B97">IFERROR(INDEX('03.Muestra'!$C$8:$C$17,SMALL(IF("Página Web"='03.Muestra'!$D$8:$D$17,ROW('03.Muestra'!$C$8:$C$17)-MIN(ROW('03.Muestra'!$D$8:$D$17))+1,""),ROW()-89)),"")</f>
        <v/>
      </c>
      <c r="C97" s="186" t="str" cm="1">
        <f t="array" ref="C97">IFERROR(INDEX('03.Muestra'!$F$8:$F$17,SMALL(IF("Página Web"='03.Muestra'!$D$8:$D$17,ROW('03.Muestra'!$F$8:$F$17)-MIN(ROW('03.Muestra'!$D$8:$D$17))+1,""),ROW()-89)),"")</f>
        <v/>
      </c>
      <c r="D97" s="229" t="str">
        <f t="shared" si="8"/>
        <v/>
      </c>
      <c r="E97" s="74" t="str">
        <f t="shared" si="9"/>
        <v/>
      </c>
      <c r="F97" s="18"/>
      <c r="G97" s="18"/>
      <c r="H97" s="18"/>
      <c r="I97" s="18"/>
      <c r="J97" s="18"/>
      <c r="K97" s="163"/>
      <c r="L97" s="18"/>
      <c r="M97" s="18"/>
      <c r="N97" s="18"/>
      <c r="O97" s="18"/>
      <c r="P97" s="18"/>
      <c r="Q97" s="18"/>
      <c r="R97" s="18"/>
      <c r="S97" s="18"/>
      <c r="T97" s="18"/>
      <c r="U97" s="18"/>
      <c r="V97" s="18"/>
      <c r="W97" s="18"/>
      <c r="X97" s="18"/>
      <c r="Y97" s="18"/>
    </row>
    <row r="98" spans="1:25" ht="12" customHeight="1">
      <c r="A98" s="178" t="str" cm="1">
        <f t="array" ref="A98">IFERROR(INDEX('03.Muestra'!$B$8:$B$17,SMALL(IF("Página Web"='03.Muestra'!$D$8:$D$17,ROW('03.Muestra'!$B$8:$B$17)-MIN(ROW('03.Muestra'!$D$8:$D$17))+1,""),ROW()-89)),"")</f>
        <v/>
      </c>
      <c r="B98" s="186" t="str" cm="1">
        <f t="array" ref="B98">IFERROR(INDEX('03.Muestra'!$C$8:$C$17,SMALL(IF("Página Web"='03.Muestra'!$D$8:$D$17,ROW('03.Muestra'!$C$8:$C$17)-MIN(ROW('03.Muestra'!$D$8:$D$17))+1,""),ROW()-89)),"")</f>
        <v/>
      </c>
      <c r="C98" s="186" t="str" cm="1">
        <f t="array" ref="C98">IFERROR(INDEX('03.Muestra'!$F$8:$F$17,SMALL(IF("Página Web"='03.Muestra'!$D$8:$D$17,ROW('03.Muestra'!$F$8:$F$17)-MIN(ROW('03.Muestra'!$D$8:$D$17))+1,""),ROW()-89)),"")</f>
        <v/>
      </c>
      <c r="D98" s="229" t="str">
        <f t="shared" si="8"/>
        <v/>
      </c>
      <c r="E98" s="74" t="str">
        <f t="shared" si="9"/>
        <v/>
      </c>
      <c r="F98" s="18"/>
      <c r="G98" s="18"/>
      <c r="H98" s="18"/>
      <c r="I98" s="18"/>
      <c r="J98" s="18"/>
      <c r="K98" s="163"/>
      <c r="L98" s="18"/>
      <c r="M98" s="18"/>
      <c r="N98" s="18"/>
      <c r="O98" s="18"/>
      <c r="P98" s="18"/>
      <c r="Q98" s="18"/>
      <c r="R98" s="18"/>
      <c r="S98" s="18"/>
      <c r="T98" s="18"/>
      <c r="U98" s="18"/>
      <c r="V98" s="18"/>
      <c r="W98" s="18"/>
      <c r="X98" s="18"/>
      <c r="Y98" s="18"/>
    </row>
    <row r="99" spans="1:25" ht="12" customHeight="1">
      <c r="A99" s="178" t="str" cm="1">
        <f t="array" ref="A99">IFERROR(INDEX('03.Muestra'!$B$8:$B$17,SMALL(IF("Página Web"='03.Muestra'!$D$8:$D$17,ROW('03.Muestra'!$B$8:$B$17)-MIN(ROW('03.Muestra'!$D$8:$D$17))+1,""),ROW()-89)),"")</f>
        <v/>
      </c>
      <c r="B99" s="186" t="str" cm="1">
        <f t="array" ref="B99">IFERROR(INDEX('03.Muestra'!$C$8:$C$17,SMALL(IF("Página Web"='03.Muestra'!$D$8:$D$17,ROW('03.Muestra'!$C$8:$C$17)-MIN(ROW('03.Muestra'!$D$8:$D$17))+1,""),ROW()-89)),"")</f>
        <v/>
      </c>
      <c r="C99" s="186" t="str" cm="1">
        <f t="array" ref="C99">IFERROR(INDEX('03.Muestra'!$F$8:$F$17,SMALL(IF("Página Web"='03.Muestra'!$D$8:$D$17,ROW('03.Muestra'!$F$8:$F$17)-MIN(ROW('03.Muestra'!$D$8:$D$17))+1,""),ROW()-89)),"")</f>
        <v/>
      </c>
      <c r="D99" s="229" t="str">
        <f t="shared" si="8"/>
        <v/>
      </c>
      <c r="E99" s="74" t="str">
        <f t="shared" si="9"/>
        <v/>
      </c>
      <c r="F99" s="18"/>
      <c r="G99" s="18"/>
      <c r="H99" s="18"/>
      <c r="I99" s="18"/>
      <c r="J99" s="18"/>
      <c r="K99" s="163"/>
      <c r="L99" s="18"/>
      <c r="M99" s="18"/>
      <c r="N99" s="18"/>
      <c r="O99" s="18"/>
      <c r="P99" s="18"/>
      <c r="Q99" s="18"/>
      <c r="R99" s="18"/>
      <c r="S99" s="18"/>
      <c r="T99" s="18"/>
      <c r="U99" s="18"/>
      <c r="V99" s="18"/>
      <c r="W99" s="18"/>
      <c r="X99" s="18"/>
      <c r="Y99" s="18"/>
    </row>
    <row r="100" spans="1:25" ht="12" customHeight="1">
      <c r="A100" s="79"/>
      <c r="B100" s="111"/>
      <c r="C100" s="111"/>
      <c r="D100" s="239"/>
      <c r="E100" s="74"/>
      <c r="F100" s="18"/>
      <c r="G100" s="18"/>
      <c r="H100" s="18"/>
      <c r="I100" s="18"/>
      <c r="J100" s="18"/>
      <c r="K100" s="163"/>
      <c r="L100" s="18"/>
      <c r="M100" s="18"/>
      <c r="N100" s="18"/>
      <c r="O100" s="18"/>
      <c r="P100" s="18"/>
      <c r="Q100" s="18"/>
      <c r="R100" s="18"/>
      <c r="S100" s="18"/>
      <c r="T100" s="18"/>
      <c r="U100" s="18"/>
      <c r="V100" s="18"/>
      <c r="W100" s="18"/>
      <c r="X100" s="18"/>
      <c r="Y100" s="18"/>
    </row>
    <row r="101" spans="1:25" ht="12" customHeight="1">
      <c r="A101" s="79"/>
      <c r="B101" s="111"/>
      <c r="C101" s="111"/>
      <c r="D101" s="239"/>
      <c r="E101" s="74"/>
      <c r="F101" s="18"/>
      <c r="G101" s="18"/>
      <c r="H101" s="18"/>
      <c r="I101" s="18"/>
      <c r="J101" s="18"/>
      <c r="K101" s="163"/>
      <c r="L101" s="18"/>
      <c r="M101" s="18"/>
      <c r="N101" s="18"/>
      <c r="O101" s="18"/>
      <c r="P101" s="18"/>
      <c r="Q101" s="18"/>
      <c r="R101" s="18"/>
      <c r="S101" s="18"/>
      <c r="T101" s="18"/>
      <c r="U101" s="18"/>
      <c r="V101" s="18"/>
      <c r="W101" s="18"/>
      <c r="X101" s="18"/>
      <c r="Y101" s="18"/>
    </row>
    <row r="102" spans="1:25" ht="31">
      <c r="A102" s="227"/>
      <c r="B102" s="228"/>
      <c r="C102" s="227"/>
      <c r="D102" s="240"/>
      <c r="E102" s="74"/>
      <c r="F102" s="18"/>
      <c r="G102" s="18"/>
      <c r="H102" s="18"/>
      <c r="I102" s="18"/>
      <c r="J102" s="18"/>
      <c r="K102" s="163"/>
      <c r="L102" s="18"/>
      <c r="M102" s="18"/>
      <c r="N102" s="18"/>
      <c r="O102" s="18"/>
      <c r="P102" s="18"/>
      <c r="Q102" s="18"/>
      <c r="R102" s="18"/>
      <c r="S102" s="18"/>
      <c r="T102" s="18"/>
      <c r="U102" s="18"/>
      <c r="V102" s="18"/>
      <c r="W102" s="18"/>
      <c r="X102" s="18"/>
      <c r="Y102" s="18"/>
    </row>
    <row r="103" spans="1:25" ht="15" customHeight="1">
      <c r="A103" s="180"/>
      <c r="B103" s="180"/>
      <c r="C103" s="180"/>
      <c r="D103" s="241"/>
      <c r="E103" s="74"/>
      <c r="F103" s="208"/>
      <c r="G103" s="18"/>
      <c r="H103" s="18"/>
      <c r="I103" s="18"/>
      <c r="J103" s="18"/>
      <c r="K103" s="163"/>
      <c r="L103" s="18"/>
      <c r="M103" s="18"/>
      <c r="N103" s="18"/>
      <c r="O103" s="18"/>
      <c r="P103" s="18"/>
      <c r="Q103" s="18"/>
      <c r="R103" s="18"/>
      <c r="S103" s="18"/>
      <c r="T103" s="18"/>
      <c r="U103" s="18"/>
      <c r="V103" s="18"/>
      <c r="W103" s="18"/>
      <c r="X103" s="18"/>
      <c r="Y103" s="18"/>
    </row>
    <row r="104" spans="1:25" ht="12" customHeight="1">
      <c r="B104" s="18"/>
      <c r="C104" s="18"/>
      <c r="D104" s="235"/>
      <c r="E104" s="74"/>
      <c r="F104" s="18"/>
      <c r="G104" s="18"/>
      <c r="H104" s="18"/>
      <c r="I104" s="18"/>
      <c r="J104" s="18"/>
      <c r="K104" s="163"/>
      <c r="L104" s="18"/>
      <c r="M104" s="18"/>
      <c r="N104" s="18"/>
      <c r="O104" s="18"/>
      <c r="P104" s="18"/>
      <c r="Q104" s="18"/>
      <c r="R104" s="18"/>
      <c r="S104" s="18"/>
      <c r="T104" s="18"/>
      <c r="U104" s="18"/>
      <c r="V104" s="18"/>
      <c r="W104" s="18"/>
      <c r="X104" s="18"/>
      <c r="Y104" s="18"/>
    </row>
    <row r="105" spans="1:25" ht="12" customHeight="1">
      <c r="B105" s="18"/>
      <c r="C105" s="18"/>
      <c r="D105" s="235"/>
      <c r="E105" s="78"/>
      <c r="F105" s="18"/>
      <c r="G105" s="18"/>
      <c r="H105" s="18"/>
      <c r="I105" s="18"/>
      <c r="J105" s="18"/>
      <c r="K105" s="163"/>
      <c r="L105" s="18"/>
      <c r="M105" s="18"/>
      <c r="N105" s="18"/>
      <c r="O105" s="18"/>
      <c r="P105" s="18"/>
      <c r="Q105" s="18"/>
      <c r="R105" s="18"/>
      <c r="S105" s="18"/>
      <c r="T105" s="18"/>
      <c r="U105" s="18"/>
      <c r="V105" s="18"/>
      <c r="W105" s="18"/>
      <c r="X105" s="18"/>
      <c r="Y105" s="18"/>
    </row>
    <row r="106" spans="1:25" ht="32.25" customHeight="1">
      <c r="A106" s="157" t="s">
        <v>262</v>
      </c>
      <c r="B106" s="22" t="s">
        <v>87</v>
      </c>
      <c r="C106" s="23" t="s">
        <v>252</v>
      </c>
      <c r="D106" s="237" t="s">
        <v>30</v>
      </c>
      <c r="E106" s="88"/>
      <c r="K106" s="163"/>
      <c r="L106" s="18"/>
      <c r="M106" s="18"/>
      <c r="N106" s="18"/>
      <c r="O106" s="18"/>
      <c r="P106" s="18"/>
      <c r="Q106" s="18"/>
      <c r="R106" s="18"/>
      <c r="S106" s="18"/>
      <c r="T106" s="18"/>
      <c r="U106" s="18"/>
      <c r="V106" s="18"/>
      <c r="W106" s="18"/>
      <c r="X106" s="18"/>
      <c r="Y106" s="18"/>
    </row>
    <row r="107" spans="1:25" ht="12" customHeight="1">
      <c r="A107" s="178" cm="1">
        <f t="array" ref="A107">IFERROR(INDEX('03.Muestra'!$B$8:$B$17,SMALL(IF("Página Web"='03.Muestra'!$D$8:$D$17,ROW('03.Muestra'!$B$8:$B$17)-MIN(ROW('03.Muestra'!$D$8:$D$17))+1,""),ROW()-106)),"")</f>
        <v>1</v>
      </c>
      <c r="B107" s="186" t="str" cm="1">
        <f t="array" ref="B107">IFERROR(INDEX('03.Muestra'!$C$8:$C$17,SMALL(IF("Página Web"='03.Muestra'!$D$8:$D$17,ROW('03.Muestra'!$C$8:$C$17)-MIN(ROW('03.Muestra'!$D$8:$D$17))+1,""),ROW()-106)),"")</f>
        <v>Home</v>
      </c>
      <c r="C107" s="186" t="str" cm="1">
        <f t="array" ref="C107">IFERROR(INDEX('03.Muestra'!$F$8:$F$17,SMALL(IF("Página Web"='03.Muestra'!$D$8:$D$17,ROW('03.Muestra'!$F$8:$F$17)-MIN(ROW('03.Muestra'!$D$8:$D$17))+1,""),ROW()-106)),"")</f>
        <v>https://…</v>
      </c>
      <c r="D107" s="229" t="str">
        <f t="shared" ref="D107:D116" si="10">IF(C107="","",$D$18)</f>
        <v>N/A</v>
      </c>
      <c r="E107" s="74" t="str">
        <f t="shared" ref="E107:E116" si="11">IF(D107&lt;&gt;"",IF(AND(B107&lt;&gt;"",C107&lt;&gt;""),"","ERR"),"")</f>
        <v/>
      </c>
      <c r="F107" s="81" t="s">
        <v>31</v>
      </c>
      <c r="G107" s="82" t="s">
        <v>35</v>
      </c>
      <c r="H107" s="83" t="s">
        <v>33</v>
      </c>
      <c r="I107" s="84" t="s">
        <v>26</v>
      </c>
      <c r="J107" s="85" t="s">
        <v>24</v>
      </c>
      <c r="K107" s="159" t="s">
        <v>463</v>
      </c>
      <c r="L107" s="18"/>
      <c r="M107" s="18"/>
      <c r="N107" s="18"/>
      <c r="O107" s="18"/>
      <c r="P107" s="18"/>
      <c r="Q107" s="18"/>
      <c r="R107" s="18"/>
      <c r="S107" s="18"/>
      <c r="T107" s="18"/>
      <c r="U107" s="18"/>
      <c r="V107" s="18"/>
      <c r="W107" s="18"/>
      <c r="X107" s="18"/>
      <c r="Y107" s="18"/>
    </row>
    <row r="108" spans="1:25" ht="12" customHeight="1">
      <c r="A108" s="178" t="str" cm="1">
        <f t="array" ref="A108">IFERROR(INDEX('03.Muestra'!$B$8:$B$17,SMALL(IF("Página Web"='03.Muestra'!$D$8:$D$17,ROW('03.Muestra'!$B$8:$B$17)-MIN(ROW('03.Muestra'!$D$8:$D$17))+1,""),ROW()-106)),"")</f>
        <v/>
      </c>
      <c r="B108" s="186" t="str" cm="1">
        <f t="array" ref="B108">IFERROR(INDEX('03.Muestra'!$C$8:$C$17,SMALL(IF("Página Web"='03.Muestra'!$D$8:$D$17,ROW('03.Muestra'!$C$8:$C$17)-MIN(ROW('03.Muestra'!$D$8:$D$17))+1,""),ROW()-106)),"")</f>
        <v/>
      </c>
      <c r="C108" s="186" t="str" cm="1">
        <f t="array" ref="C108">IFERROR(INDEX('03.Muestra'!$F$8:$F$17,SMALL(IF("Página Web"='03.Muestra'!$D$8:$D$17,ROW('03.Muestra'!$F$8:$F$17)-MIN(ROW('03.Muestra'!$D$8:$D$17))+1,""),ROW()-106)),"")</f>
        <v/>
      </c>
      <c r="D108" s="229" t="str">
        <f t="shared" si="10"/>
        <v/>
      </c>
      <c r="E108" s="74" t="str">
        <f t="shared" si="11"/>
        <v/>
      </c>
      <c r="F108" s="199">
        <f ca="1">COUNTIF($D107:INDIRECT("$D" &amp;  SUM(ROW()-1,'03.Muestra'!$D$20)-1),F107)</f>
        <v>0</v>
      </c>
      <c r="G108" s="199">
        <f ca="1">COUNTIF($D107:INDIRECT("$D" &amp;  SUM(ROW()-1,'03.Muestra'!$D$20)-1),G107)</f>
        <v>0</v>
      </c>
      <c r="H108" s="199">
        <f ca="1">COUNTIF($D107:INDIRECT("$D" &amp;  SUM(ROW()-1,'03.Muestra'!$D$20)-1),H107)</f>
        <v>1</v>
      </c>
      <c r="I108" s="199">
        <f ca="1">COUNTIF($D107:INDIRECT("$D" &amp;  SUM(ROW()-1,'03.Muestra'!$D$20)-1),I107)</f>
        <v>0</v>
      </c>
      <c r="J108" s="199">
        <f ca="1">COUNTIF($D107:INDIRECT("$D" &amp;  SUM(ROW()-1,'03.Muestra'!$D$20)-1),J107)</f>
        <v>0</v>
      </c>
      <c r="K108" s="160">
        <f ca="1">IF(COUNTIF('03.Muestra'!$D$8:$D$17,"Página Web")=0,0,COUNTBLANK($D107:INDIRECT("$D" &amp;  SUM(ROW()-1,COUNTIF('03.Muestra'!$D$8:$D$17,"Página Web"))-1)))</f>
        <v>0</v>
      </c>
      <c r="L108" s="18"/>
      <c r="M108" s="18"/>
      <c r="N108" s="18"/>
      <c r="O108" s="18"/>
      <c r="P108" s="18"/>
      <c r="Q108" s="18"/>
      <c r="R108" s="18"/>
      <c r="S108" s="18"/>
      <c r="T108" s="18"/>
      <c r="U108" s="18"/>
      <c r="V108" s="18"/>
      <c r="W108" s="18"/>
      <c r="X108" s="18"/>
      <c r="Y108" s="18"/>
    </row>
    <row r="109" spans="1:25" ht="12" customHeight="1">
      <c r="A109" s="178" t="str" cm="1">
        <f t="array" ref="A109">IFERROR(INDEX('03.Muestra'!$B$8:$B$17,SMALL(IF("Página Web"='03.Muestra'!$D$8:$D$17,ROW('03.Muestra'!$B$8:$B$17)-MIN(ROW('03.Muestra'!$D$8:$D$17))+1,""),ROW()-106)),"")</f>
        <v/>
      </c>
      <c r="B109" s="186" t="str" cm="1">
        <f t="array" ref="B109">IFERROR(INDEX('03.Muestra'!$C$8:$C$17,SMALL(IF("Página Web"='03.Muestra'!$D$8:$D$17,ROW('03.Muestra'!$C$8:$C$17)-MIN(ROW('03.Muestra'!$D$8:$D$17))+1,""),ROW()-106)),"")</f>
        <v/>
      </c>
      <c r="C109" s="186" t="str" cm="1">
        <f t="array" ref="C109">IFERROR(INDEX('03.Muestra'!$F$8:$F$17,SMALL(IF("Página Web"='03.Muestra'!$D$8:$D$17,ROW('03.Muestra'!$F$8:$F$17)-MIN(ROW('03.Muestra'!$D$8:$D$17))+1,""),ROW()-106)),"")</f>
        <v/>
      </c>
      <c r="D109" s="229" t="str">
        <f t="shared" si="10"/>
        <v/>
      </c>
      <c r="E109" s="74" t="str">
        <f t="shared" si="11"/>
        <v/>
      </c>
      <c r="G109" s="18"/>
      <c r="H109" s="18"/>
      <c r="I109" s="18"/>
      <c r="J109" s="18"/>
      <c r="K109" s="163"/>
      <c r="L109" s="18"/>
      <c r="M109" s="18"/>
      <c r="N109" s="18"/>
      <c r="O109" s="18"/>
      <c r="P109" s="18"/>
      <c r="Q109" s="18"/>
      <c r="R109" s="18"/>
      <c r="S109" s="18"/>
      <c r="T109" s="18"/>
      <c r="U109" s="18"/>
      <c r="V109" s="18"/>
      <c r="W109" s="18"/>
      <c r="X109" s="18"/>
      <c r="Y109" s="18"/>
    </row>
    <row r="110" spans="1:25" ht="12" customHeight="1">
      <c r="A110" s="178" t="str" cm="1">
        <f t="array" ref="A110">IFERROR(INDEX('03.Muestra'!$B$8:$B$17,SMALL(IF("Página Web"='03.Muestra'!$D$8:$D$17,ROW('03.Muestra'!$B$8:$B$17)-MIN(ROW('03.Muestra'!$D$8:$D$17))+1,""),ROW()-106)),"")</f>
        <v/>
      </c>
      <c r="B110" s="186" t="str" cm="1">
        <f t="array" ref="B110">IFERROR(INDEX('03.Muestra'!$C$8:$C$17,SMALL(IF("Página Web"='03.Muestra'!$D$8:$D$17,ROW('03.Muestra'!$C$8:$C$17)-MIN(ROW('03.Muestra'!$D$8:$D$17))+1,""),ROW()-106)),"")</f>
        <v/>
      </c>
      <c r="C110" s="186" t="str" cm="1">
        <f t="array" ref="C110">IFERROR(INDEX('03.Muestra'!$F$8:$F$17,SMALL(IF("Página Web"='03.Muestra'!$D$8:$D$17,ROW('03.Muestra'!$F$8:$F$17)-MIN(ROW('03.Muestra'!$D$8:$D$17))+1,""),ROW()-106)),"")</f>
        <v/>
      </c>
      <c r="D110" s="229" t="str">
        <f t="shared" si="10"/>
        <v/>
      </c>
      <c r="E110" s="74" t="str">
        <f t="shared" si="11"/>
        <v/>
      </c>
      <c r="G110" s="18"/>
      <c r="H110" s="18"/>
      <c r="I110" s="18"/>
      <c r="J110" s="18"/>
      <c r="K110" s="163"/>
      <c r="L110" s="18"/>
      <c r="M110" s="18"/>
      <c r="N110" s="18"/>
      <c r="O110" s="18"/>
      <c r="P110" s="18"/>
      <c r="Q110" s="18"/>
      <c r="R110" s="18"/>
      <c r="S110" s="18"/>
      <c r="T110" s="18"/>
      <c r="U110" s="18"/>
      <c r="V110" s="18"/>
      <c r="W110" s="18"/>
      <c r="X110" s="18"/>
      <c r="Y110" s="18"/>
    </row>
    <row r="111" spans="1:25" ht="12" customHeight="1">
      <c r="A111" s="178" t="str" cm="1">
        <f t="array" ref="A111">IFERROR(INDEX('03.Muestra'!$B$8:$B$17,SMALL(IF("Página Web"='03.Muestra'!$D$8:$D$17,ROW('03.Muestra'!$B$8:$B$17)-MIN(ROW('03.Muestra'!$D$8:$D$17))+1,""),ROW()-106)),"")</f>
        <v/>
      </c>
      <c r="B111" s="186" t="str" cm="1">
        <f t="array" ref="B111">IFERROR(INDEX('03.Muestra'!$C$8:$C$17,SMALL(IF("Página Web"='03.Muestra'!$D$8:$D$17,ROW('03.Muestra'!$C$8:$C$17)-MIN(ROW('03.Muestra'!$D$8:$D$17))+1,""),ROW()-106)),"")</f>
        <v/>
      </c>
      <c r="C111" s="186" t="str" cm="1">
        <f t="array" ref="C111">IFERROR(INDEX('03.Muestra'!$F$8:$F$17,SMALL(IF("Página Web"='03.Muestra'!$D$8:$D$17,ROW('03.Muestra'!$F$8:$F$17)-MIN(ROW('03.Muestra'!$D$8:$D$17))+1,""),ROW()-106)),"")</f>
        <v/>
      </c>
      <c r="D111" s="229" t="str">
        <f t="shared" si="10"/>
        <v/>
      </c>
      <c r="E111" s="74" t="str">
        <f t="shared" si="11"/>
        <v/>
      </c>
      <c r="G111" s="18"/>
      <c r="H111" s="18"/>
      <c r="I111" s="18"/>
      <c r="J111" s="18"/>
      <c r="K111" s="163"/>
      <c r="L111" s="18"/>
      <c r="M111" s="18"/>
      <c r="N111" s="18"/>
      <c r="O111" s="18"/>
      <c r="P111" s="18"/>
      <c r="Q111" s="18"/>
      <c r="R111" s="18"/>
      <c r="S111" s="18"/>
      <c r="T111" s="18"/>
      <c r="U111" s="18"/>
      <c r="V111" s="18"/>
      <c r="W111" s="18"/>
      <c r="X111" s="18"/>
      <c r="Y111" s="18"/>
    </row>
    <row r="112" spans="1:25" ht="12" customHeight="1">
      <c r="A112" s="178" t="str" cm="1">
        <f t="array" ref="A112">IFERROR(INDEX('03.Muestra'!$B$8:$B$17,SMALL(IF("Página Web"='03.Muestra'!$D$8:$D$17,ROW('03.Muestra'!$B$8:$B$17)-MIN(ROW('03.Muestra'!$D$8:$D$17))+1,""),ROW()-106)),"")</f>
        <v/>
      </c>
      <c r="B112" s="186" t="str" cm="1">
        <f t="array" ref="B112">IFERROR(INDEX('03.Muestra'!$C$8:$C$17,SMALL(IF("Página Web"='03.Muestra'!$D$8:$D$17,ROW('03.Muestra'!$C$8:$C$17)-MIN(ROW('03.Muestra'!$D$8:$D$17))+1,""),ROW()-106)),"")</f>
        <v/>
      </c>
      <c r="C112" s="186" t="str" cm="1">
        <f t="array" ref="C112">IFERROR(INDEX('03.Muestra'!$F$8:$F$17,SMALL(IF("Página Web"='03.Muestra'!$D$8:$D$17,ROW('03.Muestra'!$F$8:$F$17)-MIN(ROW('03.Muestra'!$D$8:$D$17))+1,""),ROW()-106)),"")</f>
        <v/>
      </c>
      <c r="D112" s="229" t="str">
        <f t="shared" si="10"/>
        <v/>
      </c>
      <c r="E112" s="74" t="str">
        <f t="shared" si="11"/>
        <v/>
      </c>
      <c r="G112" s="18"/>
      <c r="H112" s="18"/>
      <c r="I112" s="18"/>
      <c r="J112" s="18"/>
      <c r="K112" s="163"/>
      <c r="L112" s="18"/>
      <c r="M112" s="18"/>
      <c r="N112" s="18"/>
      <c r="O112" s="18"/>
      <c r="P112" s="18"/>
      <c r="Q112" s="18"/>
      <c r="R112" s="18"/>
      <c r="S112" s="18"/>
      <c r="T112" s="18"/>
      <c r="U112" s="18"/>
      <c r="V112" s="18"/>
      <c r="W112" s="18"/>
      <c r="X112" s="18"/>
      <c r="Y112" s="18"/>
    </row>
    <row r="113" spans="1:25" ht="12" customHeight="1">
      <c r="A113" s="178" t="str" cm="1">
        <f t="array" ref="A113">IFERROR(INDEX('03.Muestra'!$B$8:$B$17,SMALL(IF("Página Web"='03.Muestra'!$D$8:$D$17,ROW('03.Muestra'!$B$8:$B$17)-MIN(ROW('03.Muestra'!$D$8:$D$17))+1,""),ROW()-106)),"")</f>
        <v/>
      </c>
      <c r="B113" s="186" t="str" cm="1">
        <f t="array" ref="B113">IFERROR(INDEX('03.Muestra'!$C$8:$C$17,SMALL(IF("Página Web"='03.Muestra'!$D$8:$D$17,ROW('03.Muestra'!$C$8:$C$17)-MIN(ROW('03.Muestra'!$D$8:$D$17))+1,""),ROW()-106)),"")</f>
        <v/>
      </c>
      <c r="C113" s="186" t="str" cm="1">
        <f t="array" ref="C113">IFERROR(INDEX('03.Muestra'!$F$8:$F$17,SMALL(IF("Página Web"='03.Muestra'!$D$8:$D$17,ROW('03.Muestra'!$F$8:$F$17)-MIN(ROW('03.Muestra'!$D$8:$D$17))+1,""),ROW()-106)),"")</f>
        <v/>
      </c>
      <c r="D113" s="229" t="str">
        <f t="shared" si="10"/>
        <v/>
      </c>
      <c r="E113" s="74" t="str">
        <f t="shared" si="11"/>
        <v/>
      </c>
      <c r="F113" s="18"/>
      <c r="G113" s="18"/>
      <c r="H113" s="18"/>
      <c r="I113" s="18"/>
      <c r="J113" s="18"/>
      <c r="K113" s="163"/>
      <c r="L113" s="18"/>
      <c r="M113" s="18"/>
      <c r="N113" s="18"/>
      <c r="O113" s="18"/>
      <c r="P113" s="18"/>
      <c r="Q113" s="18"/>
      <c r="R113" s="18"/>
      <c r="S113" s="18"/>
      <c r="T113" s="18"/>
      <c r="U113" s="18"/>
      <c r="V113" s="18"/>
      <c r="W113" s="18"/>
      <c r="X113" s="18"/>
      <c r="Y113" s="18"/>
    </row>
    <row r="114" spans="1:25" ht="12" customHeight="1">
      <c r="A114" s="178" t="str" cm="1">
        <f t="array" ref="A114">IFERROR(INDEX('03.Muestra'!$B$8:$B$17,SMALL(IF("Página Web"='03.Muestra'!$D$8:$D$17,ROW('03.Muestra'!$B$8:$B$17)-MIN(ROW('03.Muestra'!$D$8:$D$17))+1,""),ROW()-106)),"")</f>
        <v/>
      </c>
      <c r="B114" s="186" t="str" cm="1">
        <f t="array" ref="B114">IFERROR(INDEX('03.Muestra'!$C$8:$C$17,SMALL(IF("Página Web"='03.Muestra'!$D$8:$D$17,ROW('03.Muestra'!$C$8:$C$17)-MIN(ROW('03.Muestra'!$D$8:$D$17))+1,""),ROW()-106)),"")</f>
        <v/>
      </c>
      <c r="C114" s="186" t="str" cm="1">
        <f t="array" ref="C114">IFERROR(INDEX('03.Muestra'!$F$8:$F$17,SMALL(IF("Página Web"='03.Muestra'!$D$8:$D$17,ROW('03.Muestra'!$F$8:$F$17)-MIN(ROW('03.Muestra'!$D$8:$D$17))+1,""),ROW()-106)),"")</f>
        <v/>
      </c>
      <c r="D114" s="229" t="str">
        <f t="shared" si="10"/>
        <v/>
      </c>
      <c r="E114" s="74" t="str">
        <f t="shared" si="11"/>
        <v/>
      </c>
      <c r="F114" s="18"/>
      <c r="G114" s="18"/>
      <c r="H114" s="18"/>
      <c r="I114" s="18"/>
      <c r="J114" s="18"/>
      <c r="K114" s="163"/>
      <c r="L114" s="18"/>
      <c r="M114" s="18"/>
      <c r="N114" s="18"/>
      <c r="O114" s="18"/>
      <c r="P114" s="18"/>
      <c r="Q114" s="18"/>
      <c r="R114" s="18"/>
      <c r="S114" s="18"/>
      <c r="T114" s="18"/>
      <c r="U114" s="18"/>
      <c r="V114" s="18"/>
      <c r="W114" s="18"/>
      <c r="X114" s="18"/>
      <c r="Y114" s="18"/>
    </row>
    <row r="115" spans="1:25" ht="12" customHeight="1">
      <c r="A115" s="178" t="str" cm="1">
        <f t="array" ref="A115">IFERROR(INDEX('03.Muestra'!$B$8:$B$17,SMALL(IF("Página Web"='03.Muestra'!$D$8:$D$17,ROW('03.Muestra'!$B$8:$B$17)-MIN(ROW('03.Muestra'!$D$8:$D$17))+1,""),ROW()-106)),"")</f>
        <v/>
      </c>
      <c r="B115" s="186" t="str" cm="1">
        <f t="array" ref="B115">IFERROR(INDEX('03.Muestra'!$C$8:$C$17,SMALL(IF("Página Web"='03.Muestra'!$D$8:$D$17,ROW('03.Muestra'!$C$8:$C$17)-MIN(ROW('03.Muestra'!$D$8:$D$17))+1,""),ROW()-106)),"")</f>
        <v/>
      </c>
      <c r="C115" s="186" t="str" cm="1">
        <f t="array" ref="C115">IFERROR(INDEX('03.Muestra'!$F$8:$F$17,SMALL(IF("Página Web"='03.Muestra'!$D$8:$D$17,ROW('03.Muestra'!$F$8:$F$17)-MIN(ROW('03.Muestra'!$D$8:$D$17))+1,""),ROW()-106)),"")</f>
        <v/>
      </c>
      <c r="D115" s="229" t="str">
        <f t="shared" si="10"/>
        <v/>
      </c>
      <c r="E115" s="74" t="str">
        <f t="shared" si="11"/>
        <v/>
      </c>
      <c r="F115" s="18"/>
      <c r="G115" s="18"/>
      <c r="H115" s="18"/>
      <c r="I115" s="18"/>
      <c r="J115" s="18"/>
      <c r="K115" s="163"/>
      <c r="L115" s="18"/>
      <c r="M115" s="18"/>
      <c r="N115" s="18"/>
      <c r="O115" s="18"/>
      <c r="P115" s="18"/>
      <c r="Q115" s="18"/>
      <c r="R115" s="18"/>
      <c r="S115" s="18"/>
      <c r="T115" s="18"/>
      <c r="U115" s="18"/>
      <c r="V115" s="18"/>
      <c r="W115" s="18"/>
      <c r="X115" s="18"/>
      <c r="Y115" s="18"/>
    </row>
    <row r="116" spans="1:25" ht="12" customHeight="1">
      <c r="A116" s="178" t="str" cm="1">
        <f t="array" ref="A116">IFERROR(INDEX('03.Muestra'!$B$8:$B$17,SMALL(IF("Página Web"='03.Muestra'!$D$8:$D$17,ROW('03.Muestra'!$B$8:$B$17)-MIN(ROW('03.Muestra'!$D$8:$D$17))+1,""),ROW()-106)),"")</f>
        <v/>
      </c>
      <c r="B116" s="186" t="str" cm="1">
        <f t="array" ref="B116">IFERROR(INDEX('03.Muestra'!$C$8:$C$17,SMALL(IF("Página Web"='03.Muestra'!$D$8:$D$17,ROW('03.Muestra'!$C$8:$C$17)-MIN(ROW('03.Muestra'!$D$8:$D$17))+1,""),ROW()-106)),"")</f>
        <v/>
      </c>
      <c r="C116" s="186" t="str" cm="1">
        <f t="array" ref="C116">IFERROR(INDEX('03.Muestra'!$F$8:$F$17,SMALL(IF("Página Web"='03.Muestra'!$D$8:$D$17,ROW('03.Muestra'!$F$8:$F$17)-MIN(ROW('03.Muestra'!$D$8:$D$17))+1,""),ROW()-106)),"")</f>
        <v/>
      </c>
      <c r="D116" s="229" t="str">
        <f t="shared" si="10"/>
        <v/>
      </c>
      <c r="E116" s="74" t="str">
        <f t="shared" si="11"/>
        <v/>
      </c>
      <c r="F116" s="18"/>
      <c r="G116" s="18"/>
      <c r="H116" s="18"/>
      <c r="I116" s="18"/>
      <c r="J116" s="18"/>
      <c r="K116" s="163"/>
      <c r="L116" s="18"/>
      <c r="M116" s="18"/>
      <c r="N116" s="18"/>
      <c r="O116" s="18"/>
      <c r="P116" s="18"/>
      <c r="Q116" s="18"/>
      <c r="R116" s="18"/>
      <c r="S116" s="18"/>
      <c r="T116" s="18"/>
      <c r="U116" s="18"/>
      <c r="V116" s="18"/>
      <c r="W116" s="18"/>
      <c r="X116" s="18"/>
      <c r="Y116" s="18"/>
    </row>
    <row r="117" spans="1:25" ht="12" customHeight="1">
      <c r="A117" s="79"/>
      <c r="B117" s="111"/>
      <c r="C117" s="111"/>
      <c r="D117" s="239"/>
      <c r="E117" s="74"/>
      <c r="F117" s="18"/>
      <c r="G117" s="18"/>
      <c r="H117" s="18"/>
      <c r="I117" s="18"/>
      <c r="J117" s="18"/>
      <c r="K117" s="163"/>
      <c r="L117" s="18"/>
      <c r="M117" s="18"/>
      <c r="N117" s="18"/>
      <c r="O117" s="18"/>
      <c r="P117" s="18"/>
      <c r="Q117" s="18"/>
      <c r="R117" s="18"/>
      <c r="S117" s="18"/>
      <c r="T117" s="18"/>
      <c r="U117" s="18"/>
      <c r="V117" s="18"/>
      <c r="W117" s="18"/>
      <c r="X117" s="18"/>
      <c r="Y117" s="18"/>
    </row>
    <row r="118" spans="1:25" ht="12" customHeight="1">
      <c r="A118" s="79"/>
      <c r="B118" s="111"/>
      <c r="C118" s="111"/>
      <c r="D118" s="239"/>
      <c r="E118" s="74"/>
      <c r="F118" s="18"/>
      <c r="G118" s="18"/>
      <c r="H118" s="18"/>
      <c r="I118" s="18"/>
      <c r="J118" s="18"/>
      <c r="K118" s="163"/>
      <c r="L118" s="18"/>
      <c r="M118" s="18"/>
      <c r="N118" s="18"/>
      <c r="O118" s="18"/>
      <c r="P118" s="18"/>
      <c r="Q118" s="18"/>
      <c r="R118" s="18"/>
      <c r="S118" s="18"/>
      <c r="T118" s="18"/>
      <c r="U118" s="18"/>
      <c r="V118" s="18"/>
      <c r="W118" s="18"/>
      <c r="X118" s="18"/>
      <c r="Y118" s="18"/>
    </row>
    <row r="119" spans="1:25" ht="31">
      <c r="A119" s="227"/>
      <c r="B119" s="228"/>
      <c r="C119" s="227"/>
      <c r="D119" s="240"/>
      <c r="E119" s="74"/>
      <c r="F119" s="18"/>
      <c r="G119" s="18"/>
      <c r="H119" s="18"/>
      <c r="I119" s="18"/>
      <c r="J119" s="18"/>
      <c r="K119" s="163"/>
      <c r="L119" s="18"/>
      <c r="M119" s="18"/>
      <c r="N119" s="18"/>
      <c r="O119" s="18"/>
      <c r="P119" s="18"/>
      <c r="Q119" s="18"/>
      <c r="R119" s="18"/>
      <c r="S119" s="18"/>
      <c r="T119" s="18"/>
      <c r="U119" s="18"/>
      <c r="V119" s="18"/>
      <c r="W119" s="18"/>
      <c r="X119" s="18"/>
      <c r="Y119" s="18"/>
    </row>
    <row r="120" spans="1:25" ht="12" customHeight="1">
      <c r="A120" s="180"/>
      <c r="B120" s="180"/>
      <c r="C120" s="180"/>
      <c r="D120" s="241"/>
      <c r="E120" s="74"/>
      <c r="F120" s="208"/>
      <c r="G120" s="18"/>
      <c r="H120" s="18"/>
      <c r="I120" s="18"/>
      <c r="J120" s="18"/>
      <c r="K120" s="163"/>
      <c r="L120" s="18"/>
      <c r="M120" s="18"/>
      <c r="N120" s="18"/>
      <c r="O120" s="18"/>
      <c r="P120" s="18"/>
      <c r="Q120" s="18"/>
      <c r="R120" s="18"/>
      <c r="S120" s="18"/>
      <c r="T120" s="18"/>
      <c r="U120" s="18"/>
      <c r="V120" s="18"/>
      <c r="W120" s="18"/>
      <c r="X120" s="18"/>
      <c r="Y120" s="18"/>
    </row>
    <row r="121" spans="1:25" ht="12" customHeight="1">
      <c r="B121" s="18"/>
      <c r="C121" s="18"/>
      <c r="D121" s="235"/>
      <c r="E121" s="74"/>
      <c r="F121" s="18"/>
      <c r="G121" s="18"/>
      <c r="H121" s="18"/>
      <c r="I121" s="18"/>
      <c r="J121" s="18"/>
      <c r="K121" s="163"/>
      <c r="L121" s="18"/>
      <c r="M121" s="18"/>
      <c r="N121" s="18"/>
      <c r="O121" s="18"/>
      <c r="P121" s="18"/>
      <c r="Q121" s="18"/>
      <c r="R121" s="18"/>
      <c r="S121" s="18"/>
      <c r="T121" s="18"/>
      <c r="U121" s="18"/>
      <c r="V121" s="18"/>
      <c r="W121" s="18"/>
      <c r="X121" s="18"/>
      <c r="Y121" s="18"/>
    </row>
    <row r="122" spans="1:25" ht="12" customHeight="1">
      <c r="B122" s="18"/>
      <c r="C122" s="18"/>
      <c r="D122" s="235"/>
      <c r="E122" s="78"/>
      <c r="F122" s="18"/>
      <c r="G122" s="18"/>
      <c r="H122" s="18"/>
      <c r="I122" s="18"/>
      <c r="J122" s="18"/>
      <c r="K122" s="163"/>
      <c r="L122" s="18"/>
      <c r="M122" s="18"/>
      <c r="N122" s="18"/>
      <c r="O122" s="18"/>
      <c r="P122" s="18"/>
      <c r="Q122" s="18"/>
      <c r="R122" s="18"/>
      <c r="S122" s="18"/>
      <c r="T122" s="18"/>
      <c r="U122" s="18"/>
      <c r="V122" s="18"/>
      <c r="W122" s="18"/>
      <c r="X122" s="18"/>
      <c r="Y122" s="18"/>
    </row>
    <row r="123" spans="1:25" ht="32.25" customHeight="1">
      <c r="A123" s="157" t="s">
        <v>262</v>
      </c>
      <c r="B123" s="22" t="s">
        <v>87</v>
      </c>
      <c r="C123" s="23" t="s">
        <v>253</v>
      </c>
      <c r="D123" s="237" t="s">
        <v>30</v>
      </c>
      <c r="E123" s="88"/>
      <c r="K123" s="163"/>
      <c r="L123" s="18"/>
      <c r="M123" s="18"/>
      <c r="N123" s="18"/>
      <c r="O123" s="18"/>
      <c r="P123" s="18"/>
      <c r="Q123" s="18"/>
      <c r="R123" s="18"/>
      <c r="S123" s="18"/>
      <c r="T123" s="18"/>
      <c r="U123" s="18"/>
      <c r="V123" s="18"/>
      <c r="W123" s="18"/>
      <c r="X123" s="18"/>
      <c r="Y123" s="18"/>
    </row>
    <row r="124" spans="1:25" ht="12" customHeight="1">
      <c r="A124" s="178" cm="1">
        <f t="array" ref="A124">IFERROR(INDEX('03.Muestra'!$B$8:$B$17,SMALL(IF("Página Web"='03.Muestra'!$D$8:$D$17,ROW('03.Muestra'!$B$8:$B$17)-MIN(ROW('03.Muestra'!$D$8:$D$17))+1,""),ROW()-123)),"")</f>
        <v>1</v>
      </c>
      <c r="B124" s="186" t="str" cm="1">
        <f t="array" ref="B124">IFERROR(INDEX('03.Muestra'!$C$8:$C$17,SMALL(IF("Página Web"='03.Muestra'!$D$8:$D$17,ROW('03.Muestra'!$C$8:$C$17)-MIN(ROW('03.Muestra'!$D$8:$D$17))+1,""),ROW()-123)),"")</f>
        <v>Home</v>
      </c>
      <c r="C124" s="186" t="str" cm="1">
        <f t="array" ref="C124">IFERROR(INDEX('03.Muestra'!$F$8:$F$17,SMALL(IF("Página Web"='03.Muestra'!$D$8:$D$17,ROW('03.Muestra'!$F$8:$F$17)-MIN(ROW('03.Muestra'!$D$8:$D$17))+1,""),ROW()-123)),"")</f>
        <v>https://…</v>
      </c>
      <c r="D124" s="229" t="str">
        <f t="shared" ref="D124:D133" si="12">IF(C124="","",$D$18)</f>
        <v>N/A</v>
      </c>
      <c r="E124" s="74" t="str">
        <f t="shared" ref="E124:E133" si="13">IF(D124&lt;&gt;"",IF(AND(B124&lt;&gt;"",C124&lt;&gt;""),"","ERR"),"")</f>
        <v/>
      </c>
      <c r="F124" s="81" t="s">
        <v>31</v>
      </c>
      <c r="G124" s="82" t="s">
        <v>35</v>
      </c>
      <c r="H124" s="83" t="s">
        <v>33</v>
      </c>
      <c r="I124" s="84" t="s">
        <v>26</v>
      </c>
      <c r="J124" s="85" t="s">
        <v>24</v>
      </c>
      <c r="K124" s="159" t="s">
        <v>463</v>
      </c>
      <c r="L124" s="18"/>
      <c r="M124" s="18"/>
      <c r="N124" s="18"/>
      <c r="O124" s="18"/>
      <c r="P124" s="18"/>
      <c r="Q124" s="18"/>
      <c r="R124" s="18"/>
      <c r="S124" s="18"/>
      <c r="T124" s="18"/>
      <c r="U124" s="18"/>
      <c r="V124" s="18"/>
      <c r="W124" s="18"/>
      <c r="X124" s="18"/>
      <c r="Y124" s="18"/>
    </row>
    <row r="125" spans="1:25" ht="12" customHeight="1">
      <c r="A125" s="178" t="str" cm="1">
        <f t="array" ref="A125">IFERROR(INDEX('03.Muestra'!$B$8:$B$17,SMALL(IF("Página Web"='03.Muestra'!$D$8:$D$17,ROW('03.Muestra'!$B$8:$B$17)-MIN(ROW('03.Muestra'!$D$8:$D$17))+1,""),ROW()-123)),"")</f>
        <v/>
      </c>
      <c r="B125" s="186" t="str" cm="1">
        <f t="array" ref="B125">IFERROR(INDEX('03.Muestra'!$C$8:$C$17,SMALL(IF("Página Web"='03.Muestra'!$D$8:$D$17,ROW('03.Muestra'!$C$8:$C$17)-MIN(ROW('03.Muestra'!$D$8:$D$17))+1,""),ROW()-123)),"")</f>
        <v/>
      </c>
      <c r="C125" s="186" t="str" cm="1">
        <f t="array" ref="C125">IFERROR(INDEX('03.Muestra'!$F$8:$F$17,SMALL(IF("Página Web"='03.Muestra'!$D$8:$D$17,ROW('03.Muestra'!$F$8:$F$17)-MIN(ROW('03.Muestra'!$D$8:$D$17))+1,""),ROW()-123)),"")</f>
        <v/>
      </c>
      <c r="D125" s="229" t="str">
        <f t="shared" si="12"/>
        <v/>
      </c>
      <c r="E125" s="74" t="str">
        <f t="shared" si="13"/>
        <v/>
      </c>
      <c r="F125" s="199">
        <f ca="1">COUNTIF($D124:INDIRECT("$D" &amp;  SUM(ROW()-1,'03.Muestra'!$D$20)-1),F124)</f>
        <v>0</v>
      </c>
      <c r="G125" s="199">
        <f ca="1">COUNTIF($D124:INDIRECT("$D" &amp;  SUM(ROW()-1,'03.Muestra'!$D$20)-1),G124)</f>
        <v>0</v>
      </c>
      <c r="H125" s="199">
        <f ca="1">COUNTIF($D124:INDIRECT("$D" &amp;  SUM(ROW()-1,'03.Muestra'!$D$20)-1),H124)</f>
        <v>1</v>
      </c>
      <c r="I125" s="199">
        <f ca="1">COUNTIF($D124:INDIRECT("$D" &amp;  SUM(ROW()-1,'03.Muestra'!$D$20)-1),I124)</f>
        <v>0</v>
      </c>
      <c r="J125" s="199">
        <f ca="1">COUNTIF($D124:INDIRECT("$D" &amp;  SUM(ROW()-1,'03.Muestra'!$D$20)-1),J124)</f>
        <v>0</v>
      </c>
      <c r="K125" s="160">
        <f ca="1">IF(COUNTIF('03.Muestra'!$D$8:$D$17,"Página Web")=0,0,COUNTBLANK($D124:INDIRECT("$D" &amp;  SUM(ROW()-1,COUNTIF('03.Muestra'!$D$8:$D$17,"Página Web"))-1)))</f>
        <v>0</v>
      </c>
      <c r="L125" s="18"/>
      <c r="M125" s="18"/>
      <c r="N125" s="18"/>
      <c r="O125" s="18"/>
      <c r="P125" s="18"/>
      <c r="Q125" s="18"/>
      <c r="R125" s="18"/>
      <c r="S125" s="18"/>
      <c r="T125" s="18"/>
      <c r="U125" s="18"/>
      <c r="V125" s="18"/>
      <c r="W125" s="18"/>
      <c r="X125" s="18"/>
      <c r="Y125" s="18"/>
    </row>
    <row r="126" spans="1:25" ht="12" customHeight="1">
      <c r="A126" s="178" t="str" cm="1">
        <f t="array" ref="A126">IFERROR(INDEX('03.Muestra'!$B$8:$B$17,SMALL(IF("Página Web"='03.Muestra'!$D$8:$D$17,ROW('03.Muestra'!$B$8:$B$17)-MIN(ROW('03.Muestra'!$D$8:$D$17))+1,""),ROW()-123)),"")</f>
        <v/>
      </c>
      <c r="B126" s="186" t="str" cm="1">
        <f t="array" ref="B126">IFERROR(INDEX('03.Muestra'!$C$8:$C$17,SMALL(IF("Página Web"='03.Muestra'!$D$8:$D$17,ROW('03.Muestra'!$C$8:$C$17)-MIN(ROW('03.Muestra'!$D$8:$D$17))+1,""),ROW()-123)),"")</f>
        <v/>
      </c>
      <c r="C126" s="186" t="str" cm="1">
        <f t="array" ref="C126">IFERROR(INDEX('03.Muestra'!$F$8:$F$17,SMALL(IF("Página Web"='03.Muestra'!$D$8:$D$17,ROW('03.Muestra'!$F$8:$F$17)-MIN(ROW('03.Muestra'!$D$8:$D$17))+1,""),ROW()-123)),"")</f>
        <v/>
      </c>
      <c r="D126" s="229" t="str">
        <f t="shared" si="12"/>
        <v/>
      </c>
      <c r="E126" s="74" t="str">
        <f t="shared" si="13"/>
        <v/>
      </c>
      <c r="G126" s="18"/>
      <c r="H126" s="18"/>
      <c r="I126" s="18"/>
      <c r="J126" s="18"/>
      <c r="K126" s="163"/>
      <c r="L126" s="18"/>
      <c r="M126" s="18"/>
      <c r="N126" s="18"/>
      <c r="O126" s="18"/>
      <c r="P126" s="18"/>
      <c r="Q126" s="18"/>
      <c r="R126" s="18"/>
      <c r="S126" s="18"/>
      <c r="T126" s="18"/>
      <c r="U126" s="18"/>
      <c r="V126" s="18"/>
      <c r="W126" s="18"/>
      <c r="X126" s="18"/>
      <c r="Y126" s="18"/>
    </row>
    <row r="127" spans="1:25" ht="12" customHeight="1">
      <c r="A127" s="178" t="str" cm="1">
        <f t="array" ref="A127">IFERROR(INDEX('03.Muestra'!$B$8:$B$17,SMALL(IF("Página Web"='03.Muestra'!$D$8:$D$17,ROW('03.Muestra'!$B$8:$B$17)-MIN(ROW('03.Muestra'!$D$8:$D$17))+1,""),ROW()-123)),"")</f>
        <v/>
      </c>
      <c r="B127" s="186" t="str" cm="1">
        <f t="array" ref="B127">IFERROR(INDEX('03.Muestra'!$C$8:$C$17,SMALL(IF("Página Web"='03.Muestra'!$D$8:$D$17,ROW('03.Muestra'!$C$8:$C$17)-MIN(ROW('03.Muestra'!$D$8:$D$17))+1,""),ROW()-123)),"")</f>
        <v/>
      </c>
      <c r="C127" s="186" t="str" cm="1">
        <f t="array" ref="C127">IFERROR(INDEX('03.Muestra'!$F$8:$F$17,SMALL(IF("Página Web"='03.Muestra'!$D$8:$D$17,ROW('03.Muestra'!$F$8:$F$17)-MIN(ROW('03.Muestra'!$D$8:$D$17))+1,""),ROW()-123)),"")</f>
        <v/>
      </c>
      <c r="D127" s="229" t="str">
        <f t="shared" si="12"/>
        <v/>
      </c>
      <c r="E127" s="74" t="str">
        <f t="shared" si="13"/>
        <v/>
      </c>
      <c r="G127" s="18"/>
      <c r="H127" s="18"/>
      <c r="I127" s="18"/>
      <c r="J127" s="18"/>
      <c r="K127" s="163"/>
      <c r="L127" s="18"/>
      <c r="M127" s="18"/>
      <c r="N127" s="18"/>
      <c r="O127" s="18"/>
      <c r="P127" s="18"/>
      <c r="Q127" s="18"/>
      <c r="R127" s="18"/>
      <c r="S127" s="18"/>
      <c r="T127" s="18"/>
      <c r="U127" s="18"/>
      <c r="V127" s="18"/>
      <c r="W127" s="18"/>
      <c r="X127" s="18"/>
      <c r="Y127" s="18"/>
    </row>
    <row r="128" spans="1:25" ht="12" customHeight="1">
      <c r="A128" s="178" t="str" cm="1">
        <f t="array" ref="A128">IFERROR(INDEX('03.Muestra'!$B$8:$B$17,SMALL(IF("Página Web"='03.Muestra'!$D$8:$D$17,ROW('03.Muestra'!$B$8:$B$17)-MIN(ROW('03.Muestra'!$D$8:$D$17))+1,""),ROW()-123)),"")</f>
        <v/>
      </c>
      <c r="B128" s="186" t="str" cm="1">
        <f t="array" ref="B128">IFERROR(INDEX('03.Muestra'!$C$8:$C$17,SMALL(IF("Página Web"='03.Muestra'!$D$8:$D$17,ROW('03.Muestra'!$C$8:$C$17)-MIN(ROW('03.Muestra'!$D$8:$D$17))+1,""),ROW()-123)),"")</f>
        <v/>
      </c>
      <c r="C128" s="186" t="str" cm="1">
        <f t="array" ref="C128">IFERROR(INDEX('03.Muestra'!$F$8:$F$17,SMALL(IF("Página Web"='03.Muestra'!$D$8:$D$17,ROW('03.Muestra'!$F$8:$F$17)-MIN(ROW('03.Muestra'!$D$8:$D$17))+1,""),ROW()-123)),"")</f>
        <v/>
      </c>
      <c r="D128" s="229" t="str">
        <f t="shared" si="12"/>
        <v/>
      </c>
      <c r="E128" s="74" t="str">
        <f t="shared" si="13"/>
        <v/>
      </c>
      <c r="G128" s="18"/>
      <c r="H128" s="18"/>
      <c r="I128" s="18"/>
      <c r="J128" s="18"/>
      <c r="K128" s="163"/>
      <c r="L128" s="18"/>
      <c r="M128" s="18"/>
      <c r="N128" s="18"/>
      <c r="O128" s="18"/>
      <c r="P128" s="18"/>
      <c r="Q128" s="18"/>
      <c r="R128" s="18"/>
      <c r="S128" s="18"/>
      <c r="T128" s="18"/>
      <c r="U128" s="18"/>
      <c r="V128" s="18"/>
      <c r="W128" s="18"/>
      <c r="X128" s="18"/>
      <c r="Y128" s="18"/>
    </row>
    <row r="129" spans="1:25" ht="12" customHeight="1">
      <c r="A129" s="178" t="str" cm="1">
        <f t="array" ref="A129">IFERROR(INDEX('03.Muestra'!$B$8:$B$17,SMALL(IF("Página Web"='03.Muestra'!$D$8:$D$17,ROW('03.Muestra'!$B$8:$B$17)-MIN(ROW('03.Muestra'!$D$8:$D$17))+1,""),ROW()-123)),"")</f>
        <v/>
      </c>
      <c r="B129" s="186" t="str" cm="1">
        <f t="array" ref="B129">IFERROR(INDEX('03.Muestra'!$C$8:$C$17,SMALL(IF("Página Web"='03.Muestra'!$D$8:$D$17,ROW('03.Muestra'!$C$8:$C$17)-MIN(ROW('03.Muestra'!$D$8:$D$17))+1,""),ROW()-123)),"")</f>
        <v/>
      </c>
      <c r="C129" s="186" t="str" cm="1">
        <f t="array" ref="C129">IFERROR(INDEX('03.Muestra'!$F$8:$F$17,SMALL(IF("Página Web"='03.Muestra'!$D$8:$D$17,ROW('03.Muestra'!$F$8:$F$17)-MIN(ROW('03.Muestra'!$D$8:$D$17))+1,""),ROW()-123)),"")</f>
        <v/>
      </c>
      <c r="D129" s="229" t="str">
        <f t="shared" si="12"/>
        <v/>
      </c>
      <c r="E129" s="74" t="str">
        <f t="shared" si="13"/>
        <v/>
      </c>
      <c r="G129" s="18"/>
      <c r="H129" s="18"/>
      <c r="I129" s="18"/>
      <c r="J129" s="18"/>
      <c r="K129" s="163"/>
      <c r="L129" s="18"/>
      <c r="M129" s="18"/>
      <c r="N129" s="18"/>
      <c r="O129" s="18"/>
      <c r="P129" s="18"/>
      <c r="Q129" s="18"/>
      <c r="R129" s="18"/>
      <c r="S129" s="18"/>
      <c r="T129" s="18"/>
      <c r="U129" s="18"/>
      <c r="V129" s="18"/>
      <c r="W129" s="18"/>
      <c r="X129" s="18"/>
      <c r="Y129" s="18"/>
    </row>
    <row r="130" spans="1:25" ht="12" customHeight="1">
      <c r="A130" s="178" t="str" cm="1">
        <f t="array" ref="A130">IFERROR(INDEX('03.Muestra'!$B$8:$B$17,SMALL(IF("Página Web"='03.Muestra'!$D$8:$D$17,ROW('03.Muestra'!$B$8:$B$17)-MIN(ROW('03.Muestra'!$D$8:$D$17))+1,""),ROW()-123)),"")</f>
        <v/>
      </c>
      <c r="B130" s="186" t="str" cm="1">
        <f t="array" ref="B130">IFERROR(INDEX('03.Muestra'!$C$8:$C$17,SMALL(IF("Página Web"='03.Muestra'!$D$8:$D$17,ROW('03.Muestra'!$C$8:$C$17)-MIN(ROW('03.Muestra'!$D$8:$D$17))+1,""),ROW()-123)),"")</f>
        <v/>
      </c>
      <c r="C130" s="186" t="str" cm="1">
        <f t="array" ref="C130">IFERROR(INDEX('03.Muestra'!$F$8:$F$17,SMALL(IF("Página Web"='03.Muestra'!$D$8:$D$17,ROW('03.Muestra'!$F$8:$F$17)-MIN(ROW('03.Muestra'!$D$8:$D$17))+1,""),ROW()-123)),"")</f>
        <v/>
      </c>
      <c r="D130" s="229" t="str">
        <f t="shared" si="12"/>
        <v/>
      </c>
      <c r="E130" s="74" t="str">
        <f t="shared" si="13"/>
        <v/>
      </c>
      <c r="F130" s="18"/>
      <c r="G130" s="18"/>
      <c r="H130" s="18"/>
      <c r="I130" s="18"/>
      <c r="J130" s="18"/>
      <c r="K130" s="163"/>
      <c r="L130" s="18"/>
      <c r="M130" s="18"/>
      <c r="N130" s="18"/>
      <c r="O130" s="18"/>
      <c r="P130" s="18"/>
      <c r="Q130" s="18"/>
      <c r="R130" s="18"/>
      <c r="S130" s="18"/>
      <c r="T130" s="18"/>
      <c r="U130" s="18"/>
      <c r="V130" s="18"/>
      <c r="W130" s="18"/>
      <c r="X130" s="18"/>
      <c r="Y130" s="18"/>
    </row>
    <row r="131" spans="1:25" ht="12" customHeight="1">
      <c r="A131" s="178" t="str" cm="1">
        <f t="array" ref="A131">IFERROR(INDEX('03.Muestra'!$B$8:$B$17,SMALL(IF("Página Web"='03.Muestra'!$D$8:$D$17,ROW('03.Muestra'!$B$8:$B$17)-MIN(ROW('03.Muestra'!$D$8:$D$17))+1,""),ROW()-123)),"")</f>
        <v/>
      </c>
      <c r="B131" s="186" t="str" cm="1">
        <f t="array" ref="B131">IFERROR(INDEX('03.Muestra'!$C$8:$C$17,SMALL(IF("Página Web"='03.Muestra'!$D$8:$D$17,ROW('03.Muestra'!$C$8:$C$17)-MIN(ROW('03.Muestra'!$D$8:$D$17))+1,""),ROW()-123)),"")</f>
        <v/>
      </c>
      <c r="C131" s="186" t="str" cm="1">
        <f t="array" ref="C131">IFERROR(INDEX('03.Muestra'!$F$8:$F$17,SMALL(IF("Página Web"='03.Muestra'!$D$8:$D$17,ROW('03.Muestra'!$F$8:$F$17)-MIN(ROW('03.Muestra'!$D$8:$D$17))+1,""),ROW()-123)),"")</f>
        <v/>
      </c>
      <c r="D131" s="229" t="str">
        <f t="shared" si="12"/>
        <v/>
      </c>
      <c r="E131" s="74" t="str">
        <f t="shared" si="13"/>
        <v/>
      </c>
      <c r="F131" s="18"/>
      <c r="G131" s="18"/>
      <c r="H131" s="18"/>
      <c r="I131" s="18"/>
      <c r="J131" s="18"/>
      <c r="K131" s="163"/>
      <c r="L131" s="18"/>
      <c r="M131" s="18"/>
      <c r="N131" s="18"/>
      <c r="O131" s="18"/>
      <c r="P131" s="18"/>
      <c r="Q131" s="18"/>
      <c r="R131" s="18"/>
      <c r="S131" s="18"/>
      <c r="T131" s="18"/>
      <c r="U131" s="18"/>
      <c r="V131" s="18"/>
      <c r="W131" s="18"/>
      <c r="X131" s="18"/>
      <c r="Y131" s="18"/>
    </row>
    <row r="132" spans="1:25" ht="12" customHeight="1">
      <c r="A132" s="178" t="str" cm="1">
        <f t="array" ref="A132">IFERROR(INDEX('03.Muestra'!$B$8:$B$17,SMALL(IF("Página Web"='03.Muestra'!$D$8:$D$17,ROW('03.Muestra'!$B$8:$B$17)-MIN(ROW('03.Muestra'!$D$8:$D$17))+1,""),ROW()-123)),"")</f>
        <v/>
      </c>
      <c r="B132" s="186" t="str" cm="1">
        <f t="array" ref="B132">IFERROR(INDEX('03.Muestra'!$C$8:$C$17,SMALL(IF("Página Web"='03.Muestra'!$D$8:$D$17,ROW('03.Muestra'!$C$8:$C$17)-MIN(ROW('03.Muestra'!$D$8:$D$17))+1,""),ROW()-123)),"")</f>
        <v/>
      </c>
      <c r="C132" s="186" t="str" cm="1">
        <f t="array" ref="C132">IFERROR(INDEX('03.Muestra'!$F$8:$F$17,SMALL(IF("Página Web"='03.Muestra'!$D$8:$D$17,ROW('03.Muestra'!$F$8:$F$17)-MIN(ROW('03.Muestra'!$D$8:$D$17))+1,""),ROW()-123)),"")</f>
        <v/>
      </c>
      <c r="D132" s="229" t="str">
        <f t="shared" si="12"/>
        <v/>
      </c>
      <c r="E132" s="74" t="str">
        <f t="shared" si="13"/>
        <v/>
      </c>
      <c r="F132" s="18"/>
      <c r="G132" s="18"/>
      <c r="H132" s="18"/>
      <c r="I132" s="18"/>
      <c r="J132" s="18"/>
      <c r="K132" s="163"/>
      <c r="L132" s="18"/>
      <c r="M132" s="18"/>
      <c r="N132" s="18"/>
      <c r="O132" s="18"/>
      <c r="P132" s="18"/>
      <c r="Q132" s="18"/>
      <c r="R132" s="18"/>
      <c r="S132" s="18"/>
      <c r="T132" s="18"/>
      <c r="U132" s="18"/>
      <c r="V132" s="18"/>
      <c r="W132" s="18"/>
      <c r="X132" s="18"/>
      <c r="Y132" s="18"/>
    </row>
    <row r="133" spans="1:25" ht="12" customHeight="1">
      <c r="A133" s="178" t="str" cm="1">
        <f t="array" ref="A133">IFERROR(INDEX('03.Muestra'!$B$8:$B$17,SMALL(IF("Página Web"='03.Muestra'!$D$8:$D$17,ROW('03.Muestra'!$B$8:$B$17)-MIN(ROW('03.Muestra'!$D$8:$D$17))+1,""),ROW()-123)),"")</f>
        <v/>
      </c>
      <c r="B133" s="186" t="str" cm="1">
        <f t="array" ref="B133">IFERROR(INDEX('03.Muestra'!$C$8:$C$17,SMALL(IF("Página Web"='03.Muestra'!$D$8:$D$17,ROW('03.Muestra'!$C$8:$C$17)-MIN(ROW('03.Muestra'!$D$8:$D$17))+1,""),ROW()-123)),"")</f>
        <v/>
      </c>
      <c r="C133" s="186" t="str" cm="1">
        <f t="array" ref="C133">IFERROR(INDEX('03.Muestra'!$F$8:$F$17,SMALL(IF("Página Web"='03.Muestra'!$D$8:$D$17,ROW('03.Muestra'!$F$8:$F$17)-MIN(ROW('03.Muestra'!$D$8:$D$17))+1,""),ROW()-123)),"")</f>
        <v/>
      </c>
      <c r="D133" s="229" t="str">
        <f t="shared" si="12"/>
        <v/>
      </c>
      <c r="E133" s="74" t="str">
        <f t="shared" si="13"/>
        <v/>
      </c>
      <c r="F133" s="18"/>
      <c r="G133" s="18"/>
      <c r="H133" s="18"/>
      <c r="I133" s="18"/>
      <c r="J133" s="18"/>
      <c r="K133" s="163"/>
      <c r="L133" s="18"/>
      <c r="M133" s="18"/>
      <c r="N133" s="18"/>
      <c r="O133" s="18"/>
      <c r="P133" s="18"/>
      <c r="Q133" s="18"/>
      <c r="R133" s="18"/>
      <c r="S133" s="18"/>
      <c r="T133" s="18"/>
      <c r="U133" s="18"/>
      <c r="V133" s="18"/>
      <c r="W133" s="18"/>
      <c r="X133" s="18"/>
      <c r="Y133" s="18"/>
    </row>
    <row r="134" spans="1:25" ht="12" customHeight="1">
      <c r="A134" s="79"/>
      <c r="B134" s="111"/>
      <c r="C134" s="111"/>
      <c r="D134" s="239"/>
      <c r="E134" s="74"/>
      <c r="F134" s="18"/>
      <c r="G134" s="18"/>
      <c r="H134" s="18"/>
      <c r="I134" s="18"/>
      <c r="J134" s="18"/>
      <c r="K134" s="163"/>
      <c r="L134" s="18"/>
      <c r="M134" s="18"/>
      <c r="N134" s="18"/>
      <c r="O134" s="18"/>
      <c r="P134" s="18"/>
      <c r="Q134" s="18"/>
      <c r="R134" s="18"/>
      <c r="S134" s="18"/>
      <c r="T134" s="18"/>
      <c r="U134" s="18"/>
      <c r="V134" s="18"/>
      <c r="W134" s="18"/>
      <c r="X134" s="18"/>
      <c r="Y134" s="18"/>
    </row>
    <row r="135" spans="1:25" ht="12" customHeight="1">
      <c r="A135" s="79"/>
      <c r="B135" s="111"/>
      <c r="C135" s="111"/>
      <c r="D135" s="239"/>
      <c r="E135" s="74"/>
      <c r="F135" s="18"/>
      <c r="G135" s="18"/>
      <c r="H135" s="18"/>
      <c r="I135" s="18"/>
      <c r="J135" s="18"/>
      <c r="K135" s="163"/>
      <c r="L135" s="18"/>
      <c r="M135" s="18"/>
      <c r="N135" s="18"/>
      <c r="O135" s="18"/>
      <c r="P135" s="18"/>
      <c r="Q135" s="18"/>
      <c r="R135" s="18"/>
      <c r="S135" s="18"/>
      <c r="T135" s="18"/>
      <c r="U135" s="18"/>
      <c r="V135" s="18"/>
      <c r="W135" s="18"/>
      <c r="X135" s="18"/>
      <c r="Y135" s="18"/>
    </row>
    <row r="136" spans="1:25" ht="31">
      <c r="A136" s="227"/>
      <c r="B136" s="228"/>
      <c r="C136" s="227"/>
      <c r="D136" s="240"/>
      <c r="E136" s="74"/>
      <c r="F136" s="18"/>
      <c r="G136" s="18"/>
      <c r="H136" s="18"/>
      <c r="I136" s="18"/>
      <c r="J136" s="18"/>
      <c r="K136" s="163"/>
      <c r="L136" s="18"/>
      <c r="M136" s="18"/>
      <c r="N136" s="18"/>
      <c r="O136" s="18"/>
      <c r="P136" s="18"/>
      <c r="Q136" s="18"/>
      <c r="R136" s="18"/>
      <c r="S136" s="18"/>
      <c r="T136" s="18"/>
      <c r="U136" s="18"/>
      <c r="V136" s="18"/>
      <c r="W136" s="18"/>
      <c r="X136" s="18"/>
      <c r="Y136" s="18"/>
    </row>
    <row r="137" spans="1:25" ht="12" customHeight="1">
      <c r="A137" s="180"/>
      <c r="B137" s="180"/>
      <c r="C137" s="180"/>
      <c r="D137" s="241"/>
      <c r="E137" s="74"/>
      <c r="F137" s="208"/>
      <c r="G137" s="18"/>
      <c r="H137" s="18"/>
      <c r="I137" s="18"/>
      <c r="J137" s="18"/>
      <c r="K137" s="163"/>
      <c r="L137" s="18"/>
      <c r="M137" s="18"/>
      <c r="N137" s="18"/>
      <c r="O137" s="18"/>
      <c r="P137" s="18"/>
      <c r="Q137" s="18"/>
      <c r="R137" s="18"/>
      <c r="S137" s="18"/>
      <c r="T137" s="18"/>
      <c r="U137" s="18"/>
      <c r="V137" s="18"/>
      <c r="W137" s="18"/>
      <c r="X137" s="18"/>
      <c r="Y137" s="18"/>
    </row>
    <row r="138" spans="1:25" ht="12" customHeight="1">
      <c r="B138" s="18"/>
      <c r="C138" s="18"/>
      <c r="D138" s="235"/>
      <c r="E138" s="74"/>
      <c r="F138" s="18"/>
      <c r="G138" s="18"/>
      <c r="H138" s="18"/>
      <c r="I138" s="18"/>
      <c r="J138" s="18"/>
      <c r="K138" s="163"/>
      <c r="L138" s="18"/>
      <c r="M138" s="18"/>
      <c r="N138" s="18"/>
      <c r="O138" s="18"/>
      <c r="P138" s="18"/>
      <c r="Q138" s="18"/>
      <c r="R138" s="18"/>
      <c r="S138" s="18"/>
      <c r="T138" s="18"/>
      <c r="U138" s="18"/>
      <c r="V138" s="18"/>
      <c r="W138" s="18"/>
      <c r="X138" s="18"/>
      <c r="Y138" s="18"/>
    </row>
    <row r="139" spans="1:25" ht="12" customHeight="1">
      <c r="B139" s="18"/>
      <c r="C139" s="18"/>
      <c r="D139" s="235"/>
      <c r="E139" s="78"/>
      <c r="F139" s="18"/>
      <c r="G139" s="18"/>
      <c r="H139" s="18"/>
      <c r="I139" s="18"/>
      <c r="J139" s="18"/>
      <c r="K139" s="163"/>
      <c r="L139" s="18"/>
      <c r="M139" s="18"/>
      <c r="N139" s="18"/>
      <c r="O139" s="18"/>
      <c r="P139" s="18"/>
      <c r="Q139" s="18"/>
      <c r="R139" s="18"/>
      <c r="S139" s="18"/>
      <c r="T139" s="18"/>
      <c r="U139" s="18"/>
      <c r="V139" s="18"/>
      <c r="W139" s="18"/>
      <c r="X139" s="18"/>
      <c r="Y139" s="18"/>
    </row>
    <row r="140" spans="1:25" ht="32.25" customHeight="1">
      <c r="A140" s="157" t="s">
        <v>262</v>
      </c>
      <c r="B140" s="22" t="s">
        <v>87</v>
      </c>
      <c r="C140" s="23" t="s">
        <v>254</v>
      </c>
      <c r="D140" s="237" t="s">
        <v>30</v>
      </c>
      <c r="E140" s="88"/>
      <c r="K140" s="163"/>
      <c r="L140" s="18"/>
      <c r="M140" s="18"/>
      <c r="N140" s="18"/>
      <c r="O140" s="18"/>
      <c r="P140" s="18"/>
      <c r="Q140" s="18"/>
      <c r="R140" s="18"/>
      <c r="S140" s="18"/>
      <c r="T140" s="18"/>
      <c r="U140" s="18"/>
      <c r="V140" s="18"/>
      <c r="W140" s="18"/>
      <c r="X140" s="18"/>
      <c r="Y140" s="18"/>
    </row>
    <row r="141" spans="1:25" ht="12" customHeight="1">
      <c r="A141" s="178" cm="1">
        <f t="array" ref="A141">IFERROR(INDEX('03.Muestra'!$B$8:$B$17,SMALL(IF("Página Web"='03.Muestra'!$D$8:$D$17,ROW('03.Muestra'!$B$8:$B$17)-MIN(ROW('03.Muestra'!$D$8:$D$17))+1,""),ROW()-140)),"")</f>
        <v>1</v>
      </c>
      <c r="B141" s="186" t="str" cm="1">
        <f t="array" ref="B141">IFERROR(INDEX('03.Muestra'!$C$8:$C$17,SMALL(IF("Página Web"='03.Muestra'!$D$8:$D$17,ROW('03.Muestra'!$C$8:$C$17)-MIN(ROW('03.Muestra'!$D$8:$D$17))+1,""),ROW()-140)),"")</f>
        <v>Home</v>
      </c>
      <c r="C141" s="186" t="str" cm="1">
        <f t="array" ref="C141">IFERROR(INDEX('03.Muestra'!$F$8:$F$17,SMALL(IF("Página Web"='03.Muestra'!$D$8:$D$17,ROW('03.Muestra'!$F$8:$F$17)-MIN(ROW('03.Muestra'!$D$8:$D$17))+1,""),ROW()-140)),"")</f>
        <v>https://…</v>
      </c>
      <c r="D141" s="229" t="str">
        <f t="shared" ref="D141:D150" si="14">IF(C141="","",$D$18)</f>
        <v>N/A</v>
      </c>
      <c r="E141" s="74" t="str">
        <f t="shared" ref="E141:E150" si="15">IF(D141&lt;&gt;"",IF(AND(B141&lt;&gt;"",C141&lt;&gt;""),"","ERR"),"")</f>
        <v/>
      </c>
      <c r="F141" s="81" t="s">
        <v>31</v>
      </c>
      <c r="G141" s="82" t="s">
        <v>35</v>
      </c>
      <c r="H141" s="83" t="s">
        <v>33</v>
      </c>
      <c r="I141" s="84" t="s">
        <v>26</v>
      </c>
      <c r="J141" s="85" t="s">
        <v>24</v>
      </c>
      <c r="K141" s="159" t="s">
        <v>463</v>
      </c>
      <c r="L141" s="18"/>
      <c r="M141" s="18"/>
      <c r="N141" s="18"/>
      <c r="O141" s="18"/>
      <c r="P141" s="18"/>
      <c r="Q141" s="18"/>
      <c r="R141" s="18"/>
      <c r="S141" s="18"/>
      <c r="T141" s="18"/>
      <c r="U141" s="18"/>
      <c r="V141" s="18"/>
      <c r="W141" s="18"/>
      <c r="X141" s="18"/>
      <c r="Y141" s="18"/>
    </row>
    <row r="142" spans="1:25" ht="12" customHeight="1">
      <c r="A142" s="178" t="str" cm="1">
        <f t="array" ref="A142">IFERROR(INDEX('03.Muestra'!$B$8:$B$17,SMALL(IF("Página Web"='03.Muestra'!$D$8:$D$17,ROW('03.Muestra'!$B$8:$B$17)-MIN(ROW('03.Muestra'!$D$8:$D$17))+1,""),ROW()-140)),"")</f>
        <v/>
      </c>
      <c r="B142" s="186" t="str" cm="1">
        <f t="array" ref="B142">IFERROR(INDEX('03.Muestra'!$C$8:$C$17,SMALL(IF("Página Web"='03.Muestra'!$D$8:$D$17,ROW('03.Muestra'!$C$8:$C$17)-MIN(ROW('03.Muestra'!$D$8:$D$17))+1,""),ROW()-140)),"")</f>
        <v/>
      </c>
      <c r="C142" s="186" t="str" cm="1">
        <f t="array" ref="C142">IFERROR(INDEX('03.Muestra'!$F$8:$F$17,SMALL(IF("Página Web"='03.Muestra'!$D$8:$D$17,ROW('03.Muestra'!$F$8:$F$17)-MIN(ROW('03.Muestra'!$D$8:$D$17))+1,""),ROW()-140)),"")</f>
        <v/>
      </c>
      <c r="D142" s="229" t="str">
        <f t="shared" si="14"/>
        <v/>
      </c>
      <c r="E142" s="74" t="str">
        <f t="shared" si="15"/>
        <v/>
      </c>
      <c r="F142" s="199">
        <f ca="1">COUNTIF($D141:INDIRECT("$D" &amp;  SUM(ROW()-1,'03.Muestra'!$D$20)-1),F141)</f>
        <v>0</v>
      </c>
      <c r="G142" s="199">
        <f ca="1">COUNTIF($D141:INDIRECT("$D" &amp;  SUM(ROW()-1,'03.Muestra'!$D$20)-1),G141)</f>
        <v>0</v>
      </c>
      <c r="H142" s="199">
        <f ca="1">COUNTIF($D141:INDIRECT("$D" &amp;  SUM(ROW()-1,'03.Muestra'!$D$20)-1),H141)</f>
        <v>1</v>
      </c>
      <c r="I142" s="199">
        <f ca="1">COUNTIF($D141:INDIRECT("$D" &amp;  SUM(ROW()-1,'03.Muestra'!$D$20)-1),I141)</f>
        <v>0</v>
      </c>
      <c r="J142" s="199">
        <f ca="1">COUNTIF($D141:INDIRECT("$D" &amp;  SUM(ROW()-1,'03.Muestra'!$D$20)-1),J141)</f>
        <v>0</v>
      </c>
      <c r="K142" s="160">
        <f ca="1">IF(COUNTIF('03.Muestra'!$D$8:$D$17,"Página Web")=0,0,COUNTBLANK($D141:INDIRECT("$D" &amp;  SUM(ROW()-1,COUNTIF('03.Muestra'!$D$8:$D$17,"Página Web"))-1)))</f>
        <v>0</v>
      </c>
      <c r="L142" s="18"/>
      <c r="M142" s="18"/>
      <c r="N142" s="18"/>
      <c r="O142" s="18"/>
      <c r="P142" s="18"/>
      <c r="Q142" s="18"/>
      <c r="R142" s="18"/>
      <c r="S142" s="18"/>
      <c r="T142" s="18"/>
      <c r="U142" s="18"/>
      <c r="V142" s="18"/>
      <c r="W142" s="18"/>
      <c r="X142" s="18"/>
      <c r="Y142" s="18"/>
    </row>
    <row r="143" spans="1:25" ht="12" customHeight="1">
      <c r="A143" s="178" t="str" cm="1">
        <f t="array" ref="A143">IFERROR(INDEX('03.Muestra'!$B$8:$B$17,SMALL(IF("Página Web"='03.Muestra'!$D$8:$D$17,ROW('03.Muestra'!$B$8:$B$17)-MIN(ROW('03.Muestra'!$D$8:$D$17))+1,""),ROW()-140)),"")</f>
        <v/>
      </c>
      <c r="B143" s="186" t="str" cm="1">
        <f t="array" ref="B143">IFERROR(INDEX('03.Muestra'!$C$8:$C$17,SMALL(IF("Página Web"='03.Muestra'!$D$8:$D$17,ROW('03.Muestra'!$C$8:$C$17)-MIN(ROW('03.Muestra'!$D$8:$D$17))+1,""),ROW()-140)),"")</f>
        <v/>
      </c>
      <c r="C143" s="186" t="str" cm="1">
        <f t="array" ref="C143">IFERROR(INDEX('03.Muestra'!$F$8:$F$17,SMALL(IF("Página Web"='03.Muestra'!$D$8:$D$17,ROW('03.Muestra'!$F$8:$F$17)-MIN(ROW('03.Muestra'!$D$8:$D$17))+1,""),ROW()-140)),"")</f>
        <v/>
      </c>
      <c r="D143" s="229" t="str">
        <f t="shared" si="14"/>
        <v/>
      </c>
      <c r="E143" s="74" t="str">
        <f t="shared" si="15"/>
        <v/>
      </c>
      <c r="K143" s="163"/>
      <c r="L143" s="18"/>
      <c r="M143" s="18"/>
      <c r="N143" s="18"/>
      <c r="O143" s="18"/>
      <c r="P143" s="18"/>
      <c r="Q143" s="18"/>
      <c r="R143" s="18"/>
      <c r="S143" s="18"/>
      <c r="T143" s="18"/>
      <c r="U143" s="18"/>
      <c r="V143" s="18"/>
      <c r="W143" s="18"/>
      <c r="X143" s="18"/>
      <c r="Y143" s="18"/>
    </row>
    <row r="144" spans="1:25" ht="12" customHeight="1">
      <c r="A144" s="178" t="str" cm="1">
        <f t="array" ref="A144">IFERROR(INDEX('03.Muestra'!$B$8:$B$17,SMALL(IF("Página Web"='03.Muestra'!$D$8:$D$17,ROW('03.Muestra'!$B$8:$B$17)-MIN(ROW('03.Muestra'!$D$8:$D$17))+1,""),ROW()-140)),"")</f>
        <v/>
      </c>
      <c r="B144" s="186" t="str" cm="1">
        <f t="array" ref="B144">IFERROR(INDEX('03.Muestra'!$C$8:$C$17,SMALL(IF("Página Web"='03.Muestra'!$D$8:$D$17,ROW('03.Muestra'!$C$8:$C$17)-MIN(ROW('03.Muestra'!$D$8:$D$17))+1,""),ROW()-140)),"")</f>
        <v/>
      </c>
      <c r="C144" s="186" t="str" cm="1">
        <f t="array" ref="C144">IFERROR(INDEX('03.Muestra'!$F$8:$F$17,SMALL(IF("Página Web"='03.Muestra'!$D$8:$D$17,ROW('03.Muestra'!$F$8:$F$17)-MIN(ROW('03.Muestra'!$D$8:$D$17))+1,""),ROW()-140)),"")</f>
        <v/>
      </c>
      <c r="D144" s="229" t="str">
        <f t="shared" si="14"/>
        <v/>
      </c>
      <c r="E144" s="74" t="str">
        <f t="shared" si="15"/>
        <v/>
      </c>
      <c r="G144" s="18"/>
      <c r="H144" s="18"/>
      <c r="I144" s="18"/>
      <c r="J144" s="18"/>
      <c r="K144" s="163"/>
      <c r="L144" s="18"/>
      <c r="M144" s="18"/>
      <c r="N144" s="18"/>
      <c r="O144" s="18"/>
      <c r="P144" s="18"/>
      <c r="Q144" s="18"/>
      <c r="R144" s="18"/>
      <c r="S144" s="18"/>
      <c r="T144" s="18"/>
      <c r="U144" s="18"/>
      <c r="V144" s="18"/>
      <c r="W144" s="18"/>
      <c r="X144" s="18"/>
      <c r="Y144" s="18"/>
    </row>
    <row r="145" spans="1:25" ht="12" customHeight="1">
      <c r="A145" s="178" t="str" cm="1">
        <f t="array" ref="A145">IFERROR(INDEX('03.Muestra'!$B$8:$B$17,SMALL(IF("Página Web"='03.Muestra'!$D$8:$D$17,ROW('03.Muestra'!$B$8:$B$17)-MIN(ROW('03.Muestra'!$D$8:$D$17))+1,""),ROW()-140)),"")</f>
        <v/>
      </c>
      <c r="B145" s="186" t="str" cm="1">
        <f t="array" ref="B145">IFERROR(INDEX('03.Muestra'!$C$8:$C$17,SMALL(IF("Página Web"='03.Muestra'!$D$8:$D$17,ROW('03.Muestra'!$C$8:$C$17)-MIN(ROW('03.Muestra'!$D$8:$D$17))+1,""),ROW()-140)),"")</f>
        <v/>
      </c>
      <c r="C145" s="186" t="str" cm="1">
        <f t="array" ref="C145">IFERROR(INDEX('03.Muestra'!$F$8:$F$17,SMALL(IF("Página Web"='03.Muestra'!$D$8:$D$17,ROW('03.Muestra'!$F$8:$F$17)-MIN(ROW('03.Muestra'!$D$8:$D$17))+1,""),ROW()-140)),"")</f>
        <v/>
      </c>
      <c r="D145" s="229" t="str">
        <f t="shared" si="14"/>
        <v/>
      </c>
      <c r="E145" s="74" t="str">
        <f t="shared" si="15"/>
        <v/>
      </c>
      <c r="G145" s="18"/>
      <c r="H145" s="18"/>
      <c r="I145" s="18"/>
      <c r="J145" s="18"/>
      <c r="K145" s="163"/>
      <c r="L145" s="18"/>
      <c r="M145" s="18"/>
      <c r="N145" s="18"/>
      <c r="O145" s="18"/>
      <c r="P145" s="18"/>
      <c r="Q145" s="18"/>
      <c r="R145" s="18"/>
      <c r="S145" s="18"/>
      <c r="T145" s="18"/>
      <c r="U145" s="18"/>
      <c r="V145" s="18"/>
      <c r="W145" s="18"/>
      <c r="X145" s="18"/>
      <c r="Y145" s="18"/>
    </row>
    <row r="146" spans="1:25" ht="12" customHeight="1">
      <c r="A146" s="178" t="str" cm="1">
        <f t="array" ref="A146">IFERROR(INDEX('03.Muestra'!$B$8:$B$17,SMALL(IF("Página Web"='03.Muestra'!$D$8:$D$17,ROW('03.Muestra'!$B$8:$B$17)-MIN(ROW('03.Muestra'!$D$8:$D$17))+1,""),ROW()-140)),"")</f>
        <v/>
      </c>
      <c r="B146" s="186" t="str" cm="1">
        <f t="array" ref="B146">IFERROR(INDEX('03.Muestra'!$C$8:$C$17,SMALL(IF("Página Web"='03.Muestra'!$D$8:$D$17,ROW('03.Muestra'!$C$8:$C$17)-MIN(ROW('03.Muestra'!$D$8:$D$17))+1,""),ROW()-140)),"")</f>
        <v/>
      </c>
      <c r="C146" s="186" t="str" cm="1">
        <f t="array" ref="C146">IFERROR(INDEX('03.Muestra'!$F$8:$F$17,SMALL(IF("Página Web"='03.Muestra'!$D$8:$D$17,ROW('03.Muestra'!$F$8:$F$17)-MIN(ROW('03.Muestra'!$D$8:$D$17))+1,""),ROW()-140)),"")</f>
        <v/>
      </c>
      <c r="D146" s="229" t="str">
        <f t="shared" si="14"/>
        <v/>
      </c>
      <c r="E146" s="74" t="str">
        <f t="shared" si="15"/>
        <v/>
      </c>
      <c r="G146" s="18"/>
      <c r="H146" s="18"/>
      <c r="I146" s="18"/>
      <c r="J146" s="18"/>
      <c r="K146" s="163"/>
      <c r="L146" s="18"/>
      <c r="M146" s="18"/>
      <c r="N146" s="18"/>
      <c r="O146" s="18"/>
      <c r="P146" s="18"/>
      <c r="Q146" s="18"/>
      <c r="R146" s="18"/>
      <c r="S146" s="18"/>
      <c r="T146" s="18"/>
      <c r="U146" s="18"/>
      <c r="V146" s="18"/>
      <c r="W146" s="18"/>
      <c r="X146" s="18"/>
      <c r="Y146" s="18"/>
    </row>
    <row r="147" spans="1:25" ht="12" customHeight="1">
      <c r="A147" s="178" t="str" cm="1">
        <f t="array" ref="A147">IFERROR(INDEX('03.Muestra'!$B$8:$B$17,SMALL(IF("Página Web"='03.Muestra'!$D$8:$D$17,ROW('03.Muestra'!$B$8:$B$17)-MIN(ROW('03.Muestra'!$D$8:$D$17))+1,""),ROW()-140)),"")</f>
        <v/>
      </c>
      <c r="B147" s="186" t="str" cm="1">
        <f t="array" ref="B147">IFERROR(INDEX('03.Muestra'!$C$8:$C$17,SMALL(IF("Página Web"='03.Muestra'!$D$8:$D$17,ROW('03.Muestra'!$C$8:$C$17)-MIN(ROW('03.Muestra'!$D$8:$D$17))+1,""),ROW()-140)),"")</f>
        <v/>
      </c>
      <c r="C147" s="186" t="str" cm="1">
        <f t="array" ref="C147">IFERROR(INDEX('03.Muestra'!$F$8:$F$17,SMALL(IF("Página Web"='03.Muestra'!$D$8:$D$17,ROW('03.Muestra'!$F$8:$F$17)-MIN(ROW('03.Muestra'!$D$8:$D$17))+1,""),ROW()-140)),"")</f>
        <v/>
      </c>
      <c r="D147" s="229" t="str">
        <f t="shared" si="14"/>
        <v/>
      </c>
      <c r="E147" s="74" t="str">
        <f t="shared" si="15"/>
        <v/>
      </c>
      <c r="F147" s="18"/>
      <c r="G147" s="18"/>
      <c r="H147" s="18"/>
      <c r="I147" s="18"/>
      <c r="J147" s="18"/>
      <c r="K147" s="163"/>
      <c r="L147" s="18"/>
      <c r="M147" s="18"/>
      <c r="N147" s="18"/>
      <c r="O147" s="18"/>
      <c r="P147" s="18"/>
      <c r="Q147" s="18"/>
      <c r="R147" s="18"/>
      <c r="S147" s="18"/>
      <c r="T147" s="18"/>
      <c r="U147" s="18"/>
      <c r="V147" s="18"/>
      <c r="W147" s="18"/>
      <c r="X147" s="18"/>
      <c r="Y147" s="18"/>
    </row>
    <row r="148" spans="1:25" ht="12" customHeight="1">
      <c r="A148" s="178" t="str" cm="1">
        <f t="array" ref="A148">IFERROR(INDEX('03.Muestra'!$B$8:$B$17,SMALL(IF("Página Web"='03.Muestra'!$D$8:$D$17,ROW('03.Muestra'!$B$8:$B$17)-MIN(ROW('03.Muestra'!$D$8:$D$17))+1,""),ROW()-140)),"")</f>
        <v/>
      </c>
      <c r="B148" s="186" t="str" cm="1">
        <f t="array" ref="B148">IFERROR(INDEX('03.Muestra'!$C$8:$C$17,SMALL(IF("Página Web"='03.Muestra'!$D$8:$D$17,ROW('03.Muestra'!$C$8:$C$17)-MIN(ROW('03.Muestra'!$D$8:$D$17))+1,""),ROW()-140)),"")</f>
        <v/>
      </c>
      <c r="C148" s="186" t="str" cm="1">
        <f t="array" ref="C148">IFERROR(INDEX('03.Muestra'!$F$8:$F$17,SMALL(IF("Página Web"='03.Muestra'!$D$8:$D$17,ROW('03.Muestra'!$F$8:$F$17)-MIN(ROW('03.Muestra'!$D$8:$D$17))+1,""),ROW()-140)),"")</f>
        <v/>
      </c>
      <c r="D148" s="229" t="str">
        <f t="shared" si="14"/>
        <v/>
      </c>
      <c r="E148" s="74" t="str">
        <f t="shared" si="15"/>
        <v/>
      </c>
      <c r="F148" s="18"/>
      <c r="G148" s="18"/>
      <c r="H148" s="18"/>
      <c r="I148" s="18"/>
      <c r="J148" s="18"/>
      <c r="K148" s="163"/>
      <c r="L148" s="18"/>
      <c r="M148" s="18"/>
      <c r="N148" s="18"/>
      <c r="O148" s="18"/>
      <c r="P148" s="18"/>
      <c r="Q148" s="18"/>
      <c r="R148" s="18"/>
      <c r="S148" s="18"/>
      <c r="T148" s="18"/>
      <c r="U148" s="18"/>
      <c r="V148" s="18"/>
      <c r="W148" s="18"/>
      <c r="X148" s="18"/>
      <c r="Y148" s="18"/>
    </row>
    <row r="149" spans="1:25" ht="12" customHeight="1">
      <c r="A149" s="178" t="str" cm="1">
        <f t="array" ref="A149">IFERROR(INDEX('03.Muestra'!$B$8:$B$17,SMALL(IF("Página Web"='03.Muestra'!$D$8:$D$17,ROW('03.Muestra'!$B$8:$B$17)-MIN(ROW('03.Muestra'!$D$8:$D$17))+1,""),ROW()-140)),"")</f>
        <v/>
      </c>
      <c r="B149" s="186" t="str" cm="1">
        <f t="array" ref="B149">IFERROR(INDEX('03.Muestra'!$C$8:$C$17,SMALL(IF("Página Web"='03.Muestra'!$D$8:$D$17,ROW('03.Muestra'!$C$8:$C$17)-MIN(ROW('03.Muestra'!$D$8:$D$17))+1,""),ROW()-140)),"")</f>
        <v/>
      </c>
      <c r="C149" s="186" t="str" cm="1">
        <f t="array" ref="C149">IFERROR(INDEX('03.Muestra'!$F$8:$F$17,SMALL(IF("Página Web"='03.Muestra'!$D$8:$D$17,ROW('03.Muestra'!$F$8:$F$17)-MIN(ROW('03.Muestra'!$D$8:$D$17))+1,""),ROW()-140)),"")</f>
        <v/>
      </c>
      <c r="D149" s="229" t="str">
        <f t="shared" si="14"/>
        <v/>
      </c>
      <c r="E149" s="74" t="str">
        <f t="shared" si="15"/>
        <v/>
      </c>
      <c r="F149" s="18"/>
      <c r="G149" s="18"/>
      <c r="H149" s="18"/>
      <c r="I149" s="18"/>
      <c r="J149" s="18"/>
      <c r="K149" s="163"/>
      <c r="L149" s="18"/>
      <c r="M149" s="18"/>
      <c r="N149" s="18"/>
      <c r="O149" s="18"/>
      <c r="P149" s="18"/>
      <c r="Q149" s="18"/>
      <c r="R149" s="18"/>
      <c r="S149" s="18"/>
      <c r="T149" s="18"/>
      <c r="U149" s="18"/>
      <c r="V149" s="18"/>
      <c r="W149" s="18"/>
      <c r="X149" s="18"/>
      <c r="Y149" s="18"/>
    </row>
    <row r="150" spans="1:25" ht="12" customHeight="1">
      <c r="A150" s="178" t="str" cm="1">
        <f t="array" ref="A150">IFERROR(INDEX('03.Muestra'!$B$8:$B$17,SMALL(IF("Página Web"='03.Muestra'!$D$8:$D$17,ROW('03.Muestra'!$B$8:$B$17)-MIN(ROW('03.Muestra'!$D$8:$D$17))+1,""),ROW()-140)),"")</f>
        <v/>
      </c>
      <c r="B150" s="186" t="str" cm="1">
        <f t="array" ref="B150">IFERROR(INDEX('03.Muestra'!$C$8:$C$17,SMALL(IF("Página Web"='03.Muestra'!$D$8:$D$17,ROW('03.Muestra'!$C$8:$C$17)-MIN(ROW('03.Muestra'!$D$8:$D$17))+1,""),ROW()-140)),"")</f>
        <v/>
      </c>
      <c r="C150" s="186" t="str" cm="1">
        <f t="array" ref="C150">IFERROR(INDEX('03.Muestra'!$F$8:$F$17,SMALL(IF("Página Web"='03.Muestra'!$D$8:$D$17,ROW('03.Muestra'!$F$8:$F$17)-MIN(ROW('03.Muestra'!$D$8:$D$17))+1,""),ROW()-140)),"")</f>
        <v/>
      </c>
      <c r="D150" s="229" t="str">
        <f t="shared" si="14"/>
        <v/>
      </c>
      <c r="E150" s="74" t="str">
        <f t="shared" si="15"/>
        <v/>
      </c>
      <c r="F150" s="18"/>
      <c r="G150" s="18"/>
      <c r="H150" s="18"/>
      <c r="I150" s="18"/>
      <c r="J150" s="18"/>
      <c r="K150" s="163"/>
      <c r="L150" s="18"/>
      <c r="M150" s="18"/>
      <c r="N150" s="18"/>
      <c r="O150" s="18"/>
      <c r="P150" s="18"/>
      <c r="Q150" s="18"/>
      <c r="R150" s="18"/>
      <c r="S150" s="18"/>
      <c r="T150" s="18"/>
      <c r="U150" s="18"/>
      <c r="V150" s="18"/>
      <c r="W150" s="18"/>
      <c r="X150" s="18"/>
      <c r="Y150" s="18"/>
    </row>
    <row r="151" spans="1:25" ht="12" customHeight="1">
      <c r="A151" s="79"/>
      <c r="B151" s="111"/>
      <c r="C151" s="111"/>
      <c r="D151" s="239"/>
      <c r="E151" s="74"/>
      <c r="F151" s="18"/>
      <c r="G151" s="18"/>
      <c r="H151" s="18"/>
      <c r="I151" s="18"/>
      <c r="J151" s="18"/>
      <c r="K151" s="163"/>
      <c r="L151" s="18"/>
      <c r="M151" s="18"/>
      <c r="N151" s="18"/>
      <c r="O151" s="18"/>
      <c r="P151" s="18"/>
      <c r="Q151" s="18"/>
      <c r="R151" s="18"/>
      <c r="S151" s="18"/>
      <c r="T151" s="18"/>
      <c r="U151" s="18"/>
      <c r="V151" s="18"/>
      <c r="W151" s="18"/>
      <c r="X151" s="18"/>
      <c r="Y151" s="18"/>
    </row>
    <row r="152" spans="1:25" ht="12" customHeight="1">
      <c r="A152" s="79"/>
      <c r="B152" s="111"/>
      <c r="C152" s="111"/>
      <c r="D152" s="239"/>
      <c r="E152" s="74"/>
      <c r="F152" s="18"/>
      <c r="G152" s="18"/>
      <c r="H152" s="18"/>
      <c r="I152" s="18"/>
      <c r="J152" s="18"/>
      <c r="K152" s="163"/>
      <c r="L152" s="18"/>
      <c r="M152" s="18"/>
      <c r="N152" s="18"/>
      <c r="O152" s="18"/>
      <c r="P152" s="18"/>
      <c r="Q152" s="18"/>
      <c r="R152" s="18"/>
      <c r="S152" s="18"/>
      <c r="T152" s="18"/>
      <c r="U152" s="18"/>
      <c r="V152" s="18"/>
      <c r="W152" s="18"/>
      <c r="X152" s="18"/>
      <c r="Y152" s="18"/>
    </row>
    <row r="153" spans="1:25" ht="31">
      <c r="A153" s="227"/>
      <c r="B153" s="228"/>
      <c r="C153" s="227"/>
      <c r="D153" s="240"/>
      <c r="E153" s="74"/>
      <c r="F153" s="18"/>
      <c r="G153" s="18"/>
      <c r="H153" s="18"/>
      <c r="I153" s="18"/>
      <c r="J153" s="18"/>
      <c r="K153" s="163"/>
      <c r="L153" s="18"/>
      <c r="M153" s="18"/>
      <c r="N153" s="18"/>
      <c r="O153" s="18"/>
      <c r="P153" s="18"/>
      <c r="Q153" s="18"/>
      <c r="R153" s="18"/>
      <c r="S153" s="18"/>
      <c r="T153" s="18"/>
      <c r="U153" s="18"/>
      <c r="V153" s="18"/>
      <c r="W153" s="18"/>
      <c r="X153" s="18"/>
      <c r="Y153" s="18"/>
    </row>
    <row r="154" spans="1:25" ht="12" customHeight="1">
      <c r="A154" s="180"/>
      <c r="B154" s="180"/>
      <c r="C154" s="180"/>
      <c r="D154" s="241"/>
      <c r="E154" s="74"/>
      <c r="F154" s="208"/>
      <c r="G154" s="18"/>
      <c r="H154" s="18"/>
      <c r="I154" s="18"/>
      <c r="J154" s="18"/>
      <c r="K154" s="163"/>
      <c r="L154" s="18"/>
      <c r="M154" s="18"/>
      <c r="N154" s="18"/>
      <c r="O154" s="18"/>
      <c r="P154" s="18"/>
      <c r="Q154" s="18"/>
      <c r="R154" s="18"/>
      <c r="S154" s="18"/>
      <c r="T154" s="18"/>
      <c r="U154" s="18"/>
      <c r="V154" s="18"/>
      <c r="W154" s="18"/>
      <c r="X154" s="18"/>
      <c r="Y154" s="18"/>
    </row>
    <row r="155" spans="1:25" ht="12" customHeight="1">
      <c r="B155" s="18"/>
      <c r="C155" s="18"/>
      <c r="D155" s="235"/>
      <c r="E155" s="74"/>
      <c r="F155" s="18"/>
      <c r="G155" s="18"/>
      <c r="H155" s="18"/>
      <c r="I155" s="18"/>
      <c r="J155" s="18"/>
      <c r="K155" s="163"/>
      <c r="L155" s="18"/>
      <c r="M155" s="18"/>
      <c r="N155" s="18"/>
      <c r="O155" s="18"/>
      <c r="P155" s="18"/>
      <c r="Q155" s="18"/>
      <c r="R155" s="18"/>
      <c r="S155" s="18"/>
      <c r="T155" s="18"/>
      <c r="U155" s="18"/>
      <c r="V155" s="18"/>
      <c r="W155" s="18"/>
      <c r="X155" s="18"/>
      <c r="Y155" s="18"/>
    </row>
    <row r="156" spans="1:25" ht="12" customHeight="1">
      <c r="B156" s="18"/>
      <c r="C156" s="18"/>
      <c r="D156" s="235"/>
      <c r="E156" s="78"/>
      <c r="F156" s="18"/>
      <c r="G156" s="18"/>
      <c r="H156" s="18"/>
      <c r="I156" s="18"/>
      <c r="J156" s="18"/>
      <c r="K156" s="163"/>
      <c r="L156" s="18"/>
      <c r="M156" s="18"/>
      <c r="N156" s="18"/>
      <c r="O156" s="18"/>
      <c r="P156" s="18"/>
      <c r="Q156" s="18"/>
      <c r="R156" s="18"/>
      <c r="S156" s="18"/>
      <c r="T156" s="18"/>
      <c r="U156" s="18"/>
      <c r="V156" s="18"/>
      <c r="W156" s="18"/>
      <c r="X156" s="18"/>
      <c r="Y156" s="18"/>
    </row>
    <row r="157" spans="1:25" ht="32.25" customHeight="1">
      <c r="A157" s="157" t="s">
        <v>262</v>
      </c>
      <c r="B157" s="22" t="s">
        <v>87</v>
      </c>
      <c r="C157" s="23" t="s">
        <v>255</v>
      </c>
      <c r="D157" s="237" t="s">
        <v>30</v>
      </c>
      <c r="E157" s="88"/>
      <c r="K157" s="163"/>
      <c r="L157" s="18"/>
      <c r="M157" s="18"/>
      <c r="N157" s="18"/>
      <c r="O157" s="18"/>
      <c r="P157" s="18"/>
      <c r="Q157" s="18"/>
      <c r="R157" s="18"/>
      <c r="S157" s="18"/>
      <c r="T157" s="18"/>
      <c r="U157" s="18"/>
      <c r="V157" s="18"/>
      <c r="W157" s="18"/>
      <c r="X157" s="18"/>
      <c r="Y157" s="18"/>
    </row>
    <row r="158" spans="1:25" ht="12" customHeight="1">
      <c r="A158" s="178" cm="1">
        <f t="array" ref="A158">IFERROR(INDEX('03.Muestra'!$B$8:$B$17,SMALL(IF("Página Web"='03.Muestra'!$D$8:$D$17,ROW('03.Muestra'!$B$8:$B$17)-MIN(ROW('03.Muestra'!$D$8:$D$17))+1,""),ROW()-157)),"")</f>
        <v>1</v>
      </c>
      <c r="B158" s="186" t="str" cm="1">
        <f t="array" ref="B158">IFERROR(INDEX('03.Muestra'!$C$8:$C$17,SMALL(IF("Página Web"='03.Muestra'!$D$8:$D$17,ROW('03.Muestra'!$C$8:$C$17)-MIN(ROW('03.Muestra'!$D$8:$D$17))+1,""),ROW()-157)),"")</f>
        <v>Home</v>
      </c>
      <c r="C158" s="186" t="str" cm="1">
        <f t="array" ref="C158">IFERROR(INDEX('03.Muestra'!$F$8:$F$17,SMALL(IF("Página Web"='03.Muestra'!$D$8:$D$17,ROW('03.Muestra'!$F$8:$F$17)-MIN(ROW('03.Muestra'!$D$8:$D$17))+1,""),ROW()-157)),"")</f>
        <v>https://…</v>
      </c>
      <c r="D158" s="229" t="str">
        <f t="shared" ref="D158:D167" si="16">IF(C158="","",$D$18)</f>
        <v>N/A</v>
      </c>
      <c r="E158" s="74" t="str">
        <f t="shared" ref="E158:E167" si="17">IF(D158&lt;&gt;"",IF(AND(B158&lt;&gt;"",C158&lt;&gt;""),"","ERR"),"")</f>
        <v/>
      </c>
      <c r="F158" s="81" t="s">
        <v>31</v>
      </c>
      <c r="G158" s="82" t="s">
        <v>35</v>
      </c>
      <c r="H158" s="83" t="s">
        <v>33</v>
      </c>
      <c r="I158" s="84" t="s">
        <v>26</v>
      </c>
      <c r="J158" s="85" t="s">
        <v>24</v>
      </c>
      <c r="K158" s="159" t="s">
        <v>463</v>
      </c>
      <c r="L158" s="18"/>
      <c r="M158" s="18"/>
      <c r="N158" s="18"/>
      <c r="O158" s="18"/>
      <c r="P158" s="18"/>
      <c r="Q158" s="18"/>
      <c r="R158" s="18"/>
      <c r="S158" s="18"/>
      <c r="T158" s="18"/>
      <c r="U158" s="18"/>
      <c r="V158" s="18"/>
      <c r="W158" s="18"/>
      <c r="X158" s="18"/>
      <c r="Y158" s="18"/>
    </row>
    <row r="159" spans="1:25" ht="12" customHeight="1">
      <c r="A159" s="178" t="str" cm="1">
        <f t="array" ref="A159">IFERROR(INDEX('03.Muestra'!$B$8:$B$17,SMALL(IF("Página Web"='03.Muestra'!$D$8:$D$17,ROW('03.Muestra'!$B$8:$B$17)-MIN(ROW('03.Muestra'!$D$8:$D$17))+1,""),ROW()-157)),"")</f>
        <v/>
      </c>
      <c r="B159" s="186" t="str" cm="1">
        <f t="array" ref="B159">IFERROR(INDEX('03.Muestra'!$C$8:$C$17,SMALL(IF("Página Web"='03.Muestra'!$D$8:$D$17,ROW('03.Muestra'!$C$8:$C$17)-MIN(ROW('03.Muestra'!$D$8:$D$17))+1,""),ROW()-157)),"")</f>
        <v/>
      </c>
      <c r="C159" s="186" t="str" cm="1">
        <f t="array" ref="C159">IFERROR(INDEX('03.Muestra'!$F$8:$F$17,SMALL(IF("Página Web"='03.Muestra'!$D$8:$D$17,ROW('03.Muestra'!$F$8:$F$17)-MIN(ROW('03.Muestra'!$D$8:$D$17))+1,""),ROW()-157)),"")</f>
        <v/>
      </c>
      <c r="D159" s="229" t="str">
        <f t="shared" si="16"/>
        <v/>
      </c>
      <c r="E159" s="74" t="str">
        <f t="shared" si="17"/>
        <v/>
      </c>
      <c r="F159" s="199">
        <f ca="1">COUNTIF($D158:INDIRECT("$D" &amp;  SUM(ROW()-1,'03.Muestra'!$D$20)-1),F158)</f>
        <v>0</v>
      </c>
      <c r="G159" s="199">
        <f ca="1">COUNTIF($D158:INDIRECT("$D" &amp;  SUM(ROW()-1,'03.Muestra'!$D$20)-1),G158)</f>
        <v>0</v>
      </c>
      <c r="H159" s="199">
        <f ca="1">COUNTIF($D158:INDIRECT("$D" &amp;  SUM(ROW()-1,'03.Muestra'!$D$20)-1),H158)</f>
        <v>1</v>
      </c>
      <c r="I159" s="199">
        <f ca="1">COUNTIF($D158:INDIRECT("$D" &amp;  SUM(ROW()-1,'03.Muestra'!$D$20)-1),I158)</f>
        <v>0</v>
      </c>
      <c r="J159" s="199">
        <f ca="1">COUNTIF($D158:INDIRECT("$D" &amp;  SUM(ROW()-1,'03.Muestra'!$D$20)-1),J158)</f>
        <v>0</v>
      </c>
      <c r="K159" s="160">
        <f ca="1">IF(COUNTIF('03.Muestra'!$D$8:$D$17,"Página Web")=0,0,COUNTBLANK($D158:INDIRECT("$D" &amp;  SUM(ROW()-1,COUNTIF('03.Muestra'!$D$8:$D$17,"Página Web"))-1)))</f>
        <v>0</v>
      </c>
      <c r="L159" s="18"/>
      <c r="M159" s="18"/>
      <c r="N159" s="18"/>
      <c r="O159" s="18"/>
      <c r="P159" s="18"/>
      <c r="Q159" s="18"/>
      <c r="R159" s="18"/>
      <c r="S159" s="18"/>
      <c r="T159" s="18"/>
      <c r="U159" s="18"/>
      <c r="V159" s="18"/>
      <c r="W159" s="18"/>
      <c r="X159" s="18"/>
      <c r="Y159" s="18"/>
    </row>
    <row r="160" spans="1:25" ht="12" customHeight="1">
      <c r="A160" s="178" t="str" cm="1">
        <f t="array" ref="A160">IFERROR(INDEX('03.Muestra'!$B$8:$B$17,SMALL(IF("Página Web"='03.Muestra'!$D$8:$D$17,ROW('03.Muestra'!$B$8:$B$17)-MIN(ROW('03.Muestra'!$D$8:$D$17))+1,""),ROW()-157)),"")</f>
        <v/>
      </c>
      <c r="B160" s="186" t="str" cm="1">
        <f t="array" ref="B160">IFERROR(INDEX('03.Muestra'!$C$8:$C$17,SMALL(IF("Página Web"='03.Muestra'!$D$8:$D$17,ROW('03.Muestra'!$C$8:$C$17)-MIN(ROW('03.Muestra'!$D$8:$D$17))+1,""),ROW()-157)),"")</f>
        <v/>
      </c>
      <c r="C160" s="186" t="str" cm="1">
        <f t="array" ref="C160">IFERROR(INDEX('03.Muestra'!$F$8:$F$17,SMALL(IF("Página Web"='03.Muestra'!$D$8:$D$17,ROW('03.Muestra'!$F$8:$F$17)-MIN(ROW('03.Muestra'!$D$8:$D$17))+1,""),ROW()-157)),"")</f>
        <v/>
      </c>
      <c r="D160" s="229" t="str">
        <f t="shared" si="16"/>
        <v/>
      </c>
      <c r="E160" s="74" t="str">
        <f t="shared" si="17"/>
        <v/>
      </c>
      <c r="G160" s="18"/>
      <c r="H160" s="18"/>
      <c r="I160" s="18"/>
      <c r="J160" s="18"/>
      <c r="K160" s="163"/>
      <c r="L160" s="18"/>
      <c r="M160" s="18"/>
      <c r="N160" s="18"/>
      <c r="O160" s="18"/>
      <c r="P160" s="18"/>
      <c r="Q160" s="18"/>
      <c r="R160" s="18"/>
      <c r="S160" s="18"/>
      <c r="T160" s="18"/>
      <c r="U160" s="18"/>
      <c r="V160" s="18"/>
      <c r="W160" s="18"/>
      <c r="X160" s="18"/>
      <c r="Y160" s="18"/>
    </row>
    <row r="161" spans="1:25" ht="12" customHeight="1">
      <c r="A161" s="178" t="str" cm="1">
        <f t="array" ref="A161">IFERROR(INDEX('03.Muestra'!$B$8:$B$17,SMALL(IF("Página Web"='03.Muestra'!$D$8:$D$17,ROW('03.Muestra'!$B$8:$B$17)-MIN(ROW('03.Muestra'!$D$8:$D$17))+1,""),ROW()-157)),"")</f>
        <v/>
      </c>
      <c r="B161" s="186" t="str" cm="1">
        <f t="array" ref="B161">IFERROR(INDEX('03.Muestra'!$C$8:$C$17,SMALL(IF("Página Web"='03.Muestra'!$D$8:$D$17,ROW('03.Muestra'!$C$8:$C$17)-MIN(ROW('03.Muestra'!$D$8:$D$17))+1,""),ROW()-157)),"")</f>
        <v/>
      </c>
      <c r="C161" s="186" t="str" cm="1">
        <f t="array" ref="C161">IFERROR(INDEX('03.Muestra'!$F$8:$F$17,SMALL(IF("Página Web"='03.Muestra'!$D$8:$D$17,ROW('03.Muestra'!$F$8:$F$17)-MIN(ROW('03.Muestra'!$D$8:$D$17))+1,""),ROW()-157)),"")</f>
        <v/>
      </c>
      <c r="D161" s="229" t="str">
        <f t="shared" si="16"/>
        <v/>
      </c>
      <c r="E161" s="74" t="str">
        <f t="shared" si="17"/>
        <v/>
      </c>
      <c r="G161" s="18"/>
      <c r="H161" s="18"/>
      <c r="I161" s="18"/>
      <c r="J161" s="18"/>
      <c r="K161" s="163"/>
      <c r="L161" s="18"/>
      <c r="M161" s="18"/>
      <c r="N161" s="18"/>
      <c r="O161" s="18"/>
      <c r="P161" s="18"/>
      <c r="Q161" s="18"/>
      <c r="R161" s="18"/>
      <c r="S161" s="18"/>
      <c r="T161" s="18"/>
      <c r="U161" s="18"/>
      <c r="V161" s="18"/>
      <c r="W161" s="18"/>
      <c r="X161" s="18"/>
      <c r="Y161" s="18"/>
    </row>
    <row r="162" spans="1:25" ht="12" customHeight="1">
      <c r="A162" s="178" t="str" cm="1">
        <f t="array" ref="A162">IFERROR(INDEX('03.Muestra'!$B$8:$B$17,SMALL(IF("Página Web"='03.Muestra'!$D$8:$D$17,ROW('03.Muestra'!$B$8:$B$17)-MIN(ROW('03.Muestra'!$D$8:$D$17))+1,""),ROW()-157)),"")</f>
        <v/>
      </c>
      <c r="B162" s="186" t="str" cm="1">
        <f t="array" ref="B162">IFERROR(INDEX('03.Muestra'!$C$8:$C$17,SMALL(IF("Página Web"='03.Muestra'!$D$8:$D$17,ROW('03.Muestra'!$C$8:$C$17)-MIN(ROW('03.Muestra'!$D$8:$D$17))+1,""),ROW()-157)),"")</f>
        <v/>
      </c>
      <c r="C162" s="186" t="str" cm="1">
        <f t="array" ref="C162">IFERROR(INDEX('03.Muestra'!$F$8:$F$17,SMALL(IF("Página Web"='03.Muestra'!$D$8:$D$17,ROW('03.Muestra'!$F$8:$F$17)-MIN(ROW('03.Muestra'!$D$8:$D$17))+1,""),ROW()-157)),"")</f>
        <v/>
      </c>
      <c r="D162" s="229" t="str">
        <f t="shared" si="16"/>
        <v/>
      </c>
      <c r="E162" s="74" t="str">
        <f t="shared" si="17"/>
        <v/>
      </c>
      <c r="G162" s="18"/>
      <c r="H162" s="18"/>
      <c r="I162" s="18"/>
      <c r="J162" s="18"/>
      <c r="K162" s="163"/>
      <c r="L162" s="18"/>
      <c r="M162" s="18"/>
      <c r="N162" s="18"/>
      <c r="O162" s="18"/>
      <c r="P162" s="18"/>
      <c r="Q162" s="18"/>
      <c r="R162" s="18"/>
      <c r="S162" s="18"/>
      <c r="T162" s="18"/>
      <c r="U162" s="18"/>
      <c r="V162" s="18"/>
      <c r="W162" s="18"/>
      <c r="X162" s="18"/>
      <c r="Y162" s="18"/>
    </row>
    <row r="163" spans="1:25" ht="12" customHeight="1">
      <c r="A163" s="178" t="str" cm="1">
        <f t="array" ref="A163">IFERROR(INDEX('03.Muestra'!$B$8:$B$17,SMALL(IF("Página Web"='03.Muestra'!$D$8:$D$17,ROW('03.Muestra'!$B$8:$B$17)-MIN(ROW('03.Muestra'!$D$8:$D$17))+1,""),ROW()-157)),"")</f>
        <v/>
      </c>
      <c r="B163" s="186" t="str" cm="1">
        <f t="array" ref="B163">IFERROR(INDEX('03.Muestra'!$C$8:$C$17,SMALL(IF("Página Web"='03.Muestra'!$D$8:$D$17,ROW('03.Muestra'!$C$8:$C$17)-MIN(ROW('03.Muestra'!$D$8:$D$17))+1,""),ROW()-157)),"")</f>
        <v/>
      </c>
      <c r="C163" s="186" t="str" cm="1">
        <f t="array" ref="C163">IFERROR(INDEX('03.Muestra'!$F$8:$F$17,SMALL(IF("Página Web"='03.Muestra'!$D$8:$D$17,ROW('03.Muestra'!$F$8:$F$17)-MIN(ROW('03.Muestra'!$D$8:$D$17))+1,""),ROW()-157)),"")</f>
        <v/>
      </c>
      <c r="D163" s="229" t="str">
        <f t="shared" si="16"/>
        <v/>
      </c>
      <c r="E163" s="74" t="str">
        <f t="shared" si="17"/>
        <v/>
      </c>
      <c r="G163" s="18"/>
      <c r="H163" s="18"/>
      <c r="I163" s="18"/>
      <c r="J163" s="18"/>
      <c r="K163" s="163"/>
      <c r="L163" s="18"/>
      <c r="M163" s="18"/>
      <c r="N163" s="18"/>
      <c r="O163" s="18"/>
      <c r="P163" s="18"/>
      <c r="Q163" s="18"/>
      <c r="R163" s="18"/>
      <c r="S163" s="18"/>
      <c r="T163" s="18"/>
      <c r="U163" s="18"/>
      <c r="V163" s="18"/>
      <c r="W163" s="18"/>
      <c r="X163" s="18"/>
      <c r="Y163" s="18"/>
    </row>
    <row r="164" spans="1:25" ht="12" customHeight="1">
      <c r="A164" s="178" t="str" cm="1">
        <f t="array" ref="A164">IFERROR(INDEX('03.Muestra'!$B$8:$B$17,SMALL(IF("Página Web"='03.Muestra'!$D$8:$D$17,ROW('03.Muestra'!$B$8:$B$17)-MIN(ROW('03.Muestra'!$D$8:$D$17))+1,""),ROW()-157)),"")</f>
        <v/>
      </c>
      <c r="B164" s="186" t="str" cm="1">
        <f t="array" ref="B164">IFERROR(INDEX('03.Muestra'!$C$8:$C$17,SMALL(IF("Página Web"='03.Muestra'!$D$8:$D$17,ROW('03.Muestra'!$C$8:$C$17)-MIN(ROW('03.Muestra'!$D$8:$D$17))+1,""),ROW()-157)),"")</f>
        <v/>
      </c>
      <c r="C164" s="186" t="str" cm="1">
        <f t="array" ref="C164">IFERROR(INDEX('03.Muestra'!$F$8:$F$17,SMALL(IF("Página Web"='03.Muestra'!$D$8:$D$17,ROW('03.Muestra'!$F$8:$F$17)-MIN(ROW('03.Muestra'!$D$8:$D$17))+1,""),ROW()-157)),"")</f>
        <v/>
      </c>
      <c r="D164" s="229" t="str">
        <f t="shared" si="16"/>
        <v/>
      </c>
      <c r="E164" s="74" t="str">
        <f t="shared" si="17"/>
        <v/>
      </c>
      <c r="F164" s="18"/>
      <c r="G164" s="18"/>
      <c r="H164" s="18"/>
      <c r="I164" s="18"/>
      <c r="J164" s="18"/>
      <c r="K164" s="163"/>
      <c r="L164" s="18"/>
      <c r="M164" s="18"/>
      <c r="N164" s="18"/>
      <c r="O164" s="18"/>
      <c r="P164" s="18"/>
      <c r="Q164" s="18"/>
      <c r="R164" s="18"/>
      <c r="S164" s="18"/>
      <c r="T164" s="18"/>
      <c r="U164" s="18"/>
      <c r="V164" s="18"/>
      <c r="W164" s="18"/>
      <c r="X164" s="18"/>
      <c r="Y164" s="18"/>
    </row>
    <row r="165" spans="1:25" ht="12" customHeight="1">
      <c r="A165" s="178" t="str" cm="1">
        <f t="array" ref="A165">IFERROR(INDEX('03.Muestra'!$B$8:$B$17,SMALL(IF("Página Web"='03.Muestra'!$D$8:$D$17,ROW('03.Muestra'!$B$8:$B$17)-MIN(ROW('03.Muestra'!$D$8:$D$17))+1,""),ROW()-157)),"")</f>
        <v/>
      </c>
      <c r="B165" s="186" t="str" cm="1">
        <f t="array" ref="B165">IFERROR(INDEX('03.Muestra'!$C$8:$C$17,SMALL(IF("Página Web"='03.Muestra'!$D$8:$D$17,ROW('03.Muestra'!$C$8:$C$17)-MIN(ROW('03.Muestra'!$D$8:$D$17))+1,""),ROW()-157)),"")</f>
        <v/>
      </c>
      <c r="C165" s="186" t="str" cm="1">
        <f t="array" ref="C165">IFERROR(INDEX('03.Muestra'!$F$8:$F$17,SMALL(IF("Página Web"='03.Muestra'!$D$8:$D$17,ROW('03.Muestra'!$F$8:$F$17)-MIN(ROW('03.Muestra'!$D$8:$D$17))+1,""),ROW()-157)),"")</f>
        <v/>
      </c>
      <c r="D165" s="229" t="str">
        <f t="shared" si="16"/>
        <v/>
      </c>
      <c r="E165" s="74" t="str">
        <f t="shared" si="17"/>
        <v/>
      </c>
      <c r="F165" s="18"/>
      <c r="G165" s="18"/>
      <c r="H165" s="18"/>
      <c r="I165" s="18"/>
      <c r="J165" s="18"/>
      <c r="K165" s="163"/>
      <c r="L165" s="18"/>
      <c r="M165" s="18"/>
      <c r="N165" s="18"/>
      <c r="O165" s="18"/>
      <c r="P165" s="18"/>
      <c r="Q165" s="18"/>
      <c r="R165" s="18"/>
      <c r="S165" s="18"/>
      <c r="T165" s="18"/>
      <c r="U165" s="18"/>
      <c r="V165" s="18"/>
      <c r="W165" s="18"/>
      <c r="X165" s="18"/>
      <c r="Y165" s="18"/>
    </row>
    <row r="166" spans="1:25" ht="12" customHeight="1">
      <c r="A166" s="178" t="str" cm="1">
        <f t="array" ref="A166">IFERROR(INDEX('03.Muestra'!$B$8:$B$17,SMALL(IF("Página Web"='03.Muestra'!$D$8:$D$17,ROW('03.Muestra'!$B$8:$B$17)-MIN(ROW('03.Muestra'!$D$8:$D$17))+1,""),ROW()-157)),"")</f>
        <v/>
      </c>
      <c r="B166" s="186" t="str" cm="1">
        <f t="array" ref="B166">IFERROR(INDEX('03.Muestra'!$C$8:$C$17,SMALL(IF("Página Web"='03.Muestra'!$D$8:$D$17,ROW('03.Muestra'!$C$8:$C$17)-MIN(ROW('03.Muestra'!$D$8:$D$17))+1,""),ROW()-157)),"")</f>
        <v/>
      </c>
      <c r="C166" s="186" t="str" cm="1">
        <f t="array" ref="C166">IFERROR(INDEX('03.Muestra'!$F$8:$F$17,SMALL(IF("Página Web"='03.Muestra'!$D$8:$D$17,ROW('03.Muestra'!$F$8:$F$17)-MIN(ROW('03.Muestra'!$D$8:$D$17))+1,""),ROW()-157)),"")</f>
        <v/>
      </c>
      <c r="D166" s="229" t="str">
        <f t="shared" si="16"/>
        <v/>
      </c>
      <c r="E166" s="74" t="str">
        <f t="shared" si="17"/>
        <v/>
      </c>
      <c r="F166" s="18"/>
      <c r="G166" s="18"/>
      <c r="H166" s="18"/>
      <c r="I166" s="18"/>
      <c r="J166" s="18"/>
      <c r="K166" s="163"/>
      <c r="L166" s="18"/>
      <c r="M166" s="18"/>
      <c r="N166" s="18"/>
      <c r="O166" s="18"/>
      <c r="P166" s="18"/>
      <c r="Q166" s="18"/>
      <c r="R166" s="18"/>
      <c r="S166" s="18"/>
      <c r="T166" s="18"/>
      <c r="U166" s="18"/>
      <c r="V166" s="18"/>
      <c r="W166" s="18"/>
      <c r="X166" s="18"/>
      <c r="Y166" s="18"/>
    </row>
    <row r="167" spans="1:25" ht="12" customHeight="1">
      <c r="A167" s="178" t="str" cm="1">
        <f t="array" ref="A167">IFERROR(INDEX('03.Muestra'!$B$8:$B$17,SMALL(IF("Página Web"='03.Muestra'!$D$8:$D$17,ROW('03.Muestra'!$B$8:$B$17)-MIN(ROW('03.Muestra'!$D$8:$D$17))+1,""),ROW()-157)),"")</f>
        <v/>
      </c>
      <c r="B167" s="186" t="str" cm="1">
        <f t="array" ref="B167">IFERROR(INDEX('03.Muestra'!$C$8:$C$17,SMALL(IF("Página Web"='03.Muestra'!$D$8:$D$17,ROW('03.Muestra'!$C$8:$C$17)-MIN(ROW('03.Muestra'!$D$8:$D$17))+1,""),ROW()-157)),"")</f>
        <v/>
      </c>
      <c r="C167" s="186" t="str" cm="1">
        <f t="array" ref="C167">IFERROR(INDEX('03.Muestra'!$F$8:$F$17,SMALL(IF("Página Web"='03.Muestra'!$D$8:$D$17,ROW('03.Muestra'!$F$8:$F$17)-MIN(ROW('03.Muestra'!$D$8:$D$17))+1,""),ROW()-157)),"")</f>
        <v/>
      </c>
      <c r="D167" s="229" t="str">
        <f t="shared" si="16"/>
        <v/>
      </c>
      <c r="E167" s="74" t="str">
        <f t="shared" si="17"/>
        <v/>
      </c>
      <c r="F167" s="18"/>
      <c r="G167" s="18"/>
      <c r="H167" s="18"/>
      <c r="I167" s="18"/>
      <c r="J167" s="18"/>
      <c r="K167" s="163"/>
      <c r="L167" s="18"/>
      <c r="M167" s="18"/>
      <c r="N167" s="18"/>
      <c r="O167" s="18"/>
      <c r="P167" s="18"/>
      <c r="Q167" s="18"/>
      <c r="R167" s="18"/>
      <c r="S167" s="18"/>
      <c r="T167" s="18"/>
      <c r="U167" s="18"/>
      <c r="V167" s="18"/>
      <c r="W167" s="18"/>
      <c r="X167" s="18"/>
      <c r="Y167" s="18"/>
    </row>
    <row r="168" spans="1:25" ht="12" customHeight="1">
      <c r="B168" s="18"/>
      <c r="C168" s="18"/>
      <c r="D168" s="235"/>
      <c r="E168" s="74"/>
      <c r="F168" s="18"/>
      <c r="G168" s="18"/>
      <c r="H168" s="18"/>
      <c r="I168" s="18"/>
      <c r="J168" s="18"/>
      <c r="K168" s="163"/>
      <c r="L168" s="18"/>
      <c r="M168" s="18"/>
      <c r="N168" s="18"/>
      <c r="O168" s="18"/>
      <c r="P168" s="18"/>
      <c r="Q168" s="18"/>
      <c r="R168" s="18"/>
      <c r="S168" s="18"/>
      <c r="T168" s="18"/>
      <c r="U168" s="18"/>
      <c r="V168" s="18"/>
      <c r="W168" s="18"/>
      <c r="X168" s="18"/>
      <c r="Y168" s="18"/>
    </row>
    <row r="169" spans="1:25" ht="12" customHeight="1">
      <c r="B169" s="18"/>
      <c r="C169" s="18"/>
      <c r="D169" s="235"/>
      <c r="E169" s="74"/>
      <c r="F169" s="18"/>
      <c r="G169" s="18"/>
      <c r="H169" s="18"/>
      <c r="I169" s="18"/>
      <c r="J169" s="18"/>
      <c r="K169" s="163"/>
      <c r="L169" s="18"/>
      <c r="M169" s="18"/>
      <c r="N169" s="18"/>
      <c r="O169" s="18"/>
      <c r="P169" s="18"/>
      <c r="Q169" s="18"/>
      <c r="R169" s="18"/>
      <c r="S169" s="18"/>
      <c r="T169" s="18"/>
      <c r="U169" s="18"/>
      <c r="V169" s="18"/>
      <c r="W169" s="18"/>
      <c r="X169" s="18"/>
      <c r="Y169" s="18"/>
    </row>
    <row r="170" spans="1:25" ht="12" customHeight="1">
      <c r="B170" s="18"/>
      <c r="C170" s="18"/>
      <c r="D170" s="235"/>
      <c r="E170" s="74"/>
      <c r="F170" s="18"/>
      <c r="G170" s="18"/>
      <c r="H170" s="18"/>
      <c r="I170" s="18"/>
      <c r="J170" s="18"/>
      <c r="K170" s="163"/>
      <c r="L170" s="18"/>
      <c r="M170" s="18"/>
      <c r="N170" s="18"/>
      <c r="O170" s="18"/>
      <c r="P170" s="18"/>
      <c r="Q170" s="18"/>
      <c r="R170" s="18"/>
      <c r="S170" s="18"/>
      <c r="T170" s="18"/>
      <c r="U170" s="18"/>
      <c r="V170" s="18"/>
      <c r="W170" s="18"/>
      <c r="X170" s="18"/>
      <c r="Y170" s="18"/>
    </row>
    <row r="171" spans="1:25" ht="12" customHeight="1">
      <c r="B171" s="18"/>
      <c r="C171" s="18"/>
      <c r="D171" s="235"/>
      <c r="E171" s="74"/>
      <c r="F171" s="18"/>
      <c r="G171" s="18"/>
      <c r="H171" s="18"/>
      <c r="I171" s="18"/>
      <c r="J171" s="18"/>
      <c r="K171" s="163"/>
      <c r="L171" s="18"/>
      <c r="M171" s="18"/>
      <c r="N171" s="18"/>
      <c r="O171" s="18"/>
      <c r="P171" s="18"/>
      <c r="Q171" s="18"/>
      <c r="R171" s="18"/>
      <c r="S171" s="18"/>
      <c r="T171" s="18"/>
      <c r="U171" s="18"/>
      <c r="V171" s="18"/>
      <c r="W171" s="18"/>
      <c r="X171" s="18"/>
      <c r="Y171" s="18"/>
    </row>
    <row r="172" spans="1:25" ht="12" customHeight="1">
      <c r="B172" s="18"/>
      <c r="C172" s="18"/>
      <c r="D172" s="235"/>
      <c r="E172" s="74"/>
      <c r="F172" s="18"/>
      <c r="G172" s="18"/>
      <c r="H172" s="18"/>
      <c r="I172" s="18"/>
      <c r="J172" s="18"/>
      <c r="K172" s="163"/>
      <c r="L172" s="18"/>
      <c r="M172" s="18"/>
      <c r="N172" s="18"/>
      <c r="O172" s="18"/>
      <c r="P172" s="18"/>
      <c r="Q172" s="18"/>
      <c r="R172" s="18"/>
      <c r="S172" s="18"/>
      <c r="T172" s="18"/>
      <c r="U172" s="18"/>
      <c r="V172" s="18"/>
      <c r="W172" s="18"/>
      <c r="X172" s="18"/>
      <c r="Y172" s="18"/>
    </row>
    <row r="173" spans="1:25" ht="12" customHeight="1">
      <c r="B173" s="18"/>
      <c r="C173" s="18"/>
      <c r="D173" s="235"/>
      <c r="E173" s="74"/>
      <c r="F173" s="18"/>
      <c r="G173" s="18"/>
      <c r="H173" s="18"/>
      <c r="I173" s="18"/>
      <c r="J173" s="18"/>
      <c r="K173" s="163"/>
      <c r="L173" s="18"/>
      <c r="M173" s="18"/>
      <c r="N173" s="18"/>
      <c r="O173" s="18"/>
      <c r="P173" s="18"/>
      <c r="Q173" s="18"/>
      <c r="R173" s="18"/>
      <c r="S173" s="18"/>
      <c r="T173" s="18"/>
      <c r="U173" s="18"/>
      <c r="V173" s="18"/>
      <c r="W173" s="18"/>
      <c r="X173" s="18"/>
      <c r="Y173" s="18"/>
    </row>
    <row r="174" spans="1:25" ht="12" customHeight="1">
      <c r="B174" s="18"/>
      <c r="C174" s="18"/>
      <c r="D174" s="235"/>
      <c r="E174" s="74"/>
      <c r="F174" s="18"/>
      <c r="G174" s="18"/>
      <c r="H174" s="18"/>
      <c r="I174" s="18"/>
      <c r="J174" s="18"/>
      <c r="K174" s="163"/>
      <c r="L174" s="18"/>
      <c r="M174" s="18"/>
      <c r="N174" s="18"/>
      <c r="O174" s="18"/>
      <c r="P174" s="18"/>
      <c r="Q174" s="18"/>
      <c r="R174" s="18"/>
      <c r="S174" s="18"/>
      <c r="T174" s="18"/>
      <c r="U174" s="18"/>
      <c r="V174" s="18"/>
      <c r="W174" s="18"/>
      <c r="X174" s="18"/>
      <c r="Y174" s="18"/>
    </row>
    <row r="175" spans="1:25" ht="12" customHeight="1">
      <c r="B175" s="18"/>
      <c r="C175" s="18"/>
      <c r="D175" s="235"/>
      <c r="E175" s="74"/>
      <c r="F175" s="18"/>
      <c r="G175" s="18"/>
      <c r="H175" s="18"/>
      <c r="I175" s="18"/>
      <c r="J175" s="18"/>
      <c r="K175" s="163"/>
      <c r="L175" s="18"/>
      <c r="M175" s="18"/>
      <c r="N175" s="18"/>
      <c r="O175" s="18"/>
      <c r="P175" s="18"/>
      <c r="Q175" s="18"/>
      <c r="R175" s="18"/>
      <c r="S175" s="18"/>
      <c r="T175" s="18"/>
      <c r="U175" s="18"/>
      <c r="V175" s="18"/>
      <c r="W175" s="18"/>
      <c r="X175" s="18"/>
      <c r="Y175" s="18"/>
    </row>
    <row r="176" spans="1:25" ht="12" customHeight="1">
      <c r="B176" s="18"/>
      <c r="C176" s="18"/>
      <c r="D176" s="235"/>
      <c r="E176" s="74"/>
      <c r="F176" s="18"/>
      <c r="G176" s="18"/>
      <c r="H176" s="18"/>
      <c r="I176" s="18"/>
      <c r="J176" s="18"/>
      <c r="K176" s="163"/>
      <c r="L176" s="18"/>
      <c r="M176" s="18"/>
      <c r="N176" s="18"/>
      <c r="O176" s="18"/>
      <c r="P176" s="18"/>
      <c r="Q176" s="18"/>
      <c r="R176" s="18"/>
      <c r="S176" s="18"/>
      <c r="T176" s="18"/>
      <c r="U176" s="18"/>
      <c r="V176" s="18"/>
      <c r="W176" s="18"/>
      <c r="X176" s="18"/>
      <c r="Y176" s="18"/>
    </row>
    <row r="177" spans="2:25" ht="12" customHeight="1">
      <c r="B177" s="18"/>
      <c r="C177" s="18"/>
      <c r="D177" s="235"/>
      <c r="E177" s="74"/>
      <c r="F177" s="18"/>
      <c r="G177" s="18"/>
      <c r="H177" s="18"/>
      <c r="I177" s="18"/>
      <c r="J177" s="18"/>
      <c r="K177" s="163"/>
      <c r="L177" s="18"/>
      <c r="M177" s="18"/>
      <c r="N177" s="18"/>
      <c r="O177" s="18"/>
      <c r="P177" s="18"/>
      <c r="Q177" s="18"/>
      <c r="R177" s="18"/>
      <c r="S177" s="18"/>
      <c r="T177" s="18"/>
      <c r="U177" s="18"/>
      <c r="V177" s="18"/>
      <c r="W177" s="18"/>
      <c r="X177" s="18"/>
      <c r="Y177" s="18"/>
    </row>
    <row r="178" spans="2:25" ht="12" customHeight="1">
      <c r="B178" s="18"/>
      <c r="C178" s="18"/>
      <c r="D178" s="235"/>
      <c r="E178" s="74"/>
      <c r="F178" s="18"/>
      <c r="G178" s="18"/>
      <c r="H178" s="18"/>
      <c r="I178" s="18"/>
      <c r="J178" s="18"/>
      <c r="K178" s="163"/>
      <c r="L178" s="18"/>
      <c r="M178" s="18"/>
      <c r="N178" s="18"/>
      <c r="O178" s="18"/>
      <c r="P178" s="18"/>
      <c r="Q178" s="18"/>
      <c r="R178" s="18"/>
      <c r="S178" s="18"/>
      <c r="T178" s="18"/>
      <c r="U178" s="18"/>
      <c r="V178" s="18"/>
      <c r="W178" s="18"/>
      <c r="X178" s="18"/>
      <c r="Y178" s="18"/>
    </row>
    <row r="179" spans="2:25" ht="12" customHeight="1">
      <c r="B179" s="18"/>
      <c r="C179" s="18"/>
      <c r="D179" s="235"/>
      <c r="E179" s="74"/>
      <c r="F179" s="18"/>
      <c r="G179" s="18"/>
      <c r="H179" s="18"/>
      <c r="I179" s="18"/>
      <c r="J179" s="18"/>
      <c r="K179" s="163"/>
      <c r="L179" s="18"/>
      <c r="M179" s="18"/>
      <c r="N179" s="18"/>
      <c r="O179" s="18"/>
      <c r="P179" s="18"/>
      <c r="Q179" s="18"/>
      <c r="R179" s="18"/>
      <c r="S179" s="18"/>
      <c r="T179" s="18"/>
      <c r="U179" s="18"/>
      <c r="V179" s="18"/>
      <c r="W179" s="18"/>
      <c r="X179" s="18"/>
      <c r="Y179" s="18"/>
    </row>
    <row r="180" spans="2:25" ht="12" customHeight="1">
      <c r="B180" s="18"/>
      <c r="C180" s="18"/>
      <c r="D180" s="235"/>
      <c r="E180" s="74"/>
      <c r="F180" s="18"/>
      <c r="G180" s="18"/>
      <c r="H180" s="18"/>
      <c r="I180" s="18"/>
      <c r="J180" s="18"/>
      <c r="K180" s="163"/>
      <c r="L180" s="18"/>
      <c r="M180" s="18"/>
      <c r="N180" s="18"/>
      <c r="O180" s="18"/>
      <c r="P180" s="18"/>
      <c r="Q180" s="18"/>
      <c r="R180" s="18"/>
      <c r="S180" s="18"/>
      <c r="T180" s="18"/>
      <c r="U180" s="18"/>
      <c r="V180" s="18"/>
      <c r="W180" s="18"/>
      <c r="X180" s="18"/>
      <c r="Y180" s="18"/>
    </row>
    <row r="181" spans="2:25" ht="12" customHeight="1">
      <c r="B181" s="18"/>
      <c r="C181" s="18"/>
      <c r="D181" s="235"/>
      <c r="E181" s="74"/>
      <c r="F181" s="18"/>
      <c r="G181" s="18"/>
      <c r="H181" s="18"/>
      <c r="I181" s="18"/>
      <c r="J181" s="18"/>
      <c r="K181" s="163"/>
      <c r="L181" s="18"/>
      <c r="M181" s="18"/>
      <c r="N181" s="18"/>
      <c r="O181" s="18"/>
      <c r="P181" s="18"/>
      <c r="Q181" s="18"/>
      <c r="R181" s="18"/>
      <c r="S181" s="18"/>
      <c r="T181" s="18"/>
      <c r="U181" s="18"/>
      <c r="V181" s="18"/>
      <c r="W181" s="18"/>
      <c r="X181" s="18"/>
      <c r="Y181" s="18"/>
    </row>
    <row r="182" spans="2:25" ht="12" customHeight="1">
      <c r="B182" s="18"/>
      <c r="C182" s="18"/>
      <c r="D182" s="235"/>
      <c r="E182" s="74"/>
      <c r="F182" s="18"/>
      <c r="G182" s="18"/>
      <c r="H182" s="18"/>
      <c r="I182" s="18"/>
      <c r="J182" s="18"/>
      <c r="K182" s="163"/>
      <c r="L182" s="18"/>
      <c r="M182" s="18"/>
      <c r="N182" s="18"/>
      <c r="O182" s="18"/>
      <c r="P182" s="18"/>
      <c r="Q182" s="18"/>
      <c r="R182" s="18"/>
      <c r="S182" s="18"/>
      <c r="T182" s="18"/>
      <c r="U182" s="18"/>
      <c r="V182" s="18"/>
      <c r="W182" s="18"/>
      <c r="X182" s="18"/>
      <c r="Y182" s="18"/>
    </row>
    <row r="183" spans="2:25" ht="12" customHeight="1">
      <c r="B183" s="18"/>
      <c r="C183" s="18"/>
      <c r="D183" s="235"/>
      <c r="E183" s="74"/>
      <c r="F183" s="18"/>
      <c r="G183" s="18"/>
      <c r="H183" s="18"/>
      <c r="I183" s="18"/>
      <c r="J183" s="18"/>
      <c r="K183" s="163"/>
      <c r="L183" s="18"/>
      <c r="M183" s="18"/>
      <c r="N183" s="18"/>
      <c r="O183" s="18"/>
      <c r="P183" s="18"/>
      <c r="Q183" s="18"/>
      <c r="R183" s="18"/>
      <c r="S183" s="18"/>
      <c r="T183" s="18"/>
      <c r="U183" s="18"/>
      <c r="V183" s="18"/>
      <c r="W183" s="18"/>
      <c r="X183" s="18"/>
      <c r="Y183" s="18"/>
    </row>
    <row r="184" spans="2:25" ht="12" customHeight="1">
      <c r="B184" s="18"/>
      <c r="C184" s="18"/>
      <c r="D184" s="235"/>
      <c r="E184" s="74"/>
      <c r="F184" s="18"/>
      <c r="G184" s="18"/>
      <c r="H184" s="18"/>
      <c r="I184" s="18"/>
      <c r="J184" s="18"/>
      <c r="K184" s="163"/>
      <c r="L184" s="18"/>
      <c r="M184" s="18"/>
      <c r="N184" s="18"/>
      <c r="O184" s="18"/>
      <c r="P184" s="18"/>
      <c r="Q184" s="18"/>
      <c r="R184" s="18"/>
      <c r="S184" s="18"/>
      <c r="T184" s="18"/>
      <c r="U184" s="18"/>
      <c r="V184" s="18"/>
      <c r="W184" s="18"/>
      <c r="X184" s="18"/>
      <c r="Y184" s="18"/>
    </row>
    <row r="185" spans="2:25" ht="12" customHeight="1">
      <c r="B185" s="18"/>
      <c r="C185" s="18"/>
      <c r="D185" s="235"/>
      <c r="E185" s="74"/>
      <c r="F185" s="18"/>
      <c r="G185" s="18"/>
      <c r="H185" s="18"/>
      <c r="I185" s="18"/>
      <c r="J185" s="18"/>
      <c r="K185" s="163"/>
      <c r="L185" s="18"/>
      <c r="M185" s="18"/>
      <c r="N185" s="18"/>
      <c r="O185" s="18"/>
      <c r="P185" s="18"/>
      <c r="Q185" s="18"/>
      <c r="R185" s="18"/>
      <c r="S185" s="18"/>
      <c r="T185" s="18"/>
      <c r="U185" s="18"/>
      <c r="V185" s="18"/>
      <c r="W185" s="18"/>
      <c r="X185" s="18"/>
      <c r="Y185" s="18"/>
    </row>
    <row r="186" spans="2:25" ht="12" customHeight="1">
      <c r="B186" s="18"/>
      <c r="C186" s="18"/>
      <c r="D186" s="235"/>
      <c r="E186" s="74"/>
      <c r="F186" s="18"/>
      <c r="G186" s="18"/>
      <c r="H186" s="18"/>
      <c r="I186" s="18"/>
      <c r="J186" s="18"/>
      <c r="K186" s="163"/>
      <c r="L186" s="18"/>
      <c r="M186" s="18"/>
      <c r="N186" s="18"/>
      <c r="O186" s="18"/>
      <c r="P186" s="18"/>
      <c r="Q186" s="18"/>
      <c r="R186" s="18"/>
      <c r="S186" s="18"/>
      <c r="T186" s="18"/>
      <c r="U186" s="18"/>
      <c r="V186" s="18"/>
      <c r="W186" s="18"/>
      <c r="X186" s="18"/>
      <c r="Y186" s="18"/>
    </row>
    <row r="187" spans="2:25" ht="12" customHeight="1">
      <c r="B187" s="18"/>
      <c r="C187" s="18"/>
      <c r="D187" s="235"/>
      <c r="E187" s="74"/>
      <c r="F187" s="18"/>
      <c r="G187" s="18"/>
      <c r="H187" s="18"/>
      <c r="I187" s="18"/>
      <c r="J187" s="18"/>
      <c r="K187" s="163"/>
      <c r="L187" s="18"/>
      <c r="M187" s="18"/>
      <c r="N187" s="18"/>
      <c r="O187" s="18"/>
      <c r="P187" s="18"/>
      <c r="Q187" s="18"/>
      <c r="R187" s="18"/>
      <c r="S187" s="18"/>
      <c r="T187" s="18"/>
      <c r="U187" s="18"/>
      <c r="V187" s="18"/>
      <c r="W187" s="18"/>
      <c r="X187" s="18"/>
      <c r="Y187" s="18"/>
    </row>
    <row r="188" spans="2:25" ht="12" customHeight="1">
      <c r="B188" s="18"/>
      <c r="C188" s="18"/>
      <c r="D188" s="235"/>
      <c r="E188" s="74"/>
      <c r="F188" s="18"/>
      <c r="G188" s="18"/>
      <c r="H188" s="18"/>
      <c r="I188" s="18"/>
      <c r="J188" s="18"/>
      <c r="K188" s="163"/>
      <c r="L188" s="18"/>
      <c r="M188" s="18"/>
      <c r="N188" s="18"/>
      <c r="O188" s="18"/>
      <c r="P188" s="18"/>
      <c r="Q188" s="18"/>
      <c r="R188" s="18"/>
      <c r="S188" s="18"/>
      <c r="T188" s="18"/>
      <c r="U188" s="18"/>
      <c r="V188" s="18"/>
      <c r="W188" s="18"/>
      <c r="X188" s="18"/>
      <c r="Y188" s="18"/>
    </row>
    <row r="189" spans="2:25" ht="12" customHeight="1">
      <c r="B189" s="18"/>
      <c r="C189" s="18"/>
      <c r="D189" s="235"/>
      <c r="E189" s="74"/>
      <c r="F189" s="18"/>
      <c r="G189" s="18"/>
      <c r="H189" s="18"/>
      <c r="I189" s="18"/>
      <c r="J189" s="18"/>
      <c r="K189" s="163"/>
      <c r="L189" s="18"/>
      <c r="M189" s="18"/>
      <c r="N189" s="18"/>
      <c r="O189" s="18"/>
      <c r="P189" s="18"/>
      <c r="Q189" s="18"/>
      <c r="R189" s="18"/>
      <c r="S189" s="18"/>
      <c r="T189" s="18"/>
      <c r="U189" s="18"/>
      <c r="V189" s="18"/>
      <c r="W189" s="18"/>
      <c r="X189" s="18"/>
      <c r="Y189" s="18"/>
    </row>
    <row r="190" spans="2:25" ht="12" customHeight="1">
      <c r="B190" s="18"/>
      <c r="C190" s="18"/>
      <c r="D190" s="235"/>
      <c r="E190" s="74"/>
      <c r="F190" s="18"/>
      <c r="G190" s="18"/>
      <c r="H190" s="18"/>
      <c r="I190" s="18"/>
      <c r="J190" s="18"/>
      <c r="K190" s="163"/>
      <c r="L190" s="18"/>
      <c r="M190" s="18"/>
      <c r="N190" s="18"/>
      <c r="O190" s="18"/>
      <c r="P190" s="18"/>
      <c r="Q190" s="18"/>
      <c r="R190" s="18"/>
      <c r="S190" s="18"/>
      <c r="T190" s="18"/>
      <c r="U190" s="18"/>
      <c r="V190" s="18"/>
      <c r="W190" s="18"/>
      <c r="X190" s="18"/>
      <c r="Y190" s="18"/>
    </row>
    <row r="191" spans="2:25" ht="12" customHeight="1">
      <c r="B191" s="18"/>
      <c r="C191" s="18"/>
      <c r="D191" s="235"/>
      <c r="E191" s="74"/>
      <c r="F191" s="18"/>
      <c r="G191" s="18"/>
      <c r="H191" s="18"/>
      <c r="I191" s="18"/>
      <c r="J191" s="18"/>
      <c r="K191" s="163"/>
      <c r="L191" s="18"/>
      <c r="M191" s="18"/>
      <c r="N191" s="18"/>
      <c r="O191" s="18"/>
      <c r="P191" s="18"/>
      <c r="Q191" s="18"/>
      <c r="R191" s="18"/>
      <c r="S191" s="18"/>
      <c r="T191" s="18"/>
      <c r="U191" s="18"/>
      <c r="V191" s="18"/>
      <c r="W191" s="18"/>
      <c r="X191" s="18"/>
      <c r="Y191" s="18"/>
    </row>
    <row r="192" spans="2:25" ht="12" customHeight="1">
      <c r="B192" s="18"/>
      <c r="C192" s="18"/>
      <c r="D192" s="235"/>
      <c r="E192" s="74"/>
      <c r="F192" s="18"/>
      <c r="G192" s="18"/>
      <c r="H192" s="18"/>
      <c r="I192" s="18"/>
      <c r="J192" s="18"/>
      <c r="K192" s="163"/>
      <c r="L192" s="18"/>
      <c r="M192" s="18"/>
      <c r="N192" s="18"/>
      <c r="O192" s="18"/>
      <c r="P192" s="18"/>
      <c r="Q192" s="18"/>
      <c r="R192" s="18"/>
      <c r="S192" s="18"/>
      <c r="T192" s="18"/>
      <c r="U192" s="18"/>
      <c r="V192" s="18"/>
      <c r="W192" s="18"/>
      <c r="X192" s="18"/>
      <c r="Y192" s="18"/>
    </row>
    <row r="193" spans="2:25" ht="12" customHeight="1">
      <c r="B193" s="18"/>
      <c r="C193" s="18"/>
      <c r="D193" s="235"/>
      <c r="E193" s="74"/>
      <c r="F193" s="18"/>
      <c r="G193" s="18"/>
      <c r="H193" s="18"/>
      <c r="I193" s="18"/>
      <c r="J193" s="18"/>
      <c r="K193" s="163"/>
      <c r="L193" s="18"/>
      <c r="M193" s="18"/>
      <c r="N193" s="18"/>
      <c r="O193" s="18"/>
      <c r="P193" s="18"/>
      <c r="Q193" s="18"/>
      <c r="R193" s="18"/>
      <c r="S193" s="18"/>
      <c r="T193" s="18"/>
      <c r="U193" s="18"/>
      <c r="V193" s="18"/>
      <c r="W193" s="18"/>
      <c r="X193" s="18"/>
      <c r="Y193" s="18"/>
    </row>
    <row r="194" spans="2:25" ht="12" customHeight="1">
      <c r="B194" s="18"/>
      <c r="C194" s="18"/>
      <c r="D194" s="235"/>
      <c r="E194" s="74"/>
      <c r="F194" s="18"/>
      <c r="G194" s="18"/>
      <c r="H194" s="18"/>
      <c r="I194" s="18"/>
      <c r="J194" s="18"/>
      <c r="K194" s="163"/>
      <c r="L194" s="18"/>
      <c r="M194" s="18"/>
      <c r="N194" s="18"/>
      <c r="O194" s="18"/>
      <c r="P194" s="18"/>
      <c r="Q194" s="18"/>
      <c r="R194" s="18"/>
      <c r="S194" s="18"/>
      <c r="T194" s="18"/>
      <c r="U194" s="18"/>
      <c r="V194" s="18"/>
      <c r="W194" s="18"/>
      <c r="X194" s="18"/>
      <c r="Y194" s="18"/>
    </row>
    <row r="195" spans="2:25" ht="12" customHeight="1">
      <c r="B195" s="18"/>
      <c r="C195" s="18"/>
      <c r="D195" s="235"/>
      <c r="E195" s="74"/>
      <c r="F195" s="18"/>
      <c r="G195" s="18"/>
      <c r="H195" s="18"/>
      <c r="I195" s="18"/>
      <c r="J195" s="18"/>
      <c r="K195" s="163"/>
      <c r="L195" s="18"/>
      <c r="M195" s="18"/>
      <c r="N195" s="18"/>
      <c r="O195" s="18"/>
      <c r="P195" s="18"/>
      <c r="Q195" s="18"/>
      <c r="R195" s="18"/>
      <c r="S195" s="18"/>
      <c r="T195" s="18"/>
      <c r="U195" s="18"/>
      <c r="V195" s="18"/>
      <c r="W195" s="18"/>
      <c r="X195" s="18"/>
      <c r="Y195" s="18"/>
    </row>
    <row r="196" spans="2:25" ht="12" customHeight="1">
      <c r="B196" s="18"/>
      <c r="C196" s="18"/>
      <c r="D196" s="235"/>
      <c r="E196" s="74"/>
      <c r="F196" s="18"/>
      <c r="G196" s="18"/>
      <c r="H196" s="18"/>
      <c r="I196" s="18"/>
      <c r="J196" s="18"/>
      <c r="K196" s="163"/>
      <c r="L196" s="18"/>
      <c r="M196" s="18"/>
      <c r="N196" s="18"/>
      <c r="O196" s="18"/>
      <c r="P196" s="18"/>
      <c r="Q196" s="18"/>
      <c r="R196" s="18"/>
      <c r="S196" s="18"/>
      <c r="T196" s="18"/>
      <c r="U196" s="18"/>
      <c r="V196" s="18"/>
      <c r="W196" s="18"/>
      <c r="X196" s="18"/>
      <c r="Y196" s="18"/>
    </row>
    <row r="197" spans="2:25" ht="12" customHeight="1">
      <c r="B197" s="18"/>
      <c r="C197" s="18"/>
      <c r="D197" s="235"/>
      <c r="E197" s="74"/>
      <c r="F197" s="18"/>
      <c r="G197" s="18"/>
      <c r="H197" s="18"/>
      <c r="I197" s="18"/>
      <c r="J197" s="18"/>
      <c r="K197" s="163"/>
      <c r="L197" s="18"/>
      <c r="M197" s="18"/>
      <c r="N197" s="18"/>
      <c r="O197" s="18"/>
      <c r="P197" s="18"/>
      <c r="Q197" s="18"/>
      <c r="R197" s="18"/>
      <c r="S197" s="18"/>
      <c r="T197" s="18"/>
      <c r="U197" s="18"/>
      <c r="V197" s="18"/>
      <c r="W197" s="18"/>
      <c r="X197" s="18"/>
      <c r="Y197" s="18"/>
    </row>
    <row r="198" spans="2:25" ht="12" customHeight="1">
      <c r="B198" s="18"/>
      <c r="C198" s="18"/>
      <c r="D198" s="235"/>
      <c r="E198" s="74"/>
      <c r="F198" s="18"/>
      <c r="G198" s="18"/>
      <c r="H198" s="18"/>
      <c r="I198" s="18"/>
      <c r="J198" s="18"/>
      <c r="K198" s="163"/>
      <c r="L198" s="18"/>
      <c r="M198" s="18"/>
      <c r="N198" s="18"/>
      <c r="O198" s="18"/>
      <c r="P198" s="18"/>
      <c r="Q198" s="18"/>
      <c r="R198" s="18"/>
      <c r="S198" s="18"/>
      <c r="T198" s="18"/>
      <c r="U198" s="18"/>
      <c r="V198" s="18"/>
      <c r="W198" s="18"/>
      <c r="X198" s="18"/>
      <c r="Y198" s="18"/>
    </row>
    <row r="199" spans="2:25" ht="12" customHeight="1">
      <c r="B199" s="18"/>
      <c r="C199" s="18"/>
      <c r="D199" s="235"/>
      <c r="E199" s="74"/>
      <c r="F199" s="18"/>
      <c r="G199" s="18"/>
      <c r="H199" s="18"/>
      <c r="I199" s="18"/>
      <c r="J199" s="18"/>
      <c r="K199" s="163"/>
      <c r="L199" s="18"/>
      <c r="M199" s="18"/>
      <c r="N199" s="18"/>
      <c r="O199" s="18"/>
      <c r="P199" s="18"/>
      <c r="Q199" s="18"/>
      <c r="R199" s="18"/>
      <c r="S199" s="18"/>
      <c r="T199" s="18"/>
      <c r="U199" s="18"/>
      <c r="V199" s="18"/>
      <c r="W199" s="18"/>
      <c r="X199" s="18"/>
      <c r="Y199" s="18"/>
    </row>
    <row r="200" spans="2:25" ht="12" customHeight="1">
      <c r="B200" s="18"/>
      <c r="C200" s="18"/>
      <c r="D200" s="235"/>
      <c r="E200" s="74"/>
      <c r="F200" s="18"/>
      <c r="G200" s="18"/>
      <c r="H200" s="18"/>
      <c r="I200" s="18"/>
      <c r="J200" s="18"/>
      <c r="K200" s="163"/>
      <c r="L200" s="18"/>
      <c r="M200" s="18"/>
      <c r="N200" s="18"/>
      <c r="O200" s="18"/>
      <c r="P200" s="18"/>
      <c r="Q200" s="18"/>
      <c r="R200" s="18"/>
      <c r="S200" s="18"/>
      <c r="T200" s="18"/>
      <c r="U200" s="18"/>
      <c r="V200" s="18"/>
      <c r="W200" s="18"/>
      <c r="X200" s="18"/>
      <c r="Y200" s="18"/>
    </row>
    <row r="201" spans="2:25" ht="12" customHeight="1">
      <c r="B201" s="18"/>
      <c r="C201" s="18"/>
      <c r="D201" s="235"/>
      <c r="E201" s="74"/>
      <c r="F201" s="18"/>
      <c r="G201" s="18"/>
      <c r="H201" s="18"/>
      <c r="I201" s="18"/>
      <c r="J201" s="18"/>
      <c r="K201" s="163"/>
      <c r="L201" s="18"/>
      <c r="M201" s="18"/>
      <c r="N201" s="18"/>
      <c r="O201" s="18"/>
      <c r="P201" s="18"/>
      <c r="Q201" s="18"/>
      <c r="R201" s="18"/>
      <c r="S201" s="18"/>
      <c r="T201" s="18"/>
      <c r="U201" s="18"/>
      <c r="V201" s="18"/>
      <c r="W201" s="18"/>
      <c r="X201" s="18"/>
      <c r="Y201" s="18"/>
    </row>
    <row r="202" spans="2:25" ht="12" customHeight="1">
      <c r="B202" s="18"/>
      <c r="C202" s="18"/>
      <c r="D202" s="235"/>
      <c r="E202" s="74"/>
      <c r="F202" s="18"/>
      <c r="G202" s="18"/>
      <c r="H202" s="18"/>
      <c r="I202" s="18"/>
      <c r="J202" s="18"/>
      <c r="K202" s="163"/>
      <c r="L202" s="18"/>
      <c r="M202" s="18"/>
      <c r="N202" s="18"/>
      <c r="O202" s="18"/>
      <c r="P202" s="18"/>
      <c r="Q202" s="18"/>
      <c r="R202" s="18"/>
      <c r="S202" s="18"/>
      <c r="T202" s="18"/>
      <c r="U202" s="18"/>
      <c r="V202" s="18"/>
      <c r="W202" s="18"/>
      <c r="X202" s="18"/>
      <c r="Y202" s="18"/>
    </row>
    <row r="203" spans="2:25" ht="12" customHeight="1">
      <c r="B203" s="18"/>
      <c r="C203" s="18"/>
      <c r="D203" s="235"/>
      <c r="E203" s="74"/>
      <c r="F203" s="18"/>
      <c r="G203" s="18"/>
      <c r="H203" s="18"/>
      <c r="I203" s="18"/>
      <c r="J203" s="18"/>
      <c r="K203" s="163"/>
      <c r="L203" s="18"/>
      <c r="M203" s="18"/>
      <c r="N203" s="18"/>
      <c r="O203" s="18"/>
      <c r="P203" s="18"/>
      <c r="Q203" s="18"/>
      <c r="R203" s="18"/>
      <c r="S203" s="18"/>
      <c r="T203" s="18"/>
      <c r="U203" s="18"/>
      <c r="V203" s="18"/>
      <c r="W203" s="18"/>
      <c r="X203" s="18"/>
      <c r="Y203" s="18"/>
    </row>
    <row r="204" spans="2:25" ht="12" customHeight="1">
      <c r="B204" s="18"/>
      <c r="C204" s="18"/>
      <c r="D204" s="235"/>
      <c r="E204" s="74"/>
      <c r="F204" s="18"/>
      <c r="G204" s="18"/>
      <c r="H204" s="18"/>
      <c r="I204" s="18"/>
      <c r="J204" s="18"/>
      <c r="K204" s="163"/>
      <c r="L204" s="18"/>
      <c r="M204" s="18"/>
      <c r="N204" s="18"/>
      <c r="O204" s="18"/>
      <c r="P204" s="18"/>
      <c r="Q204" s="18"/>
      <c r="R204" s="18"/>
      <c r="S204" s="18"/>
      <c r="T204" s="18"/>
      <c r="U204" s="18"/>
      <c r="V204" s="18"/>
      <c r="W204" s="18"/>
      <c r="X204" s="18"/>
      <c r="Y204" s="18"/>
    </row>
    <row r="205" spans="2:25" ht="12" customHeight="1">
      <c r="B205" s="18"/>
      <c r="C205" s="18"/>
      <c r="D205" s="235"/>
      <c r="E205" s="74"/>
      <c r="F205" s="18"/>
      <c r="G205" s="18"/>
      <c r="H205" s="18"/>
      <c r="I205" s="18"/>
      <c r="J205" s="18"/>
      <c r="K205" s="163"/>
      <c r="L205" s="18"/>
      <c r="M205" s="18"/>
      <c r="N205" s="18"/>
      <c r="O205" s="18"/>
      <c r="P205" s="18"/>
      <c r="Q205" s="18"/>
      <c r="R205" s="18"/>
      <c r="S205" s="18"/>
      <c r="T205" s="18"/>
      <c r="U205" s="18"/>
      <c r="V205" s="18"/>
      <c r="W205" s="18"/>
      <c r="X205" s="18"/>
      <c r="Y205" s="18"/>
    </row>
    <row r="206" spans="2:25" ht="12" customHeight="1">
      <c r="B206" s="18"/>
      <c r="C206" s="18"/>
      <c r="D206" s="235"/>
      <c r="E206" s="74"/>
      <c r="F206" s="18"/>
      <c r="G206" s="18"/>
      <c r="H206" s="18"/>
      <c r="I206" s="18"/>
      <c r="J206" s="18"/>
      <c r="K206" s="163"/>
      <c r="L206" s="18"/>
      <c r="M206" s="18"/>
      <c r="N206" s="18"/>
      <c r="O206" s="18"/>
      <c r="P206" s="18"/>
      <c r="Q206" s="18"/>
      <c r="R206" s="18"/>
      <c r="S206" s="18"/>
      <c r="T206" s="18"/>
      <c r="U206" s="18"/>
      <c r="V206" s="18"/>
      <c r="W206" s="18"/>
      <c r="X206" s="18"/>
      <c r="Y206" s="18"/>
    </row>
    <row r="207" spans="2:25" ht="12" customHeight="1">
      <c r="B207" s="18"/>
      <c r="C207" s="18"/>
      <c r="D207" s="235"/>
      <c r="E207" s="74"/>
      <c r="F207" s="18"/>
      <c r="G207" s="18"/>
      <c r="H207" s="18"/>
      <c r="I207" s="18"/>
      <c r="J207" s="18"/>
      <c r="K207" s="163"/>
      <c r="L207" s="18"/>
      <c r="M207" s="18"/>
      <c r="N207" s="18"/>
      <c r="O207" s="18"/>
      <c r="P207" s="18"/>
      <c r="Q207" s="18"/>
      <c r="R207" s="18"/>
      <c r="S207" s="18"/>
      <c r="T207" s="18"/>
      <c r="U207" s="18"/>
      <c r="V207" s="18"/>
      <c r="W207" s="18"/>
      <c r="X207" s="18"/>
      <c r="Y207" s="18"/>
    </row>
    <row r="208" spans="2:25" ht="12" customHeight="1">
      <c r="B208" s="18"/>
      <c r="C208" s="18"/>
      <c r="D208" s="235"/>
      <c r="E208" s="74"/>
      <c r="F208" s="18"/>
      <c r="G208" s="18"/>
      <c r="H208" s="18"/>
      <c r="I208" s="18"/>
      <c r="J208" s="18"/>
      <c r="K208" s="163"/>
      <c r="L208" s="18"/>
      <c r="M208" s="18"/>
      <c r="N208" s="18"/>
      <c r="O208" s="18"/>
      <c r="P208" s="18"/>
      <c r="Q208" s="18"/>
      <c r="R208" s="18"/>
      <c r="S208" s="18"/>
      <c r="T208" s="18"/>
      <c r="U208" s="18"/>
      <c r="V208" s="18"/>
      <c r="W208" s="18"/>
      <c r="X208" s="18"/>
      <c r="Y208" s="18"/>
    </row>
    <row r="209" spans="2:25" ht="12" customHeight="1">
      <c r="B209" s="18"/>
      <c r="C209" s="18"/>
      <c r="D209" s="235"/>
      <c r="E209" s="74"/>
      <c r="F209" s="18"/>
      <c r="G209" s="18"/>
      <c r="H209" s="18"/>
      <c r="I209" s="18"/>
      <c r="J209" s="18"/>
      <c r="K209" s="163"/>
      <c r="L209" s="18"/>
      <c r="M209" s="18"/>
      <c r="N209" s="18"/>
      <c r="O209" s="18"/>
      <c r="P209" s="18"/>
      <c r="Q209" s="18"/>
      <c r="R209" s="18"/>
      <c r="S209" s="18"/>
      <c r="T209" s="18"/>
      <c r="U209" s="18"/>
      <c r="V209" s="18"/>
      <c r="W209" s="18"/>
      <c r="X209" s="18"/>
      <c r="Y209" s="18"/>
    </row>
    <row r="210" spans="2:25" ht="12" customHeight="1">
      <c r="B210" s="18"/>
      <c r="C210" s="18"/>
      <c r="D210" s="235"/>
      <c r="E210" s="74"/>
      <c r="F210" s="18"/>
      <c r="G210" s="18"/>
      <c r="H210" s="18"/>
      <c r="I210" s="18"/>
      <c r="J210" s="18"/>
      <c r="K210" s="163"/>
      <c r="L210" s="18"/>
      <c r="M210" s="18"/>
      <c r="N210" s="18"/>
      <c r="O210" s="18"/>
      <c r="P210" s="18"/>
      <c r="Q210" s="18"/>
      <c r="R210" s="18"/>
      <c r="S210" s="18"/>
      <c r="T210" s="18"/>
      <c r="U210" s="18"/>
      <c r="V210" s="18"/>
      <c r="W210" s="18"/>
      <c r="X210" s="18"/>
      <c r="Y210" s="18"/>
    </row>
    <row r="211" spans="2:25" ht="12" customHeight="1">
      <c r="B211" s="18"/>
      <c r="C211" s="18"/>
      <c r="D211" s="235"/>
      <c r="E211" s="74"/>
      <c r="F211" s="18"/>
      <c r="G211" s="18"/>
      <c r="H211" s="18"/>
      <c r="I211" s="18"/>
      <c r="J211" s="18"/>
      <c r="K211" s="163"/>
      <c r="L211" s="18"/>
      <c r="M211" s="18"/>
      <c r="N211" s="18"/>
      <c r="O211" s="18"/>
      <c r="P211" s="18"/>
      <c r="Q211" s="18"/>
      <c r="R211" s="18"/>
      <c r="S211" s="18"/>
      <c r="T211" s="18"/>
      <c r="U211" s="18"/>
      <c r="V211" s="18"/>
      <c r="W211" s="18"/>
      <c r="X211" s="18"/>
      <c r="Y211" s="18"/>
    </row>
    <row r="212" spans="2:25" ht="12" customHeight="1">
      <c r="B212" s="18"/>
      <c r="C212" s="18"/>
      <c r="D212" s="235"/>
      <c r="E212" s="74"/>
      <c r="F212" s="18"/>
      <c r="G212" s="18"/>
      <c r="H212" s="18"/>
      <c r="I212" s="18"/>
      <c r="J212" s="18"/>
      <c r="K212" s="163"/>
      <c r="L212" s="18"/>
      <c r="M212" s="18"/>
      <c r="N212" s="18"/>
      <c r="O212" s="18"/>
      <c r="P212" s="18"/>
      <c r="Q212" s="18"/>
      <c r="R212" s="18"/>
      <c r="S212" s="18"/>
      <c r="T212" s="18"/>
      <c r="U212" s="18"/>
      <c r="V212" s="18"/>
      <c r="W212" s="18"/>
      <c r="X212" s="18"/>
      <c r="Y212" s="18"/>
    </row>
    <row r="213" spans="2:25" ht="12" customHeight="1">
      <c r="B213" s="18"/>
      <c r="C213" s="18"/>
      <c r="D213" s="235"/>
      <c r="E213" s="74"/>
      <c r="F213" s="18"/>
      <c r="G213" s="18"/>
      <c r="H213" s="18"/>
      <c r="I213" s="18"/>
      <c r="J213" s="18"/>
      <c r="K213" s="163"/>
      <c r="L213" s="18"/>
      <c r="M213" s="18"/>
      <c r="N213" s="18"/>
      <c r="O213" s="18"/>
      <c r="P213" s="18"/>
      <c r="Q213" s="18"/>
      <c r="R213" s="18"/>
      <c r="S213" s="18"/>
      <c r="T213" s="18"/>
      <c r="U213" s="18"/>
      <c r="V213" s="18"/>
      <c r="W213" s="18"/>
      <c r="X213" s="18"/>
      <c r="Y213" s="18"/>
    </row>
    <row r="214" spans="2:25" ht="12" customHeight="1">
      <c r="B214" s="18"/>
      <c r="C214" s="18"/>
      <c r="D214" s="235"/>
      <c r="E214" s="74"/>
      <c r="F214" s="18"/>
      <c r="G214" s="18"/>
      <c r="H214" s="18"/>
      <c r="I214" s="18"/>
      <c r="J214" s="18"/>
      <c r="K214" s="163"/>
      <c r="L214" s="18"/>
      <c r="M214" s="18"/>
      <c r="N214" s="18"/>
      <c r="O214" s="18"/>
      <c r="P214" s="18"/>
      <c r="Q214" s="18"/>
      <c r="R214" s="18"/>
      <c r="S214" s="18"/>
      <c r="T214" s="18"/>
      <c r="U214" s="18"/>
      <c r="V214" s="18"/>
      <c r="W214" s="18"/>
      <c r="X214" s="18"/>
      <c r="Y214" s="18"/>
    </row>
    <row r="215" spans="2:25" ht="12" customHeight="1">
      <c r="B215" s="18"/>
      <c r="C215" s="18"/>
      <c r="D215" s="235"/>
      <c r="E215" s="74"/>
      <c r="F215" s="18"/>
      <c r="G215" s="18"/>
      <c r="H215" s="18"/>
      <c r="I215" s="18"/>
      <c r="J215" s="18"/>
      <c r="K215" s="163"/>
      <c r="L215" s="18"/>
      <c r="M215" s="18"/>
      <c r="N215" s="18"/>
      <c r="O215" s="18"/>
      <c r="P215" s="18"/>
      <c r="Q215" s="18"/>
      <c r="R215" s="18"/>
      <c r="S215" s="18"/>
      <c r="T215" s="18"/>
      <c r="U215" s="18"/>
      <c r="V215" s="18"/>
      <c r="W215" s="18"/>
      <c r="X215" s="18"/>
      <c r="Y215" s="18"/>
    </row>
    <row r="216" spans="2:25" ht="12" customHeight="1">
      <c r="B216" s="18"/>
      <c r="C216" s="18"/>
      <c r="D216" s="235"/>
      <c r="E216" s="74"/>
      <c r="F216" s="18"/>
      <c r="G216" s="18"/>
      <c r="H216" s="18"/>
      <c r="I216" s="18"/>
      <c r="J216" s="18"/>
      <c r="K216" s="163"/>
      <c r="L216" s="18"/>
      <c r="M216" s="18"/>
      <c r="N216" s="18"/>
      <c r="O216" s="18"/>
      <c r="P216" s="18"/>
      <c r="Q216" s="18"/>
      <c r="R216" s="18"/>
      <c r="S216" s="18"/>
      <c r="T216" s="18"/>
      <c r="U216" s="18"/>
      <c r="V216" s="18"/>
      <c r="W216" s="18"/>
      <c r="X216" s="18"/>
      <c r="Y216" s="18"/>
    </row>
    <row r="217" spans="2:25" ht="12" customHeight="1">
      <c r="B217" s="18"/>
      <c r="C217" s="18"/>
      <c r="D217" s="235"/>
      <c r="E217" s="74"/>
      <c r="F217" s="18"/>
      <c r="G217" s="18"/>
      <c r="H217" s="18"/>
      <c r="I217" s="18"/>
      <c r="J217" s="18"/>
      <c r="K217" s="163"/>
      <c r="L217" s="18"/>
      <c r="M217" s="18"/>
      <c r="N217" s="18"/>
      <c r="O217" s="18"/>
      <c r="P217" s="18"/>
      <c r="Q217" s="18"/>
      <c r="R217" s="18"/>
      <c r="S217" s="18"/>
      <c r="T217" s="18"/>
      <c r="U217" s="18"/>
      <c r="V217" s="18"/>
      <c r="W217" s="18"/>
      <c r="X217" s="18"/>
      <c r="Y217" s="18"/>
    </row>
    <row r="218" spans="2:25" ht="12" customHeight="1">
      <c r="B218" s="18"/>
      <c r="C218" s="18"/>
      <c r="D218" s="235"/>
      <c r="E218" s="74"/>
      <c r="F218" s="18"/>
      <c r="G218" s="18"/>
      <c r="H218" s="18"/>
      <c r="I218" s="18"/>
      <c r="J218" s="18"/>
      <c r="K218" s="163"/>
      <c r="L218" s="18"/>
      <c r="M218" s="18"/>
      <c r="N218" s="18"/>
      <c r="O218" s="18"/>
      <c r="P218" s="18"/>
      <c r="Q218" s="18"/>
      <c r="R218" s="18"/>
      <c r="S218" s="18"/>
      <c r="T218" s="18"/>
      <c r="U218" s="18"/>
      <c r="V218" s="18"/>
      <c r="W218" s="18"/>
      <c r="X218" s="18"/>
      <c r="Y218" s="18"/>
    </row>
    <row r="219" spans="2:25" ht="12" customHeight="1">
      <c r="B219" s="18"/>
      <c r="C219" s="18"/>
      <c r="D219" s="235"/>
      <c r="E219" s="74"/>
      <c r="F219" s="18"/>
      <c r="G219" s="18"/>
      <c r="H219" s="18"/>
      <c r="I219" s="18"/>
      <c r="J219" s="18"/>
      <c r="K219" s="163"/>
      <c r="L219" s="18"/>
      <c r="M219" s="18"/>
      <c r="N219" s="18"/>
      <c r="O219" s="18"/>
      <c r="P219" s="18"/>
      <c r="Q219" s="18"/>
      <c r="R219" s="18"/>
      <c r="S219" s="18"/>
      <c r="T219" s="18"/>
      <c r="U219" s="18"/>
      <c r="V219" s="18"/>
      <c r="W219" s="18"/>
      <c r="X219" s="18"/>
      <c r="Y219" s="18"/>
    </row>
    <row r="220" spans="2:25" ht="12" customHeight="1">
      <c r="B220" s="18"/>
      <c r="C220" s="18"/>
      <c r="D220" s="235"/>
      <c r="E220" s="74"/>
      <c r="F220" s="18"/>
      <c r="G220" s="18"/>
      <c r="H220" s="18"/>
      <c r="I220" s="18"/>
      <c r="J220" s="18"/>
      <c r="K220" s="163"/>
      <c r="L220" s="18"/>
      <c r="M220" s="18"/>
      <c r="N220" s="18"/>
      <c r="O220" s="18"/>
      <c r="P220" s="18"/>
      <c r="Q220" s="18"/>
      <c r="R220" s="18"/>
      <c r="S220" s="18"/>
      <c r="T220" s="18"/>
      <c r="U220" s="18"/>
      <c r="V220" s="18"/>
      <c r="W220" s="18"/>
      <c r="X220" s="18"/>
      <c r="Y220" s="18"/>
    </row>
    <row r="221" spans="2:25" ht="12" customHeight="1">
      <c r="B221" s="18"/>
      <c r="C221" s="18"/>
      <c r="D221" s="235"/>
      <c r="E221" s="74"/>
      <c r="F221" s="18"/>
      <c r="G221" s="18"/>
      <c r="H221" s="18"/>
      <c r="I221" s="18"/>
      <c r="J221" s="18"/>
      <c r="K221" s="163"/>
      <c r="L221" s="18"/>
      <c r="M221" s="18"/>
      <c r="N221" s="18"/>
      <c r="O221" s="18"/>
      <c r="P221" s="18"/>
      <c r="Q221" s="18"/>
      <c r="R221" s="18"/>
      <c r="S221" s="18"/>
      <c r="T221" s="18"/>
      <c r="U221" s="18"/>
      <c r="V221" s="18"/>
      <c r="W221" s="18"/>
      <c r="X221" s="18"/>
      <c r="Y221" s="18"/>
    </row>
    <row r="222" spans="2:25" ht="12" customHeight="1">
      <c r="B222" s="18"/>
      <c r="C222" s="18"/>
      <c r="D222" s="235"/>
      <c r="E222" s="74"/>
      <c r="F222" s="18"/>
      <c r="G222" s="18"/>
      <c r="H222" s="18"/>
      <c r="I222" s="18"/>
      <c r="J222" s="18"/>
      <c r="K222" s="163"/>
      <c r="L222" s="18"/>
      <c r="M222" s="18"/>
      <c r="N222" s="18"/>
      <c r="O222" s="18"/>
      <c r="P222" s="18"/>
      <c r="Q222" s="18"/>
      <c r="R222" s="18"/>
      <c r="S222" s="18"/>
      <c r="T222" s="18"/>
      <c r="U222" s="18"/>
      <c r="V222" s="18"/>
      <c r="W222" s="18"/>
      <c r="X222" s="18"/>
      <c r="Y222" s="18"/>
    </row>
    <row r="223" spans="2:25" ht="12" customHeight="1">
      <c r="B223" s="18"/>
      <c r="C223" s="18"/>
      <c r="D223" s="235"/>
      <c r="E223" s="74"/>
      <c r="F223" s="18"/>
      <c r="G223" s="18"/>
      <c r="H223" s="18"/>
      <c r="I223" s="18"/>
      <c r="J223" s="18"/>
      <c r="K223" s="163"/>
      <c r="L223" s="18"/>
      <c r="M223" s="18"/>
      <c r="N223" s="18"/>
      <c r="O223" s="18"/>
      <c r="P223" s="18"/>
      <c r="Q223" s="18"/>
      <c r="R223" s="18"/>
      <c r="S223" s="18"/>
      <c r="T223" s="18"/>
      <c r="U223" s="18"/>
      <c r="V223" s="18"/>
      <c r="W223" s="18"/>
      <c r="X223" s="18"/>
      <c r="Y223" s="18"/>
    </row>
    <row r="224" spans="2:25" ht="12" customHeight="1">
      <c r="B224" s="18"/>
      <c r="C224" s="18"/>
      <c r="D224" s="235"/>
      <c r="E224" s="74"/>
      <c r="F224" s="18"/>
      <c r="G224" s="18"/>
      <c r="H224" s="18"/>
      <c r="I224" s="18"/>
      <c r="J224" s="18"/>
      <c r="K224" s="163"/>
      <c r="L224" s="18"/>
      <c r="M224" s="18"/>
      <c r="N224" s="18"/>
      <c r="O224" s="18"/>
      <c r="P224" s="18"/>
      <c r="Q224" s="18"/>
      <c r="R224" s="18"/>
      <c r="S224" s="18"/>
      <c r="T224" s="18"/>
      <c r="U224" s="18"/>
      <c r="V224" s="18"/>
      <c r="W224" s="18"/>
      <c r="X224" s="18"/>
      <c r="Y224" s="18"/>
    </row>
    <row r="225" spans="2:25" ht="12" customHeight="1">
      <c r="B225" s="18"/>
      <c r="C225" s="18"/>
      <c r="D225" s="235"/>
      <c r="E225" s="74"/>
      <c r="F225" s="18"/>
      <c r="G225" s="18"/>
      <c r="H225" s="18"/>
      <c r="I225" s="18"/>
      <c r="J225" s="18"/>
      <c r="K225" s="163"/>
      <c r="L225" s="18"/>
      <c r="M225" s="18"/>
      <c r="N225" s="18"/>
      <c r="O225" s="18"/>
      <c r="P225" s="18"/>
      <c r="Q225" s="18"/>
      <c r="R225" s="18"/>
      <c r="S225" s="18"/>
      <c r="T225" s="18"/>
      <c r="U225" s="18"/>
      <c r="V225" s="18"/>
      <c r="W225" s="18"/>
      <c r="X225" s="18"/>
      <c r="Y225" s="18"/>
    </row>
    <row r="226" spans="2:25" ht="12" customHeight="1">
      <c r="B226" s="18"/>
      <c r="C226" s="18"/>
      <c r="D226" s="235"/>
      <c r="E226" s="74"/>
      <c r="F226" s="18"/>
      <c r="G226" s="18"/>
      <c r="H226" s="18"/>
      <c r="I226" s="18"/>
      <c r="J226" s="18"/>
      <c r="K226" s="163"/>
      <c r="L226" s="18"/>
      <c r="M226" s="18"/>
      <c r="N226" s="18"/>
      <c r="O226" s="18"/>
      <c r="P226" s="18"/>
      <c r="Q226" s="18"/>
      <c r="R226" s="18"/>
      <c r="S226" s="18"/>
      <c r="T226" s="18"/>
      <c r="U226" s="18"/>
      <c r="V226" s="18"/>
      <c r="W226" s="18"/>
      <c r="X226" s="18"/>
      <c r="Y226" s="18"/>
    </row>
    <row r="227" spans="2:25" ht="12" customHeight="1">
      <c r="B227" s="18"/>
      <c r="C227" s="18"/>
      <c r="D227" s="235"/>
      <c r="E227" s="74"/>
      <c r="F227" s="18"/>
      <c r="G227" s="18"/>
      <c r="H227" s="18"/>
      <c r="I227" s="18"/>
      <c r="J227" s="18"/>
      <c r="K227" s="163"/>
      <c r="L227" s="18"/>
      <c r="M227" s="18"/>
      <c r="N227" s="18"/>
      <c r="O227" s="18"/>
      <c r="P227" s="18"/>
      <c r="Q227" s="18"/>
      <c r="R227" s="18"/>
      <c r="S227" s="18"/>
      <c r="T227" s="18"/>
      <c r="U227" s="18"/>
      <c r="V227" s="18"/>
      <c r="W227" s="18"/>
      <c r="X227" s="18"/>
      <c r="Y227" s="18"/>
    </row>
    <row r="228" spans="2:25" ht="12" customHeight="1">
      <c r="B228" s="18"/>
      <c r="C228" s="18"/>
      <c r="D228" s="235"/>
      <c r="E228" s="74"/>
      <c r="F228" s="18"/>
      <c r="G228" s="18"/>
      <c r="H228" s="18"/>
      <c r="I228" s="18"/>
      <c r="J228" s="18"/>
      <c r="K228" s="163"/>
      <c r="L228" s="18"/>
      <c r="M228" s="18"/>
      <c r="N228" s="18"/>
      <c r="O228" s="18"/>
      <c r="P228" s="18"/>
      <c r="Q228" s="18"/>
      <c r="R228" s="18"/>
      <c r="S228" s="18"/>
      <c r="T228" s="18"/>
      <c r="U228" s="18"/>
      <c r="V228" s="18"/>
      <c r="W228" s="18"/>
      <c r="X228" s="18"/>
      <c r="Y228" s="18"/>
    </row>
    <row r="229" spans="2:25" ht="12" customHeight="1">
      <c r="B229" s="18"/>
      <c r="C229" s="18"/>
      <c r="D229" s="235"/>
      <c r="E229" s="74"/>
      <c r="F229" s="18"/>
      <c r="G229" s="18"/>
      <c r="H229" s="18"/>
      <c r="I229" s="18"/>
      <c r="J229" s="18"/>
      <c r="K229" s="163"/>
      <c r="L229" s="18"/>
      <c r="M229" s="18"/>
      <c r="N229" s="18"/>
      <c r="O229" s="18"/>
      <c r="P229" s="18"/>
      <c r="Q229" s="18"/>
      <c r="R229" s="18"/>
      <c r="S229" s="18"/>
      <c r="T229" s="18"/>
      <c r="U229" s="18"/>
      <c r="V229" s="18"/>
      <c r="W229" s="18"/>
      <c r="X229" s="18"/>
      <c r="Y229" s="18"/>
    </row>
    <row r="230" spans="2:25" ht="12" customHeight="1">
      <c r="B230" s="18"/>
      <c r="C230" s="18"/>
      <c r="D230" s="235"/>
      <c r="E230" s="74"/>
      <c r="F230" s="18"/>
      <c r="G230" s="18"/>
      <c r="H230" s="18"/>
      <c r="I230" s="18"/>
      <c r="J230" s="18"/>
      <c r="K230" s="163"/>
      <c r="L230" s="18"/>
      <c r="M230" s="18"/>
      <c r="N230" s="18"/>
      <c r="O230" s="18"/>
      <c r="P230" s="18"/>
      <c r="Q230" s="18"/>
      <c r="R230" s="18"/>
      <c r="S230" s="18"/>
      <c r="T230" s="18"/>
      <c r="U230" s="18"/>
      <c r="V230" s="18"/>
      <c r="W230" s="18"/>
      <c r="X230" s="18"/>
      <c r="Y230" s="18"/>
    </row>
    <row r="231" spans="2:25" ht="12" customHeight="1">
      <c r="B231" s="18"/>
      <c r="C231" s="18"/>
      <c r="D231" s="235"/>
      <c r="E231" s="74"/>
      <c r="F231" s="18"/>
      <c r="G231" s="18"/>
      <c r="H231" s="18"/>
      <c r="I231" s="18"/>
      <c r="J231" s="18"/>
      <c r="K231" s="163"/>
      <c r="L231" s="18"/>
      <c r="M231" s="18"/>
      <c r="N231" s="18"/>
      <c r="O231" s="18"/>
      <c r="P231" s="18"/>
      <c r="Q231" s="18"/>
      <c r="R231" s="18"/>
      <c r="S231" s="18"/>
      <c r="T231" s="18"/>
      <c r="U231" s="18"/>
      <c r="V231" s="18"/>
      <c r="W231" s="18"/>
      <c r="X231" s="18"/>
      <c r="Y231" s="18"/>
    </row>
    <row r="232" spans="2:25" ht="12" customHeight="1">
      <c r="B232" s="18"/>
      <c r="C232" s="18"/>
      <c r="D232" s="235"/>
      <c r="E232" s="74"/>
      <c r="F232" s="18"/>
      <c r="G232" s="18"/>
      <c r="H232" s="18"/>
      <c r="I232" s="18"/>
      <c r="J232" s="18"/>
      <c r="K232" s="163"/>
      <c r="L232" s="18"/>
      <c r="M232" s="18"/>
      <c r="N232" s="18"/>
      <c r="O232" s="18"/>
      <c r="P232" s="18"/>
      <c r="Q232" s="18"/>
      <c r="R232" s="18"/>
      <c r="S232" s="18"/>
      <c r="T232" s="18"/>
      <c r="U232" s="18"/>
      <c r="V232" s="18"/>
      <c r="W232" s="18"/>
      <c r="X232" s="18"/>
      <c r="Y232" s="18"/>
    </row>
    <row r="233" spans="2:25" ht="12" customHeight="1">
      <c r="B233" s="18"/>
      <c r="C233" s="18"/>
      <c r="D233" s="235"/>
      <c r="E233" s="74"/>
      <c r="F233" s="18"/>
      <c r="G233" s="18"/>
      <c r="H233" s="18"/>
      <c r="I233" s="18"/>
      <c r="J233" s="18"/>
      <c r="K233" s="163"/>
      <c r="L233" s="18"/>
      <c r="M233" s="18"/>
      <c r="N233" s="18"/>
      <c r="O233" s="18"/>
      <c r="P233" s="18"/>
      <c r="Q233" s="18"/>
      <c r="R233" s="18"/>
      <c r="S233" s="18"/>
      <c r="T233" s="18"/>
      <c r="U233" s="18"/>
      <c r="V233" s="18"/>
      <c r="W233" s="18"/>
      <c r="X233" s="18"/>
      <c r="Y233" s="18"/>
    </row>
    <row r="234" spans="2:25" ht="12" customHeight="1">
      <c r="B234" s="18"/>
      <c r="C234" s="18"/>
      <c r="D234" s="235"/>
      <c r="E234" s="74"/>
      <c r="F234" s="18"/>
      <c r="G234" s="18"/>
      <c r="H234" s="18"/>
      <c r="I234" s="18"/>
      <c r="J234" s="18"/>
      <c r="K234" s="163"/>
      <c r="L234" s="18"/>
      <c r="M234" s="18"/>
      <c r="N234" s="18"/>
      <c r="O234" s="18"/>
      <c r="P234" s="18"/>
      <c r="Q234" s="18"/>
      <c r="R234" s="18"/>
      <c r="S234" s="18"/>
      <c r="T234" s="18"/>
      <c r="U234" s="18"/>
      <c r="V234" s="18"/>
      <c r="W234" s="18"/>
      <c r="X234" s="18"/>
      <c r="Y234" s="18"/>
    </row>
    <row r="235" spans="2:25" ht="12" customHeight="1">
      <c r="B235" s="18"/>
      <c r="C235" s="18"/>
      <c r="D235" s="235"/>
      <c r="E235" s="74"/>
      <c r="F235" s="18"/>
      <c r="G235" s="18"/>
      <c r="H235" s="18"/>
      <c r="I235" s="18"/>
      <c r="J235" s="18"/>
      <c r="K235" s="163"/>
      <c r="L235" s="18"/>
      <c r="M235" s="18"/>
      <c r="N235" s="18"/>
      <c r="O235" s="18"/>
      <c r="P235" s="18"/>
      <c r="Q235" s="18"/>
      <c r="R235" s="18"/>
      <c r="S235" s="18"/>
      <c r="T235" s="18"/>
      <c r="U235" s="18"/>
      <c r="V235" s="18"/>
      <c r="W235" s="18"/>
      <c r="X235" s="18"/>
      <c r="Y235" s="18"/>
    </row>
    <row r="236" spans="2:25" ht="12" customHeight="1">
      <c r="B236" s="18"/>
      <c r="C236" s="18"/>
      <c r="D236" s="235"/>
      <c r="E236" s="74"/>
      <c r="F236" s="18"/>
      <c r="G236" s="18"/>
      <c r="H236" s="18"/>
      <c r="I236" s="18"/>
      <c r="J236" s="18"/>
      <c r="K236" s="163"/>
      <c r="L236" s="18"/>
      <c r="M236" s="18"/>
      <c r="N236" s="18"/>
      <c r="O236" s="18"/>
      <c r="P236" s="18"/>
      <c r="Q236" s="18"/>
      <c r="R236" s="18"/>
      <c r="S236" s="18"/>
      <c r="T236" s="18"/>
      <c r="U236" s="18"/>
      <c r="V236" s="18"/>
      <c r="W236" s="18"/>
      <c r="X236" s="18"/>
      <c r="Y236" s="18"/>
    </row>
    <row r="237" spans="2:25" ht="12" customHeight="1">
      <c r="B237" s="18"/>
      <c r="C237" s="18"/>
      <c r="D237" s="235"/>
      <c r="E237" s="74"/>
      <c r="F237" s="18"/>
      <c r="G237" s="18"/>
      <c r="H237" s="18"/>
      <c r="I237" s="18"/>
      <c r="J237" s="18"/>
      <c r="K237" s="163"/>
      <c r="L237" s="18"/>
      <c r="M237" s="18"/>
      <c r="N237" s="18"/>
      <c r="O237" s="18"/>
      <c r="P237" s="18"/>
      <c r="Q237" s="18"/>
      <c r="R237" s="18"/>
      <c r="S237" s="18"/>
      <c r="T237" s="18"/>
      <c r="U237" s="18"/>
      <c r="V237" s="18"/>
      <c r="W237" s="18"/>
      <c r="X237" s="18"/>
      <c r="Y237" s="18"/>
    </row>
    <row r="238" spans="2:25" ht="12" customHeight="1">
      <c r="B238" s="18"/>
      <c r="C238" s="18"/>
      <c r="D238" s="235"/>
      <c r="E238" s="74"/>
      <c r="F238" s="18"/>
      <c r="G238" s="18"/>
      <c r="H238" s="18"/>
      <c r="I238" s="18"/>
      <c r="J238" s="18"/>
      <c r="K238" s="163"/>
      <c r="L238" s="18"/>
      <c r="M238" s="18"/>
      <c r="N238" s="18"/>
      <c r="O238" s="18"/>
      <c r="P238" s="18"/>
      <c r="Q238" s="18"/>
      <c r="R238" s="18"/>
      <c r="S238" s="18"/>
      <c r="T238" s="18"/>
      <c r="U238" s="18"/>
      <c r="V238" s="18"/>
      <c r="W238" s="18"/>
      <c r="X238" s="18"/>
      <c r="Y238" s="18"/>
    </row>
    <row r="239" spans="2:25" ht="12" customHeight="1">
      <c r="B239" s="18"/>
      <c r="C239" s="18"/>
      <c r="D239" s="235"/>
      <c r="E239" s="74"/>
      <c r="F239" s="18"/>
      <c r="G239" s="18"/>
      <c r="H239" s="18"/>
      <c r="I239" s="18"/>
      <c r="J239" s="18"/>
      <c r="K239" s="163"/>
      <c r="L239" s="18"/>
      <c r="M239" s="18"/>
      <c r="N239" s="18"/>
      <c r="O239" s="18"/>
      <c r="P239" s="18"/>
      <c r="Q239" s="18"/>
      <c r="R239" s="18"/>
      <c r="S239" s="18"/>
      <c r="T239" s="18"/>
      <c r="U239" s="18"/>
      <c r="V239" s="18"/>
      <c r="W239" s="18"/>
      <c r="X239" s="18"/>
      <c r="Y239" s="18"/>
    </row>
    <row r="240" spans="2:25" ht="12" customHeight="1">
      <c r="B240" s="18"/>
      <c r="C240" s="18"/>
      <c r="D240" s="235"/>
      <c r="E240" s="74"/>
      <c r="F240" s="18"/>
      <c r="G240" s="18"/>
      <c r="H240" s="18"/>
      <c r="I240" s="18"/>
      <c r="J240" s="18"/>
      <c r="K240" s="163"/>
      <c r="L240" s="18"/>
      <c r="M240" s="18"/>
      <c r="N240" s="18"/>
      <c r="O240" s="18"/>
      <c r="P240" s="18"/>
      <c r="Q240" s="18"/>
      <c r="R240" s="18"/>
      <c r="S240" s="18"/>
      <c r="T240" s="18"/>
      <c r="U240" s="18"/>
      <c r="V240" s="18"/>
      <c r="W240" s="18"/>
      <c r="X240" s="18"/>
      <c r="Y240" s="18"/>
    </row>
    <row r="241" spans="2:25" ht="12" customHeight="1">
      <c r="B241" s="18"/>
      <c r="C241" s="18"/>
      <c r="D241" s="235"/>
      <c r="E241" s="74"/>
      <c r="F241" s="18"/>
      <c r="G241" s="18"/>
      <c r="H241" s="18"/>
      <c r="I241" s="18"/>
      <c r="J241" s="18"/>
      <c r="K241" s="163"/>
      <c r="L241" s="18"/>
      <c r="M241" s="18"/>
      <c r="N241" s="18"/>
      <c r="O241" s="18"/>
      <c r="P241" s="18"/>
      <c r="Q241" s="18"/>
      <c r="R241" s="18"/>
      <c r="S241" s="18"/>
      <c r="T241" s="18"/>
      <c r="U241" s="18"/>
      <c r="V241" s="18"/>
      <c r="W241" s="18"/>
      <c r="X241" s="18"/>
      <c r="Y241" s="18"/>
    </row>
    <row r="242" spans="2:25" ht="12" customHeight="1">
      <c r="B242" s="18"/>
      <c r="C242" s="18"/>
      <c r="D242" s="235"/>
      <c r="E242" s="74"/>
      <c r="F242" s="18"/>
      <c r="G242" s="18"/>
      <c r="H242" s="18"/>
      <c r="I242" s="18"/>
      <c r="J242" s="18"/>
      <c r="K242" s="163"/>
      <c r="L242" s="18"/>
      <c r="M242" s="18"/>
      <c r="N242" s="18"/>
      <c r="O242" s="18"/>
      <c r="P242" s="18"/>
      <c r="Q242" s="18"/>
      <c r="R242" s="18"/>
      <c r="S242" s="18"/>
      <c r="T242" s="18"/>
      <c r="U242" s="18"/>
      <c r="V242" s="18"/>
      <c r="W242" s="18"/>
      <c r="X242" s="18"/>
      <c r="Y242" s="18"/>
    </row>
    <row r="243" spans="2:25" ht="12" customHeight="1">
      <c r="B243" s="18"/>
      <c r="C243" s="18"/>
      <c r="D243" s="235"/>
      <c r="E243" s="74"/>
      <c r="F243" s="18"/>
      <c r="G243" s="18"/>
      <c r="H243" s="18"/>
      <c r="I243" s="18"/>
      <c r="J243" s="18"/>
      <c r="K243" s="163"/>
      <c r="L243" s="18"/>
      <c r="M243" s="18"/>
      <c r="N243" s="18"/>
      <c r="O243" s="18"/>
      <c r="P243" s="18"/>
      <c r="Q243" s="18"/>
      <c r="R243" s="18"/>
      <c r="S243" s="18"/>
      <c r="T243" s="18"/>
      <c r="U243" s="18"/>
      <c r="V243" s="18"/>
      <c r="W243" s="18"/>
      <c r="X243" s="18"/>
      <c r="Y243" s="18"/>
    </row>
    <row r="244" spans="2:25" ht="12" customHeight="1">
      <c r="B244" s="18"/>
      <c r="C244" s="18"/>
      <c r="D244" s="235"/>
      <c r="E244" s="74"/>
      <c r="F244" s="18"/>
      <c r="G244" s="18"/>
      <c r="H244" s="18"/>
      <c r="I244" s="18"/>
      <c r="J244" s="18"/>
      <c r="K244" s="163"/>
      <c r="L244" s="18"/>
      <c r="M244" s="18"/>
      <c r="N244" s="18"/>
      <c r="O244" s="18"/>
      <c r="P244" s="18"/>
      <c r="Q244" s="18"/>
      <c r="R244" s="18"/>
      <c r="S244" s="18"/>
      <c r="T244" s="18"/>
      <c r="U244" s="18"/>
      <c r="V244" s="18"/>
      <c r="W244" s="18"/>
      <c r="X244" s="18"/>
      <c r="Y244" s="18"/>
    </row>
    <row r="245" spans="2:25" ht="12" customHeight="1">
      <c r="B245" s="18"/>
      <c r="C245" s="18"/>
      <c r="D245" s="235"/>
      <c r="E245" s="74"/>
      <c r="F245" s="18"/>
      <c r="G245" s="18"/>
      <c r="H245" s="18"/>
      <c r="I245" s="18"/>
      <c r="J245" s="18"/>
      <c r="K245" s="163"/>
      <c r="L245" s="18"/>
      <c r="M245" s="18"/>
      <c r="N245" s="18"/>
      <c r="O245" s="18"/>
      <c r="P245" s="18"/>
      <c r="Q245" s="18"/>
      <c r="R245" s="18"/>
      <c r="S245" s="18"/>
      <c r="T245" s="18"/>
      <c r="U245" s="18"/>
      <c r="V245" s="18"/>
      <c r="W245" s="18"/>
      <c r="X245" s="18"/>
      <c r="Y245" s="18"/>
    </row>
    <row r="246" spans="2:25" ht="12" customHeight="1">
      <c r="B246" s="18"/>
      <c r="C246" s="18"/>
      <c r="D246" s="235"/>
      <c r="E246" s="74"/>
      <c r="F246" s="18"/>
      <c r="G246" s="18"/>
      <c r="H246" s="18"/>
      <c r="I246" s="18"/>
      <c r="J246" s="18"/>
      <c r="K246" s="163"/>
      <c r="L246" s="18"/>
      <c r="M246" s="18"/>
      <c r="N246" s="18"/>
      <c r="O246" s="18"/>
      <c r="P246" s="18"/>
      <c r="Q246" s="18"/>
      <c r="R246" s="18"/>
      <c r="S246" s="18"/>
      <c r="T246" s="18"/>
      <c r="U246" s="18"/>
      <c r="V246" s="18"/>
      <c r="W246" s="18"/>
      <c r="X246" s="18"/>
      <c r="Y246" s="18"/>
    </row>
    <row r="247" spans="2:25" ht="12" customHeight="1">
      <c r="B247" s="18"/>
      <c r="C247" s="18"/>
      <c r="D247" s="235"/>
      <c r="E247" s="74"/>
      <c r="F247" s="18"/>
      <c r="G247" s="18"/>
      <c r="H247" s="18"/>
      <c r="I247" s="18"/>
      <c r="J247" s="18"/>
      <c r="K247" s="163"/>
      <c r="L247" s="18"/>
      <c r="M247" s="18"/>
      <c r="N247" s="18"/>
      <c r="O247" s="18"/>
      <c r="P247" s="18"/>
      <c r="Q247" s="18"/>
      <c r="R247" s="18"/>
      <c r="S247" s="18"/>
      <c r="T247" s="18"/>
      <c r="U247" s="18"/>
      <c r="V247" s="18"/>
      <c r="W247" s="18"/>
      <c r="X247" s="18"/>
      <c r="Y247" s="18"/>
    </row>
    <row r="248" spans="2:25" ht="12" customHeight="1">
      <c r="B248" s="18"/>
      <c r="C248" s="18"/>
      <c r="D248" s="235"/>
      <c r="E248" s="74"/>
      <c r="F248" s="18"/>
      <c r="G248" s="18"/>
      <c r="H248" s="18"/>
      <c r="I248" s="18"/>
      <c r="J248" s="18"/>
      <c r="K248" s="163"/>
      <c r="L248" s="18"/>
      <c r="M248" s="18"/>
      <c r="N248" s="18"/>
      <c r="O248" s="18"/>
      <c r="P248" s="18"/>
      <c r="Q248" s="18"/>
      <c r="R248" s="18"/>
      <c r="S248" s="18"/>
      <c r="T248" s="18"/>
      <c r="U248" s="18"/>
      <c r="V248" s="18"/>
      <c r="W248" s="18"/>
      <c r="X248" s="18"/>
      <c r="Y248" s="18"/>
    </row>
    <row r="249" spans="2:25" ht="12" customHeight="1">
      <c r="B249" s="18"/>
      <c r="C249" s="18"/>
      <c r="D249" s="235"/>
      <c r="E249" s="74"/>
      <c r="F249" s="18"/>
      <c r="G249" s="18"/>
      <c r="H249" s="18"/>
      <c r="I249" s="18"/>
      <c r="J249" s="18"/>
      <c r="K249" s="163"/>
      <c r="L249" s="18"/>
      <c r="M249" s="18"/>
      <c r="N249" s="18"/>
      <c r="O249" s="18"/>
      <c r="P249" s="18"/>
      <c r="Q249" s="18"/>
      <c r="R249" s="18"/>
      <c r="S249" s="18"/>
      <c r="T249" s="18"/>
      <c r="U249" s="18"/>
      <c r="V249" s="18"/>
      <c r="W249" s="18"/>
      <c r="X249" s="18"/>
      <c r="Y249" s="18"/>
    </row>
    <row r="250" spans="2:25" ht="12" customHeight="1">
      <c r="B250" s="18"/>
      <c r="C250" s="18"/>
      <c r="D250" s="235"/>
      <c r="E250" s="74"/>
      <c r="F250" s="18"/>
      <c r="G250" s="18"/>
      <c r="H250" s="18"/>
      <c r="I250" s="18"/>
      <c r="J250" s="18"/>
      <c r="K250" s="163"/>
      <c r="L250" s="18"/>
      <c r="M250" s="18"/>
      <c r="N250" s="18"/>
      <c r="O250" s="18"/>
      <c r="P250" s="18"/>
      <c r="Q250" s="18"/>
      <c r="R250" s="18"/>
      <c r="S250" s="18"/>
      <c r="T250" s="18"/>
      <c r="U250" s="18"/>
      <c r="V250" s="18"/>
      <c r="W250" s="18"/>
      <c r="X250" s="18"/>
      <c r="Y250" s="18"/>
    </row>
    <row r="251" spans="2:25" ht="12" customHeight="1">
      <c r="B251" s="18"/>
      <c r="C251" s="18"/>
      <c r="D251" s="235"/>
      <c r="E251" s="74"/>
      <c r="F251" s="18"/>
      <c r="G251" s="18"/>
      <c r="H251" s="18"/>
      <c r="I251" s="18"/>
      <c r="J251" s="18"/>
      <c r="K251" s="163"/>
      <c r="L251" s="18"/>
      <c r="M251" s="18"/>
      <c r="N251" s="18"/>
      <c r="O251" s="18"/>
      <c r="P251" s="18"/>
      <c r="Q251" s="18"/>
      <c r="R251" s="18"/>
      <c r="S251" s="18"/>
      <c r="T251" s="18"/>
      <c r="U251" s="18"/>
      <c r="V251" s="18"/>
      <c r="W251" s="18"/>
      <c r="X251" s="18"/>
      <c r="Y251" s="18"/>
    </row>
    <row r="252" spans="2:25" ht="12" customHeight="1">
      <c r="B252" s="18"/>
      <c r="C252" s="18"/>
      <c r="D252" s="235"/>
      <c r="E252" s="74"/>
      <c r="F252" s="18"/>
      <c r="G252" s="18"/>
      <c r="H252" s="18"/>
      <c r="I252" s="18"/>
      <c r="J252" s="18"/>
      <c r="K252" s="163"/>
      <c r="L252" s="18"/>
      <c r="M252" s="18"/>
      <c r="N252" s="18"/>
      <c r="O252" s="18"/>
      <c r="P252" s="18"/>
      <c r="Q252" s="18"/>
      <c r="R252" s="18"/>
      <c r="S252" s="18"/>
      <c r="T252" s="18"/>
      <c r="U252" s="18"/>
      <c r="V252" s="18"/>
      <c r="W252" s="18"/>
      <c r="X252" s="18"/>
      <c r="Y252" s="18"/>
    </row>
    <row r="253" spans="2:25" ht="12" customHeight="1">
      <c r="B253" s="18"/>
      <c r="C253" s="18"/>
      <c r="D253" s="235"/>
      <c r="E253" s="74"/>
      <c r="F253" s="18"/>
      <c r="G253" s="18"/>
      <c r="H253" s="18"/>
      <c r="I253" s="18"/>
      <c r="J253" s="18"/>
      <c r="K253" s="163"/>
      <c r="L253" s="18"/>
      <c r="M253" s="18"/>
      <c r="N253" s="18"/>
      <c r="O253" s="18"/>
      <c r="P253" s="18"/>
      <c r="Q253" s="18"/>
      <c r="R253" s="18"/>
      <c r="S253" s="18"/>
      <c r="T253" s="18"/>
      <c r="U253" s="18"/>
      <c r="V253" s="18"/>
      <c r="W253" s="18"/>
      <c r="X253" s="18"/>
      <c r="Y253" s="18"/>
    </row>
    <row r="254" spans="2:25" ht="12" customHeight="1">
      <c r="B254" s="18"/>
      <c r="C254" s="18"/>
      <c r="D254" s="235"/>
      <c r="E254" s="74"/>
      <c r="F254" s="18"/>
      <c r="G254" s="18"/>
      <c r="H254" s="18"/>
      <c r="I254" s="18"/>
      <c r="J254" s="18"/>
      <c r="K254" s="163"/>
      <c r="L254" s="18"/>
      <c r="M254" s="18"/>
      <c r="N254" s="18"/>
      <c r="O254" s="18"/>
      <c r="P254" s="18"/>
      <c r="Q254" s="18"/>
      <c r="R254" s="18"/>
      <c r="S254" s="18"/>
      <c r="T254" s="18"/>
      <c r="U254" s="18"/>
      <c r="V254" s="18"/>
      <c r="W254" s="18"/>
      <c r="X254" s="18"/>
      <c r="Y254" s="18"/>
    </row>
    <row r="255" spans="2:25" ht="12" customHeight="1">
      <c r="B255" s="18"/>
      <c r="C255" s="18"/>
      <c r="D255" s="235"/>
      <c r="E255" s="74"/>
      <c r="F255" s="18"/>
      <c r="G255" s="18"/>
      <c r="H255" s="18"/>
      <c r="I255" s="18"/>
      <c r="J255" s="18"/>
      <c r="K255" s="163"/>
      <c r="L255" s="18"/>
      <c r="M255" s="18"/>
      <c r="N255" s="18"/>
      <c r="O255" s="18"/>
      <c r="P255" s="18"/>
      <c r="Q255" s="18"/>
      <c r="R255" s="18"/>
      <c r="S255" s="18"/>
      <c r="T255" s="18"/>
      <c r="U255" s="18"/>
      <c r="V255" s="18"/>
      <c r="W255" s="18"/>
      <c r="X255" s="18"/>
      <c r="Y255" s="18"/>
    </row>
    <row r="256" spans="2:25" ht="12" customHeight="1">
      <c r="B256" s="18"/>
      <c r="C256" s="18"/>
      <c r="D256" s="235"/>
      <c r="E256" s="74"/>
      <c r="F256" s="18"/>
      <c r="G256" s="18"/>
      <c r="H256" s="18"/>
      <c r="I256" s="18"/>
      <c r="J256" s="18"/>
      <c r="K256" s="163"/>
      <c r="L256" s="18"/>
      <c r="M256" s="18"/>
      <c r="N256" s="18"/>
      <c r="O256" s="18"/>
      <c r="P256" s="18"/>
      <c r="Q256" s="18"/>
      <c r="R256" s="18"/>
      <c r="S256" s="18"/>
      <c r="T256" s="18"/>
      <c r="U256" s="18"/>
      <c r="V256" s="18"/>
      <c r="W256" s="18"/>
      <c r="X256" s="18"/>
      <c r="Y256" s="18"/>
    </row>
    <row r="257" spans="2:25" ht="12" customHeight="1">
      <c r="B257" s="18"/>
      <c r="C257" s="18"/>
      <c r="D257" s="235"/>
      <c r="E257" s="74"/>
      <c r="F257" s="18"/>
      <c r="G257" s="18"/>
      <c r="H257" s="18"/>
      <c r="I257" s="18"/>
      <c r="J257" s="18"/>
      <c r="K257" s="163"/>
      <c r="L257" s="18"/>
      <c r="M257" s="18"/>
      <c r="N257" s="18"/>
      <c r="O257" s="18"/>
      <c r="P257" s="18"/>
      <c r="Q257" s="18"/>
      <c r="R257" s="18"/>
      <c r="S257" s="18"/>
      <c r="T257" s="18"/>
      <c r="U257" s="18"/>
      <c r="V257" s="18"/>
      <c r="W257" s="18"/>
      <c r="X257" s="18"/>
      <c r="Y257" s="18"/>
    </row>
    <row r="258" spans="2:25" ht="12" customHeight="1">
      <c r="B258" s="18"/>
      <c r="C258" s="18"/>
      <c r="D258" s="235"/>
      <c r="E258" s="74"/>
      <c r="F258" s="18"/>
      <c r="G258" s="18"/>
      <c r="H258" s="18"/>
      <c r="I258" s="18"/>
      <c r="J258" s="18"/>
      <c r="K258" s="163"/>
      <c r="L258" s="18"/>
      <c r="M258" s="18"/>
      <c r="N258" s="18"/>
      <c r="O258" s="18"/>
      <c r="P258" s="18"/>
      <c r="Q258" s="18"/>
      <c r="R258" s="18"/>
      <c r="S258" s="18"/>
      <c r="T258" s="18"/>
      <c r="U258" s="18"/>
      <c r="V258" s="18"/>
      <c r="W258" s="18"/>
      <c r="X258" s="18"/>
      <c r="Y258" s="18"/>
    </row>
    <row r="259" spans="2:25" ht="12" customHeight="1">
      <c r="B259" s="18"/>
      <c r="C259" s="18"/>
      <c r="D259" s="235"/>
      <c r="E259" s="74"/>
      <c r="F259" s="18"/>
      <c r="G259" s="18"/>
      <c r="H259" s="18"/>
      <c r="I259" s="18"/>
      <c r="J259" s="18"/>
      <c r="K259" s="163"/>
      <c r="L259" s="18"/>
      <c r="M259" s="18"/>
      <c r="N259" s="18"/>
      <c r="O259" s="18"/>
      <c r="P259" s="18"/>
      <c r="Q259" s="18"/>
      <c r="R259" s="18"/>
      <c r="S259" s="18"/>
      <c r="T259" s="18"/>
      <c r="U259" s="18"/>
      <c r="V259" s="18"/>
      <c r="W259" s="18"/>
      <c r="X259" s="18"/>
      <c r="Y259" s="18"/>
    </row>
    <row r="260" spans="2:25" ht="12" customHeight="1">
      <c r="B260" s="18"/>
      <c r="C260" s="18"/>
      <c r="D260" s="235"/>
      <c r="E260" s="74"/>
      <c r="F260" s="18"/>
      <c r="G260" s="18"/>
      <c r="H260" s="18"/>
      <c r="I260" s="18"/>
      <c r="J260" s="18"/>
      <c r="K260" s="163"/>
      <c r="L260" s="18"/>
      <c r="M260" s="18"/>
      <c r="N260" s="18"/>
      <c r="O260" s="18"/>
      <c r="P260" s="18"/>
      <c r="Q260" s="18"/>
      <c r="R260" s="18"/>
      <c r="S260" s="18"/>
      <c r="T260" s="18"/>
      <c r="U260" s="18"/>
      <c r="V260" s="18"/>
      <c r="W260" s="18"/>
      <c r="X260" s="18"/>
      <c r="Y260" s="18"/>
    </row>
    <row r="261" spans="2:25" ht="12" customHeight="1">
      <c r="B261" s="18"/>
      <c r="C261" s="18"/>
      <c r="D261" s="235"/>
      <c r="E261" s="74"/>
      <c r="F261" s="18"/>
      <c r="G261" s="18"/>
      <c r="H261" s="18"/>
      <c r="I261" s="18"/>
      <c r="J261" s="18"/>
      <c r="K261" s="163"/>
      <c r="L261" s="18"/>
      <c r="M261" s="18"/>
      <c r="N261" s="18"/>
      <c r="O261" s="18"/>
      <c r="P261" s="18"/>
      <c r="Q261" s="18"/>
      <c r="R261" s="18"/>
      <c r="S261" s="18"/>
      <c r="T261" s="18"/>
      <c r="U261" s="18"/>
      <c r="V261" s="18"/>
      <c r="W261" s="18"/>
      <c r="X261" s="18"/>
      <c r="Y261" s="18"/>
    </row>
    <row r="262" spans="2:25" ht="12" customHeight="1">
      <c r="B262" s="18"/>
      <c r="C262" s="18"/>
      <c r="D262" s="235"/>
      <c r="E262" s="74"/>
      <c r="F262" s="18"/>
      <c r="G262" s="18"/>
      <c r="H262" s="18"/>
      <c r="I262" s="18"/>
      <c r="J262" s="18"/>
      <c r="K262" s="163"/>
      <c r="L262" s="18"/>
      <c r="M262" s="18"/>
      <c r="N262" s="18"/>
      <c r="O262" s="18"/>
      <c r="P262" s="18"/>
      <c r="Q262" s="18"/>
      <c r="R262" s="18"/>
      <c r="S262" s="18"/>
      <c r="T262" s="18"/>
      <c r="U262" s="18"/>
      <c r="V262" s="18"/>
      <c r="W262" s="18"/>
      <c r="X262" s="18"/>
      <c r="Y262" s="18"/>
    </row>
    <row r="263" spans="2:25" ht="12" customHeight="1">
      <c r="B263" s="18"/>
      <c r="C263" s="18"/>
      <c r="D263" s="235"/>
      <c r="E263" s="74"/>
      <c r="F263" s="18"/>
      <c r="G263" s="18"/>
      <c r="H263" s="18"/>
      <c r="I263" s="18"/>
      <c r="J263" s="18"/>
      <c r="K263" s="163"/>
      <c r="L263" s="18"/>
      <c r="M263" s="18"/>
      <c r="N263" s="18"/>
      <c r="O263" s="18"/>
      <c r="P263" s="18"/>
      <c r="Q263" s="18"/>
      <c r="R263" s="18"/>
      <c r="S263" s="18"/>
      <c r="T263" s="18"/>
      <c r="U263" s="18"/>
      <c r="V263" s="18"/>
      <c r="W263" s="18"/>
      <c r="X263" s="18"/>
      <c r="Y263" s="18"/>
    </row>
    <row r="264" spans="2:25" ht="12" customHeight="1">
      <c r="B264" s="18"/>
      <c r="C264" s="18"/>
      <c r="D264" s="235"/>
      <c r="E264" s="74"/>
      <c r="F264" s="18"/>
      <c r="G264" s="18"/>
      <c r="H264" s="18"/>
      <c r="I264" s="18"/>
      <c r="J264" s="18"/>
      <c r="K264" s="163"/>
      <c r="L264" s="18"/>
      <c r="M264" s="18"/>
      <c r="N264" s="18"/>
      <c r="O264" s="18"/>
      <c r="P264" s="18"/>
      <c r="Q264" s="18"/>
      <c r="R264" s="18"/>
      <c r="S264" s="18"/>
      <c r="T264" s="18"/>
      <c r="U264" s="18"/>
      <c r="V264" s="18"/>
      <c r="W264" s="18"/>
      <c r="X264" s="18"/>
      <c r="Y264" s="18"/>
    </row>
    <row r="265" spans="2:25" ht="12" customHeight="1">
      <c r="B265" s="18"/>
      <c r="C265" s="18"/>
      <c r="D265" s="235"/>
      <c r="E265" s="74"/>
      <c r="F265" s="18"/>
      <c r="G265" s="18"/>
      <c r="H265" s="18"/>
      <c r="I265" s="18"/>
      <c r="J265" s="18"/>
      <c r="K265" s="163"/>
      <c r="L265" s="18"/>
      <c r="M265" s="18"/>
      <c r="N265" s="18"/>
      <c r="O265" s="18"/>
      <c r="P265" s="18"/>
      <c r="Q265" s="18"/>
      <c r="R265" s="18"/>
      <c r="S265" s="18"/>
      <c r="T265" s="18"/>
      <c r="U265" s="18"/>
      <c r="V265" s="18"/>
      <c r="W265" s="18"/>
      <c r="X265" s="18"/>
      <c r="Y265" s="18"/>
    </row>
    <row r="266" spans="2:25" ht="12" customHeight="1">
      <c r="B266" s="18"/>
      <c r="C266" s="18"/>
      <c r="D266" s="235"/>
      <c r="E266" s="74"/>
      <c r="F266" s="18"/>
      <c r="G266" s="18"/>
      <c r="H266" s="18"/>
      <c r="I266" s="18"/>
      <c r="J266" s="18"/>
      <c r="K266" s="163"/>
      <c r="L266" s="18"/>
      <c r="M266" s="18"/>
      <c r="N266" s="18"/>
      <c r="O266" s="18"/>
      <c r="P266" s="18"/>
      <c r="Q266" s="18"/>
      <c r="R266" s="18"/>
      <c r="S266" s="18"/>
      <c r="T266" s="18"/>
      <c r="U266" s="18"/>
      <c r="V266" s="18"/>
      <c r="W266" s="18"/>
      <c r="X266" s="18"/>
      <c r="Y266" s="18"/>
    </row>
    <row r="267" spans="2:25" ht="12" customHeight="1">
      <c r="B267" s="18"/>
      <c r="C267" s="18"/>
      <c r="D267" s="235"/>
      <c r="E267" s="74"/>
      <c r="F267" s="18"/>
      <c r="G267" s="18"/>
      <c r="H267" s="18"/>
      <c r="I267" s="18"/>
      <c r="J267" s="18"/>
      <c r="K267" s="163"/>
      <c r="L267" s="18"/>
      <c r="M267" s="18"/>
      <c r="N267" s="18"/>
      <c r="O267" s="18"/>
      <c r="P267" s="18"/>
      <c r="Q267" s="18"/>
      <c r="R267" s="18"/>
      <c r="S267" s="18"/>
      <c r="T267" s="18"/>
      <c r="U267" s="18"/>
      <c r="V267" s="18"/>
      <c r="W267" s="18"/>
      <c r="X267" s="18"/>
      <c r="Y267" s="18"/>
    </row>
    <row r="268" spans="2:25" ht="12" customHeight="1">
      <c r="B268" s="18"/>
      <c r="C268" s="18"/>
      <c r="D268" s="235"/>
      <c r="E268" s="74"/>
      <c r="F268" s="18"/>
      <c r="G268" s="18"/>
      <c r="H268" s="18"/>
      <c r="I268" s="18"/>
      <c r="J268" s="18"/>
      <c r="K268" s="163"/>
      <c r="L268" s="18"/>
      <c r="M268" s="18"/>
      <c r="N268" s="18"/>
      <c r="O268" s="18"/>
      <c r="P268" s="18"/>
      <c r="Q268" s="18"/>
      <c r="R268" s="18"/>
      <c r="S268" s="18"/>
      <c r="T268" s="18"/>
      <c r="U268" s="18"/>
      <c r="V268" s="18"/>
      <c r="W268" s="18"/>
      <c r="X268" s="18"/>
      <c r="Y268" s="18"/>
    </row>
    <row r="269" spans="2:25" ht="12" customHeight="1">
      <c r="B269" s="18"/>
      <c r="C269" s="18"/>
      <c r="D269" s="235"/>
      <c r="E269" s="74"/>
      <c r="F269" s="18"/>
      <c r="G269" s="18"/>
      <c r="H269" s="18"/>
      <c r="I269" s="18"/>
      <c r="J269" s="18"/>
      <c r="K269" s="163"/>
      <c r="L269" s="18"/>
      <c r="M269" s="18"/>
      <c r="N269" s="18"/>
      <c r="O269" s="18"/>
      <c r="P269" s="18"/>
      <c r="Q269" s="18"/>
      <c r="R269" s="18"/>
      <c r="S269" s="18"/>
      <c r="T269" s="18"/>
      <c r="U269" s="18"/>
      <c r="V269" s="18"/>
      <c r="W269" s="18"/>
      <c r="X269" s="18"/>
      <c r="Y269" s="18"/>
    </row>
    <row r="270" spans="2:25" ht="12" customHeight="1">
      <c r="B270" s="18"/>
      <c r="C270" s="18"/>
      <c r="D270" s="235"/>
      <c r="E270" s="74"/>
      <c r="F270" s="18"/>
      <c r="G270" s="18"/>
      <c r="H270" s="18"/>
      <c r="I270" s="18"/>
      <c r="J270" s="18"/>
      <c r="K270" s="163"/>
      <c r="L270" s="18"/>
      <c r="M270" s="18"/>
      <c r="N270" s="18"/>
      <c r="O270" s="18"/>
      <c r="P270" s="18"/>
      <c r="Q270" s="18"/>
      <c r="R270" s="18"/>
      <c r="S270" s="18"/>
      <c r="T270" s="18"/>
      <c r="U270" s="18"/>
      <c r="V270" s="18"/>
      <c r="W270" s="18"/>
      <c r="X270" s="18"/>
      <c r="Y270" s="18"/>
    </row>
    <row r="271" spans="2:25" ht="12" customHeight="1">
      <c r="B271" s="18"/>
      <c r="C271" s="18"/>
      <c r="D271" s="235"/>
      <c r="E271" s="74"/>
      <c r="F271" s="18"/>
      <c r="G271" s="18"/>
      <c r="H271" s="18"/>
      <c r="I271" s="18"/>
      <c r="J271" s="18"/>
      <c r="K271" s="163"/>
      <c r="L271" s="18"/>
      <c r="M271" s="18"/>
      <c r="N271" s="18"/>
      <c r="O271" s="18"/>
      <c r="P271" s="18"/>
      <c r="Q271" s="18"/>
      <c r="R271" s="18"/>
      <c r="S271" s="18"/>
      <c r="T271" s="18"/>
      <c r="U271" s="18"/>
      <c r="V271" s="18"/>
      <c r="W271" s="18"/>
      <c r="X271" s="18"/>
      <c r="Y271" s="18"/>
    </row>
    <row r="272" spans="2:25" ht="12" customHeight="1">
      <c r="B272" s="18"/>
      <c r="C272" s="18"/>
      <c r="D272" s="235"/>
      <c r="E272" s="74"/>
      <c r="F272" s="18"/>
      <c r="G272" s="18"/>
      <c r="H272" s="18"/>
      <c r="I272" s="18"/>
      <c r="J272" s="18"/>
      <c r="K272" s="163"/>
      <c r="L272" s="18"/>
      <c r="M272" s="18"/>
      <c r="N272" s="18"/>
      <c r="O272" s="18"/>
      <c r="P272" s="18"/>
      <c r="Q272" s="18"/>
      <c r="R272" s="18"/>
      <c r="S272" s="18"/>
      <c r="T272" s="18"/>
      <c r="U272" s="18"/>
      <c r="V272" s="18"/>
      <c r="W272" s="18"/>
      <c r="X272" s="18"/>
      <c r="Y272" s="18"/>
    </row>
    <row r="273" spans="2:25" ht="12" customHeight="1">
      <c r="B273" s="18"/>
      <c r="C273" s="18"/>
      <c r="D273" s="235"/>
      <c r="E273" s="74"/>
      <c r="F273" s="18"/>
      <c r="G273" s="18"/>
      <c r="H273" s="18"/>
      <c r="I273" s="18"/>
      <c r="J273" s="18"/>
      <c r="K273" s="163"/>
      <c r="L273" s="18"/>
      <c r="M273" s="18"/>
      <c r="N273" s="18"/>
      <c r="O273" s="18"/>
      <c r="P273" s="18"/>
      <c r="Q273" s="18"/>
      <c r="R273" s="18"/>
      <c r="S273" s="18"/>
      <c r="T273" s="18"/>
      <c r="U273" s="18"/>
      <c r="V273" s="18"/>
      <c r="W273" s="18"/>
      <c r="X273" s="18"/>
      <c r="Y273" s="18"/>
    </row>
    <row r="274" spans="2:25" ht="12" customHeight="1">
      <c r="B274" s="18"/>
      <c r="C274" s="18"/>
      <c r="D274" s="235"/>
      <c r="E274" s="74"/>
      <c r="F274" s="18"/>
      <c r="G274" s="18"/>
      <c r="H274" s="18"/>
      <c r="I274" s="18"/>
      <c r="J274" s="18"/>
      <c r="K274" s="163"/>
      <c r="L274" s="18"/>
      <c r="M274" s="18"/>
      <c r="N274" s="18"/>
      <c r="O274" s="18"/>
      <c r="P274" s="18"/>
      <c r="Q274" s="18"/>
      <c r="R274" s="18"/>
      <c r="S274" s="18"/>
      <c r="T274" s="18"/>
      <c r="U274" s="18"/>
      <c r="V274" s="18"/>
      <c r="W274" s="18"/>
      <c r="X274" s="18"/>
      <c r="Y274" s="18"/>
    </row>
    <row r="275" spans="2:25" ht="12" customHeight="1">
      <c r="B275" s="18"/>
      <c r="C275" s="18"/>
      <c r="D275" s="235"/>
      <c r="E275" s="74"/>
      <c r="F275" s="18"/>
      <c r="G275" s="18"/>
      <c r="H275" s="18"/>
      <c r="I275" s="18"/>
      <c r="J275" s="18"/>
      <c r="K275" s="163"/>
      <c r="L275" s="18"/>
      <c r="M275" s="18"/>
      <c r="N275" s="18"/>
      <c r="O275" s="18"/>
      <c r="P275" s="18"/>
      <c r="Q275" s="18"/>
      <c r="R275" s="18"/>
      <c r="S275" s="18"/>
      <c r="T275" s="18"/>
      <c r="U275" s="18"/>
      <c r="V275" s="18"/>
      <c r="W275" s="18"/>
      <c r="X275" s="18"/>
      <c r="Y275" s="18"/>
    </row>
    <row r="276" spans="2:25" ht="12" customHeight="1">
      <c r="B276" s="18"/>
      <c r="C276" s="18"/>
      <c r="D276" s="235"/>
      <c r="E276" s="74"/>
      <c r="F276" s="18"/>
      <c r="G276" s="18"/>
      <c r="H276" s="18"/>
      <c r="I276" s="18"/>
      <c r="J276" s="18"/>
      <c r="K276" s="163"/>
      <c r="L276" s="18"/>
      <c r="M276" s="18"/>
      <c r="N276" s="18"/>
      <c r="O276" s="18"/>
      <c r="P276" s="18"/>
      <c r="Q276" s="18"/>
      <c r="R276" s="18"/>
      <c r="S276" s="18"/>
      <c r="T276" s="18"/>
      <c r="U276" s="18"/>
      <c r="V276" s="18"/>
      <c r="W276" s="18"/>
      <c r="X276" s="18"/>
      <c r="Y276" s="18"/>
    </row>
    <row r="277" spans="2:25" ht="12" customHeight="1">
      <c r="B277" s="18"/>
      <c r="C277" s="18"/>
      <c r="D277" s="235"/>
      <c r="E277" s="74"/>
      <c r="F277" s="18"/>
      <c r="G277" s="18"/>
      <c r="H277" s="18"/>
      <c r="I277" s="18"/>
      <c r="J277" s="18"/>
      <c r="K277" s="163"/>
      <c r="L277" s="18"/>
      <c r="M277" s="18"/>
      <c r="N277" s="18"/>
      <c r="O277" s="18"/>
      <c r="P277" s="18"/>
      <c r="Q277" s="18"/>
      <c r="R277" s="18"/>
      <c r="S277" s="18"/>
      <c r="T277" s="18"/>
      <c r="U277" s="18"/>
      <c r="V277" s="18"/>
      <c r="W277" s="18"/>
      <c r="X277" s="18"/>
      <c r="Y277" s="18"/>
    </row>
    <row r="278" spans="2:25" ht="12" customHeight="1">
      <c r="B278" s="18"/>
      <c r="C278" s="18"/>
      <c r="D278" s="235"/>
      <c r="E278" s="74"/>
      <c r="F278" s="18"/>
      <c r="G278" s="18"/>
      <c r="H278" s="18"/>
      <c r="I278" s="18"/>
      <c r="J278" s="18"/>
      <c r="K278" s="163"/>
      <c r="L278" s="18"/>
      <c r="M278" s="18"/>
      <c r="N278" s="18"/>
      <c r="O278" s="18"/>
      <c r="P278" s="18"/>
      <c r="Q278" s="18"/>
      <c r="R278" s="18"/>
      <c r="S278" s="18"/>
      <c r="T278" s="18"/>
      <c r="U278" s="18"/>
      <c r="V278" s="18"/>
      <c r="W278" s="18"/>
      <c r="X278" s="18"/>
      <c r="Y278" s="18"/>
    </row>
    <row r="279" spans="2:25" ht="12" customHeight="1">
      <c r="B279" s="18"/>
      <c r="C279" s="18"/>
      <c r="D279" s="235"/>
      <c r="E279" s="74"/>
      <c r="F279" s="18"/>
      <c r="G279" s="18"/>
      <c r="H279" s="18"/>
      <c r="I279" s="18"/>
      <c r="J279" s="18"/>
      <c r="K279" s="163"/>
      <c r="L279" s="18"/>
      <c r="M279" s="18"/>
      <c r="N279" s="18"/>
      <c r="O279" s="18"/>
      <c r="P279" s="18"/>
      <c r="Q279" s="18"/>
      <c r="R279" s="18"/>
      <c r="S279" s="18"/>
      <c r="T279" s="18"/>
      <c r="U279" s="18"/>
      <c r="V279" s="18"/>
      <c r="W279" s="18"/>
      <c r="X279" s="18"/>
      <c r="Y279" s="18"/>
    </row>
    <row r="280" spans="2:25" ht="12" customHeight="1">
      <c r="B280" s="18"/>
      <c r="C280" s="18"/>
      <c r="D280" s="235"/>
      <c r="E280" s="74"/>
      <c r="F280" s="18"/>
      <c r="G280" s="18"/>
      <c r="H280" s="18"/>
      <c r="I280" s="18"/>
      <c r="J280" s="18"/>
      <c r="K280" s="163"/>
      <c r="L280" s="18"/>
      <c r="M280" s="18"/>
      <c r="N280" s="18"/>
      <c r="O280" s="18"/>
      <c r="P280" s="18"/>
      <c r="Q280" s="18"/>
      <c r="R280" s="18"/>
      <c r="S280" s="18"/>
      <c r="T280" s="18"/>
      <c r="U280" s="18"/>
      <c r="V280" s="18"/>
      <c r="W280" s="18"/>
      <c r="X280" s="18"/>
      <c r="Y280" s="18"/>
    </row>
    <row r="281" spans="2:25" ht="12" customHeight="1">
      <c r="B281" s="18"/>
      <c r="C281" s="18"/>
      <c r="D281" s="235"/>
      <c r="E281" s="74"/>
      <c r="F281" s="18"/>
      <c r="G281" s="18"/>
      <c r="H281" s="18"/>
      <c r="I281" s="18"/>
      <c r="J281" s="18"/>
      <c r="K281" s="163"/>
      <c r="L281" s="18"/>
      <c r="M281" s="18"/>
      <c r="N281" s="18"/>
      <c r="O281" s="18"/>
      <c r="P281" s="18"/>
      <c r="Q281" s="18"/>
      <c r="R281" s="18"/>
      <c r="S281" s="18"/>
      <c r="T281" s="18"/>
      <c r="U281" s="18"/>
      <c r="V281" s="18"/>
      <c r="W281" s="18"/>
      <c r="X281" s="18"/>
      <c r="Y281" s="18"/>
    </row>
    <row r="282" spans="2:25" ht="12" customHeight="1">
      <c r="B282" s="18"/>
      <c r="C282" s="18"/>
      <c r="D282" s="235"/>
      <c r="E282" s="74"/>
      <c r="F282" s="18"/>
      <c r="G282" s="18"/>
      <c r="H282" s="18"/>
      <c r="I282" s="18"/>
      <c r="J282" s="18"/>
      <c r="K282" s="163"/>
      <c r="L282" s="18"/>
      <c r="M282" s="18"/>
      <c r="N282" s="18"/>
      <c r="O282" s="18"/>
      <c r="P282" s="18"/>
      <c r="Q282" s="18"/>
      <c r="R282" s="18"/>
      <c r="S282" s="18"/>
      <c r="T282" s="18"/>
      <c r="U282" s="18"/>
      <c r="V282" s="18"/>
      <c r="W282" s="18"/>
      <c r="X282" s="18"/>
      <c r="Y282" s="18"/>
    </row>
    <row r="283" spans="2:25" ht="12" customHeight="1">
      <c r="B283" s="18"/>
      <c r="C283" s="18"/>
      <c r="D283" s="235"/>
      <c r="E283" s="74"/>
      <c r="F283" s="18"/>
      <c r="G283" s="18"/>
      <c r="H283" s="18"/>
      <c r="I283" s="18"/>
      <c r="J283" s="18"/>
      <c r="K283" s="163"/>
      <c r="L283" s="18"/>
      <c r="M283" s="18"/>
      <c r="N283" s="18"/>
      <c r="O283" s="18"/>
      <c r="P283" s="18"/>
      <c r="Q283" s="18"/>
      <c r="R283" s="18"/>
      <c r="S283" s="18"/>
      <c r="T283" s="18"/>
      <c r="U283" s="18"/>
      <c r="V283" s="18"/>
      <c r="W283" s="18"/>
      <c r="X283" s="18"/>
      <c r="Y283" s="18"/>
    </row>
    <row r="284" spans="2:25" ht="12" customHeight="1">
      <c r="B284" s="18"/>
      <c r="C284" s="18"/>
      <c r="D284" s="235"/>
      <c r="E284" s="74"/>
      <c r="F284" s="18"/>
      <c r="G284" s="18"/>
      <c r="H284" s="18"/>
      <c r="I284" s="18"/>
      <c r="J284" s="18"/>
      <c r="K284" s="163"/>
      <c r="L284" s="18"/>
      <c r="M284" s="18"/>
      <c r="N284" s="18"/>
      <c r="O284" s="18"/>
      <c r="P284" s="18"/>
      <c r="Q284" s="18"/>
      <c r="R284" s="18"/>
      <c r="S284" s="18"/>
      <c r="T284" s="18"/>
      <c r="U284" s="18"/>
      <c r="V284" s="18"/>
      <c r="W284" s="18"/>
      <c r="X284" s="18"/>
      <c r="Y284" s="18"/>
    </row>
    <row r="285" spans="2:25" ht="12" customHeight="1">
      <c r="B285" s="18"/>
      <c r="C285" s="18"/>
      <c r="D285" s="235"/>
      <c r="E285" s="74"/>
      <c r="F285" s="18"/>
      <c r="G285" s="18"/>
      <c r="H285" s="18"/>
      <c r="I285" s="18"/>
      <c r="J285" s="18"/>
      <c r="K285" s="163"/>
      <c r="L285" s="18"/>
      <c r="M285" s="18"/>
      <c r="N285" s="18"/>
      <c r="O285" s="18"/>
      <c r="P285" s="18"/>
      <c r="Q285" s="18"/>
      <c r="R285" s="18"/>
      <c r="S285" s="18"/>
      <c r="T285" s="18"/>
      <c r="U285" s="18"/>
      <c r="V285" s="18"/>
      <c r="W285" s="18"/>
      <c r="X285" s="18"/>
      <c r="Y285" s="18"/>
    </row>
    <row r="286" spans="2:25" ht="12" customHeight="1">
      <c r="B286" s="18"/>
      <c r="C286" s="18"/>
      <c r="D286" s="235"/>
      <c r="E286" s="74"/>
      <c r="F286" s="18"/>
      <c r="G286" s="18"/>
      <c r="H286" s="18"/>
      <c r="I286" s="18"/>
      <c r="J286" s="18"/>
      <c r="K286" s="163"/>
      <c r="L286" s="18"/>
      <c r="M286" s="18"/>
      <c r="N286" s="18"/>
      <c r="O286" s="18"/>
      <c r="P286" s="18"/>
      <c r="Q286" s="18"/>
      <c r="R286" s="18"/>
      <c r="S286" s="18"/>
      <c r="T286" s="18"/>
      <c r="U286" s="18"/>
      <c r="V286" s="18"/>
      <c r="W286" s="18"/>
      <c r="X286" s="18"/>
      <c r="Y286" s="18"/>
    </row>
    <row r="287" spans="2:25" ht="12" customHeight="1">
      <c r="B287" s="18"/>
      <c r="C287" s="18"/>
      <c r="D287" s="235"/>
      <c r="E287" s="74"/>
      <c r="F287" s="18"/>
      <c r="G287" s="18"/>
      <c r="H287" s="18"/>
      <c r="I287" s="18"/>
      <c r="J287" s="18"/>
      <c r="K287" s="163"/>
      <c r="L287" s="18"/>
      <c r="M287" s="18"/>
      <c r="N287" s="18"/>
      <c r="O287" s="18"/>
      <c r="P287" s="18"/>
      <c r="Q287" s="18"/>
      <c r="R287" s="18"/>
      <c r="S287" s="18"/>
      <c r="T287" s="18"/>
      <c r="U287" s="18"/>
      <c r="V287" s="18"/>
      <c r="W287" s="18"/>
      <c r="X287" s="18"/>
      <c r="Y287" s="18"/>
    </row>
    <row r="288" spans="2:25" ht="12" customHeight="1">
      <c r="B288" s="18"/>
      <c r="C288" s="18"/>
      <c r="D288" s="235"/>
      <c r="E288" s="74"/>
      <c r="F288" s="18"/>
      <c r="G288" s="18"/>
      <c r="H288" s="18"/>
      <c r="I288" s="18"/>
      <c r="J288" s="18"/>
      <c r="K288" s="163"/>
      <c r="L288" s="18"/>
      <c r="M288" s="18"/>
      <c r="N288" s="18"/>
      <c r="O288" s="18"/>
      <c r="P288" s="18"/>
      <c r="Q288" s="18"/>
      <c r="R288" s="18"/>
      <c r="S288" s="18"/>
      <c r="T288" s="18"/>
      <c r="U288" s="18"/>
      <c r="V288" s="18"/>
      <c r="W288" s="18"/>
      <c r="X288" s="18"/>
      <c r="Y288" s="18"/>
    </row>
    <row r="289" spans="2:25" ht="12" customHeight="1">
      <c r="B289" s="18"/>
      <c r="C289" s="18"/>
      <c r="D289" s="235"/>
      <c r="E289" s="74"/>
      <c r="F289" s="18"/>
      <c r="G289" s="18"/>
      <c r="H289" s="18"/>
      <c r="I289" s="18"/>
      <c r="J289" s="18"/>
      <c r="K289" s="163"/>
      <c r="L289" s="18"/>
      <c r="M289" s="18"/>
      <c r="N289" s="18"/>
      <c r="O289" s="18"/>
      <c r="P289" s="18"/>
      <c r="Q289" s="18"/>
      <c r="R289" s="18"/>
      <c r="S289" s="18"/>
      <c r="T289" s="18"/>
      <c r="U289" s="18"/>
      <c r="V289" s="18"/>
      <c r="W289" s="18"/>
      <c r="X289" s="18"/>
      <c r="Y289" s="18"/>
    </row>
    <row r="290" spans="2:25" ht="12" customHeight="1">
      <c r="B290" s="18"/>
      <c r="C290" s="18"/>
      <c r="D290" s="235"/>
      <c r="E290" s="74"/>
      <c r="F290" s="18"/>
      <c r="G290" s="18"/>
      <c r="H290" s="18"/>
      <c r="I290" s="18"/>
      <c r="J290" s="18"/>
      <c r="K290" s="163"/>
      <c r="L290" s="18"/>
      <c r="M290" s="18"/>
      <c r="N290" s="18"/>
      <c r="O290" s="18"/>
      <c r="P290" s="18"/>
      <c r="Q290" s="18"/>
      <c r="R290" s="18"/>
      <c r="S290" s="18"/>
      <c r="T290" s="18"/>
      <c r="U290" s="18"/>
      <c r="V290" s="18"/>
      <c r="W290" s="18"/>
      <c r="X290" s="18"/>
      <c r="Y290" s="18"/>
    </row>
    <row r="291" spans="2:25" ht="12" customHeight="1">
      <c r="B291" s="18"/>
      <c r="C291" s="18"/>
      <c r="D291" s="235"/>
      <c r="E291" s="74"/>
      <c r="F291" s="18"/>
      <c r="G291" s="18"/>
      <c r="H291" s="18"/>
      <c r="I291" s="18"/>
      <c r="J291" s="18"/>
      <c r="K291" s="163"/>
      <c r="L291" s="18"/>
      <c r="M291" s="18"/>
      <c r="N291" s="18"/>
      <c r="O291" s="18"/>
      <c r="P291" s="18"/>
      <c r="Q291" s="18"/>
      <c r="R291" s="18"/>
      <c r="S291" s="18"/>
      <c r="T291" s="18"/>
      <c r="U291" s="18"/>
      <c r="V291" s="18"/>
      <c r="W291" s="18"/>
      <c r="X291" s="18"/>
      <c r="Y291" s="18"/>
    </row>
    <row r="292" spans="2:25" ht="12" customHeight="1">
      <c r="B292" s="18"/>
      <c r="C292" s="18"/>
      <c r="D292" s="235"/>
      <c r="E292" s="74"/>
      <c r="F292" s="18"/>
      <c r="G292" s="18"/>
      <c r="H292" s="18"/>
      <c r="I292" s="18"/>
      <c r="J292" s="18"/>
      <c r="K292" s="163"/>
      <c r="L292" s="18"/>
      <c r="M292" s="18"/>
      <c r="N292" s="18"/>
      <c r="O292" s="18"/>
      <c r="P292" s="18"/>
      <c r="Q292" s="18"/>
      <c r="R292" s="18"/>
      <c r="S292" s="18"/>
      <c r="T292" s="18"/>
      <c r="U292" s="18"/>
      <c r="V292" s="18"/>
      <c r="W292" s="18"/>
      <c r="X292" s="18"/>
      <c r="Y292" s="18"/>
    </row>
    <row r="293" spans="2:25" ht="12" customHeight="1">
      <c r="B293" s="18"/>
      <c r="C293" s="18"/>
      <c r="D293" s="235"/>
      <c r="E293" s="74"/>
      <c r="F293" s="18"/>
      <c r="G293" s="18"/>
      <c r="H293" s="18"/>
      <c r="I293" s="18"/>
      <c r="J293" s="18"/>
      <c r="K293" s="163"/>
      <c r="L293" s="18"/>
      <c r="M293" s="18"/>
      <c r="N293" s="18"/>
      <c r="O293" s="18"/>
      <c r="P293" s="18"/>
      <c r="Q293" s="18"/>
      <c r="R293" s="18"/>
      <c r="S293" s="18"/>
      <c r="T293" s="18"/>
      <c r="U293" s="18"/>
      <c r="V293" s="18"/>
      <c r="W293" s="18"/>
      <c r="X293" s="18"/>
      <c r="Y293" s="18"/>
    </row>
    <row r="294" spans="2:25" ht="12" customHeight="1">
      <c r="B294" s="18"/>
      <c r="C294" s="18"/>
      <c r="D294" s="235"/>
      <c r="E294" s="74"/>
      <c r="F294" s="18"/>
      <c r="G294" s="18"/>
      <c r="H294" s="18"/>
      <c r="I294" s="18"/>
      <c r="J294" s="18"/>
      <c r="K294" s="163"/>
      <c r="L294" s="18"/>
      <c r="M294" s="18"/>
      <c r="N294" s="18"/>
      <c r="O294" s="18"/>
      <c r="P294" s="18"/>
      <c r="Q294" s="18"/>
      <c r="R294" s="18"/>
      <c r="S294" s="18"/>
      <c r="T294" s="18"/>
      <c r="U294" s="18"/>
      <c r="V294" s="18"/>
      <c r="W294" s="18"/>
      <c r="X294" s="18"/>
      <c r="Y294" s="18"/>
    </row>
    <row r="295" spans="2:25" ht="12" customHeight="1">
      <c r="B295" s="18"/>
      <c r="C295" s="18"/>
      <c r="D295" s="235"/>
      <c r="E295" s="74"/>
      <c r="F295" s="18"/>
      <c r="G295" s="18"/>
      <c r="H295" s="18"/>
      <c r="I295" s="18"/>
      <c r="J295" s="18"/>
      <c r="K295" s="163"/>
      <c r="L295" s="18"/>
      <c r="M295" s="18"/>
      <c r="N295" s="18"/>
      <c r="O295" s="18"/>
      <c r="P295" s="18"/>
      <c r="Q295" s="18"/>
      <c r="R295" s="18"/>
      <c r="S295" s="18"/>
      <c r="T295" s="18"/>
      <c r="U295" s="18"/>
      <c r="V295" s="18"/>
      <c r="W295" s="18"/>
      <c r="X295" s="18"/>
      <c r="Y295" s="18"/>
    </row>
    <row r="296" spans="2:25" ht="12" customHeight="1">
      <c r="B296" s="18"/>
      <c r="C296" s="18"/>
      <c r="D296" s="235"/>
      <c r="E296" s="74"/>
      <c r="F296" s="18"/>
      <c r="G296" s="18"/>
      <c r="H296" s="18"/>
      <c r="I296" s="18"/>
      <c r="J296" s="18"/>
      <c r="K296" s="163"/>
      <c r="L296" s="18"/>
      <c r="M296" s="18"/>
      <c r="N296" s="18"/>
      <c r="O296" s="18"/>
      <c r="P296" s="18"/>
      <c r="Q296" s="18"/>
      <c r="R296" s="18"/>
      <c r="S296" s="18"/>
      <c r="T296" s="18"/>
      <c r="U296" s="18"/>
      <c r="V296" s="18"/>
      <c r="W296" s="18"/>
      <c r="X296" s="18"/>
      <c r="Y296" s="18"/>
    </row>
    <row r="297" spans="2:25" ht="12" customHeight="1">
      <c r="B297" s="18"/>
      <c r="C297" s="18"/>
      <c r="D297" s="235"/>
      <c r="E297" s="74"/>
      <c r="F297" s="18"/>
      <c r="G297" s="18"/>
      <c r="H297" s="18"/>
      <c r="I297" s="18"/>
      <c r="J297" s="18"/>
      <c r="K297" s="163"/>
      <c r="L297" s="18"/>
      <c r="M297" s="18"/>
      <c r="N297" s="18"/>
      <c r="O297" s="18"/>
      <c r="P297" s="18"/>
      <c r="Q297" s="18"/>
      <c r="R297" s="18"/>
      <c r="S297" s="18"/>
      <c r="T297" s="18"/>
      <c r="U297" s="18"/>
      <c r="V297" s="18"/>
      <c r="W297" s="18"/>
      <c r="X297" s="18"/>
      <c r="Y297" s="18"/>
    </row>
    <row r="298" spans="2:25" ht="12" customHeight="1">
      <c r="B298" s="18"/>
      <c r="C298" s="18"/>
      <c r="D298" s="235"/>
      <c r="E298" s="74"/>
      <c r="F298" s="18"/>
      <c r="G298" s="18"/>
      <c r="H298" s="18"/>
      <c r="I298" s="18"/>
      <c r="J298" s="18"/>
      <c r="K298" s="163"/>
      <c r="L298" s="18"/>
      <c r="M298" s="18"/>
      <c r="N298" s="18"/>
      <c r="O298" s="18"/>
      <c r="P298" s="18"/>
      <c r="Q298" s="18"/>
      <c r="R298" s="18"/>
      <c r="S298" s="18"/>
      <c r="T298" s="18"/>
      <c r="U298" s="18"/>
      <c r="V298" s="18"/>
      <c r="W298" s="18"/>
      <c r="X298" s="18"/>
      <c r="Y298" s="18"/>
    </row>
    <row r="299" spans="2:25" ht="12" customHeight="1">
      <c r="B299" s="18"/>
      <c r="C299" s="18"/>
      <c r="D299" s="235"/>
      <c r="E299" s="74"/>
      <c r="F299" s="18"/>
      <c r="G299" s="18"/>
      <c r="H299" s="18"/>
      <c r="I299" s="18"/>
      <c r="J299" s="18"/>
      <c r="K299" s="163"/>
      <c r="L299" s="18"/>
      <c r="M299" s="18"/>
      <c r="N299" s="18"/>
      <c r="O299" s="18"/>
      <c r="P299" s="18"/>
      <c r="Q299" s="18"/>
      <c r="R299" s="18"/>
      <c r="S299" s="18"/>
      <c r="T299" s="18"/>
      <c r="U299" s="18"/>
      <c r="V299" s="18"/>
      <c r="W299" s="18"/>
      <c r="X299" s="18"/>
      <c r="Y299" s="18"/>
    </row>
    <row r="300" spans="2:25" ht="12" customHeight="1">
      <c r="B300" s="18"/>
      <c r="C300" s="18"/>
      <c r="D300" s="235"/>
      <c r="E300" s="74"/>
      <c r="F300" s="18"/>
      <c r="G300" s="18"/>
      <c r="H300" s="18"/>
      <c r="I300" s="18"/>
      <c r="J300" s="18"/>
      <c r="K300" s="163"/>
      <c r="L300" s="18"/>
      <c r="M300" s="18"/>
      <c r="N300" s="18"/>
      <c r="O300" s="18"/>
      <c r="P300" s="18"/>
      <c r="Q300" s="18"/>
      <c r="R300" s="18"/>
      <c r="S300" s="18"/>
      <c r="T300" s="18"/>
      <c r="U300" s="18"/>
      <c r="V300" s="18"/>
      <c r="W300" s="18"/>
      <c r="X300" s="18"/>
      <c r="Y300" s="18"/>
    </row>
    <row r="301" spans="2:25" ht="12" customHeight="1">
      <c r="B301" s="18"/>
      <c r="C301" s="18"/>
      <c r="D301" s="235"/>
      <c r="E301" s="74"/>
      <c r="F301" s="18"/>
      <c r="G301" s="18"/>
      <c r="H301" s="18"/>
      <c r="I301" s="18"/>
      <c r="J301" s="18"/>
      <c r="K301" s="163"/>
      <c r="L301" s="18"/>
      <c r="M301" s="18"/>
      <c r="N301" s="18"/>
      <c r="O301" s="18"/>
      <c r="P301" s="18"/>
      <c r="Q301" s="18"/>
      <c r="R301" s="18"/>
      <c r="S301" s="18"/>
      <c r="T301" s="18"/>
      <c r="U301" s="18"/>
      <c r="V301" s="18"/>
      <c r="W301" s="18"/>
      <c r="X301" s="18"/>
      <c r="Y301" s="18"/>
    </row>
    <row r="302" spans="2:25" ht="12" customHeight="1">
      <c r="B302" s="18"/>
      <c r="C302" s="18"/>
      <c r="D302" s="235"/>
      <c r="E302" s="74"/>
      <c r="F302" s="18"/>
      <c r="G302" s="18"/>
      <c r="H302" s="18"/>
      <c r="I302" s="18"/>
      <c r="J302" s="18"/>
      <c r="K302" s="163"/>
      <c r="L302" s="18"/>
      <c r="M302" s="18"/>
      <c r="N302" s="18"/>
      <c r="O302" s="18"/>
      <c r="P302" s="18"/>
      <c r="Q302" s="18"/>
      <c r="R302" s="18"/>
      <c r="S302" s="18"/>
      <c r="T302" s="18"/>
      <c r="U302" s="18"/>
      <c r="V302" s="18"/>
      <c r="W302" s="18"/>
      <c r="X302" s="18"/>
      <c r="Y302" s="18"/>
    </row>
    <row r="303" spans="2:25" ht="12" customHeight="1">
      <c r="B303" s="18"/>
      <c r="C303" s="18"/>
      <c r="D303" s="235"/>
      <c r="E303" s="74"/>
      <c r="F303" s="18"/>
      <c r="G303" s="18"/>
      <c r="H303" s="18"/>
      <c r="I303" s="18"/>
      <c r="J303" s="18"/>
      <c r="K303" s="163"/>
      <c r="L303" s="18"/>
      <c r="M303" s="18"/>
      <c r="N303" s="18"/>
      <c r="O303" s="18"/>
      <c r="P303" s="18"/>
      <c r="Q303" s="18"/>
      <c r="R303" s="18"/>
      <c r="S303" s="18"/>
      <c r="T303" s="18"/>
      <c r="U303" s="18"/>
      <c r="V303" s="18"/>
      <c r="W303" s="18"/>
      <c r="X303" s="18"/>
      <c r="Y303" s="18"/>
    </row>
    <row r="304" spans="2:25" ht="12" customHeight="1">
      <c r="B304" s="18"/>
      <c r="C304" s="18"/>
      <c r="D304" s="235"/>
      <c r="E304" s="74"/>
      <c r="F304" s="18"/>
      <c r="G304" s="18"/>
      <c r="H304" s="18"/>
      <c r="I304" s="18"/>
      <c r="J304" s="18"/>
      <c r="K304" s="163"/>
      <c r="L304" s="18"/>
      <c r="M304" s="18"/>
      <c r="N304" s="18"/>
      <c r="O304" s="18"/>
      <c r="P304" s="18"/>
      <c r="Q304" s="18"/>
      <c r="R304" s="18"/>
      <c r="S304" s="18"/>
      <c r="T304" s="18"/>
      <c r="U304" s="18"/>
      <c r="V304" s="18"/>
      <c r="W304" s="18"/>
      <c r="X304" s="18"/>
      <c r="Y304" s="18"/>
    </row>
    <row r="305" spans="2:25" ht="12" customHeight="1">
      <c r="B305" s="18"/>
      <c r="C305" s="18"/>
      <c r="D305" s="235"/>
      <c r="E305" s="74"/>
      <c r="F305" s="18"/>
      <c r="G305" s="18"/>
      <c r="H305" s="18"/>
      <c r="I305" s="18"/>
      <c r="J305" s="18"/>
      <c r="K305" s="163"/>
      <c r="L305" s="18"/>
      <c r="M305" s="18"/>
      <c r="N305" s="18"/>
      <c r="O305" s="18"/>
      <c r="P305" s="18"/>
      <c r="Q305" s="18"/>
      <c r="R305" s="18"/>
      <c r="S305" s="18"/>
      <c r="T305" s="18"/>
      <c r="U305" s="18"/>
      <c r="V305" s="18"/>
      <c r="W305" s="18"/>
      <c r="X305" s="18"/>
      <c r="Y305" s="18"/>
    </row>
    <row r="306" spans="2:25" ht="12" customHeight="1">
      <c r="B306" s="18"/>
      <c r="C306" s="18"/>
      <c r="D306" s="235"/>
      <c r="E306" s="74"/>
      <c r="F306" s="18"/>
      <c r="G306" s="18"/>
      <c r="H306" s="18"/>
      <c r="I306" s="18"/>
      <c r="J306" s="18"/>
      <c r="K306" s="163"/>
      <c r="L306" s="18"/>
      <c r="M306" s="18"/>
      <c r="N306" s="18"/>
      <c r="O306" s="18"/>
      <c r="P306" s="18"/>
      <c r="Q306" s="18"/>
      <c r="R306" s="18"/>
      <c r="S306" s="18"/>
      <c r="T306" s="18"/>
      <c r="U306" s="18"/>
      <c r="V306" s="18"/>
      <c r="W306" s="18"/>
      <c r="X306" s="18"/>
      <c r="Y306" s="18"/>
    </row>
    <row r="307" spans="2:25" ht="12" customHeight="1">
      <c r="B307" s="18"/>
      <c r="C307" s="18"/>
      <c r="D307" s="235"/>
      <c r="E307" s="74"/>
      <c r="F307" s="18"/>
      <c r="G307" s="18"/>
      <c r="H307" s="18"/>
      <c r="I307" s="18"/>
      <c r="J307" s="18"/>
      <c r="K307" s="163"/>
      <c r="L307" s="18"/>
      <c r="M307" s="18"/>
      <c r="N307" s="18"/>
      <c r="O307" s="18"/>
      <c r="P307" s="18"/>
      <c r="Q307" s="18"/>
      <c r="R307" s="18"/>
      <c r="S307" s="18"/>
      <c r="T307" s="18"/>
      <c r="U307" s="18"/>
      <c r="V307" s="18"/>
      <c r="W307" s="18"/>
      <c r="X307" s="18"/>
      <c r="Y307" s="18"/>
    </row>
    <row r="308" spans="2:25" ht="12" customHeight="1">
      <c r="B308" s="18"/>
      <c r="C308" s="18"/>
      <c r="D308" s="235"/>
      <c r="E308" s="74"/>
      <c r="F308" s="18"/>
      <c r="G308" s="18"/>
      <c r="H308" s="18"/>
      <c r="I308" s="18"/>
      <c r="J308" s="18"/>
      <c r="K308" s="163"/>
      <c r="L308" s="18"/>
      <c r="M308" s="18"/>
      <c r="N308" s="18"/>
      <c r="O308" s="18"/>
      <c r="P308" s="18"/>
      <c r="Q308" s="18"/>
      <c r="R308" s="18"/>
      <c r="S308" s="18"/>
      <c r="T308" s="18"/>
      <c r="U308" s="18"/>
      <c r="V308" s="18"/>
      <c r="W308" s="18"/>
      <c r="X308" s="18"/>
      <c r="Y308" s="18"/>
    </row>
    <row r="309" spans="2:25" ht="12" customHeight="1">
      <c r="B309" s="18"/>
      <c r="C309" s="18"/>
      <c r="D309" s="235"/>
      <c r="E309" s="74"/>
      <c r="F309" s="18"/>
      <c r="G309" s="18"/>
      <c r="H309" s="18"/>
      <c r="I309" s="18"/>
      <c r="J309" s="18"/>
      <c r="K309" s="163"/>
      <c r="L309" s="18"/>
      <c r="M309" s="18"/>
      <c r="N309" s="18"/>
      <c r="O309" s="18"/>
      <c r="P309" s="18"/>
      <c r="Q309" s="18"/>
      <c r="R309" s="18"/>
      <c r="S309" s="18"/>
      <c r="T309" s="18"/>
      <c r="U309" s="18"/>
      <c r="V309" s="18"/>
      <c r="W309" s="18"/>
      <c r="X309" s="18"/>
      <c r="Y309" s="18"/>
    </row>
    <row r="310" spans="2:25" ht="12" customHeight="1">
      <c r="B310" s="18"/>
      <c r="C310" s="18"/>
      <c r="D310" s="235"/>
      <c r="E310" s="74"/>
      <c r="F310" s="18"/>
      <c r="G310" s="18"/>
      <c r="H310" s="18"/>
      <c r="I310" s="18"/>
      <c r="J310" s="18"/>
      <c r="K310" s="163"/>
      <c r="L310" s="18"/>
      <c r="M310" s="18"/>
      <c r="N310" s="18"/>
      <c r="O310" s="18"/>
      <c r="P310" s="18"/>
      <c r="Q310" s="18"/>
      <c r="R310" s="18"/>
      <c r="S310" s="18"/>
      <c r="T310" s="18"/>
      <c r="U310" s="18"/>
      <c r="V310" s="18"/>
      <c r="W310" s="18"/>
      <c r="X310" s="18"/>
      <c r="Y310" s="18"/>
    </row>
    <row r="311" spans="2:25" ht="12" customHeight="1">
      <c r="B311" s="18"/>
      <c r="C311" s="18"/>
      <c r="D311" s="235"/>
      <c r="E311" s="74"/>
      <c r="F311" s="18"/>
      <c r="G311" s="18"/>
      <c r="H311" s="18"/>
      <c r="I311" s="18"/>
      <c r="J311" s="18"/>
      <c r="K311" s="163"/>
      <c r="L311" s="18"/>
      <c r="M311" s="18"/>
      <c r="N311" s="18"/>
      <c r="O311" s="18"/>
      <c r="P311" s="18"/>
      <c r="Q311" s="18"/>
      <c r="R311" s="18"/>
      <c r="S311" s="18"/>
      <c r="T311" s="18"/>
      <c r="U311" s="18"/>
      <c r="V311" s="18"/>
      <c r="W311" s="18"/>
      <c r="X311" s="18"/>
      <c r="Y311" s="18"/>
    </row>
    <row r="312" spans="2:25" ht="12" customHeight="1">
      <c r="B312" s="18"/>
      <c r="C312" s="18"/>
      <c r="D312" s="235"/>
      <c r="E312" s="74"/>
      <c r="F312" s="18"/>
      <c r="G312" s="18"/>
      <c r="H312" s="18"/>
      <c r="I312" s="18"/>
      <c r="J312" s="18"/>
      <c r="K312" s="163"/>
      <c r="L312" s="18"/>
      <c r="M312" s="18"/>
      <c r="N312" s="18"/>
      <c r="O312" s="18"/>
      <c r="P312" s="18"/>
      <c r="Q312" s="18"/>
      <c r="R312" s="18"/>
      <c r="S312" s="18"/>
      <c r="T312" s="18"/>
      <c r="U312" s="18"/>
      <c r="V312" s="18"/>
      <c r="W312" s="18"/>
      <c r="X312" s="18"/>
      <c r="Y312" s="18"/>
    </row>
    <row r="313" spans="2:25" ht="12" customHeight="1">
      <c r="B313" s="18"/>
      <c r="C313" s="18"/>
      <c r="D313" s="235"/>
      <c r="E313" s="74"/>
      <c r="F313" s="18"/>
      <c r="G313" s="18"/>
      <c r="H313" s="18"/>
      <c r="I313" s="18"/>
      <c r="J313" s="18"/>
      <c r="K313" s="163"/>
      <c r="L313" s="18"/>
      <c r="M313" s="18"/>
      <c r="N313" s="18"/>
      <c r="O313" s="18"/>
      <c r="P313" s="18"/>
      <c r="Q313" s="18"/>
      <c r="R313" s="18"/>
      <c r="S313" s="18"/>
      <c r="T313" s="18"/>
      <c r="U313" s="18"/>
      <c r="V313" s="18"/>
      <c r="W313" s="18"/>
      <c r="X313" s="18"/>
      <c r="Y313" s="18"/>
    </row>
    <row r="314" spans="2:25" ht="12" customHeight="1">
      <c r="B314" s="18"/>
      <c r="C314" s="18"/>
      <c r="D314" s="235"/>
      <c r="E314" s="74"/>
      <c r="F314" s="18"/>
      <c r="G314" s="18"/>
      <c r="H314" s="18"/>
      <c r="I314" s="18"/>
      <c r="J314" s="18"/>
      <c r="K314" s="163"/>
      <c r="L314" s="18"/>
      <c r="M314" s="18"/>
      <c r="N314" s="18"/>
      <c r="O314" s="18"/>
      <c r="P314" s="18"/>
      <c r="Q314" s="18"/>
      <c r="R314" s="18"/>
      <c r="S314" s="18"/>
      <c r="T314" s="18"/>
      <c r="U314" s="18"/>
      <c r="V314" s="18"/>
      <c r="W314" s="18"/>
      <c r="X314" s="18"/>
      <c r="Y314" s="18"/>
    </row>
    <row r="315" spans="2:25" ht="12" customHeight="1">
      <c r="B315" s="18"/>
      <c r="C315" s="18"/>
      <c r="D315" s="235"/>
      <c r="E315" s="74"/>
      <c r="F315" s="18"/>
      <c r="G315" s="18"/>
      <c r="H315" s="18"/>
      <c r="I315" s="18"/>
      <c r="J315" s="18"/>
      <c r="K315" s="163"/>
      <c r="L315" s="18"/>
      <c r="M315" s="18"/>
      <c r="N315" s="18"/>
      <c r="O315" s="18"/>
      <c r="P315" s="18"/>
      <c r="Q315" s="18"/>
      <c r="R315" s="18"/>
      <c r="S315" s="18"/>
      <c r="T315" s="18"/>
      <c r="U315" s="18"/>
      <c r="V315" s="18"/>
      <c r="W315" s="18"/>
      <c r="X315" s="18"/>
      <c r="Y315" s="18"/>
    </row>
    <row r="316" spans="2:25" ht="12" customHeight="1">
      <c r="B316" s="18"/>
      <c r="C316" s="18"/>
      <c r="D316" s="235"/>
      <c r="E316" s="74"/>
      <c r="F316" s="18"/>
      <c r="G316" s="18"/>
      <c r="H316" s="18"/>
      <c r="I316" s="18"/>
      <c r="J316" s="18"/>
      <c r="K316" s="163"/>
      <c r="L316" s="18"/>
      <c r="M316" s="18"/>
      <c r="N316" s="18"/>
      <c r="O316" s="18"/>
      <c r="P316" s="18"/>
      <c r="Q316" s="18"/>
      <c r="R316" s="18"/>
      <c r="S316" s="18"/>
      <c r="T316" s="18"/>
      <c r="U316" s="18"/>
      <c r="V316" s="18"/>
      <c r="W316" s="18"/>
      <c r="X316" s="18"/>
      <c r="Y316" s="18"/>
    </row>
    <row r="317" spans="2:25" ht="12" customHeight="1">
      <c r="B317" s="18"/>
      <c r="C317" s="18"/>
      <c r="D317" s="235"/>
      <c r="E317" s="74"/>
      <c r="F317" s="18"/>
      <c r="G317" s="18"/>
      <c r="H317" s="18"/>
      <c r="I317" s="18"/>
      <c r="J317" s="18"/>
      <c r="K317" s="163"/>
      <c r="L317" s="18"/>
      <c r="M317" s="18"/>
      <c r="N317" s="18"/>
      <c r="O317" s="18"/>
      <c r="P317" s="18"/>
      <c r="Q317" s="18"/>
      <c r="R317" s="18"/>
      <c r="S317" s="18"/>
      <c r="T317" s="18"/>
      <c r="U317" s="18"/>
      <c r="V317" s="18"/>
      <c r="W317" s="18"/>
      <c r="X317" s="18"/>
      <c r="Y317" s="18"/>
    </row>
    <row r="318" spans="2:25" ht="12" customHeight="1">
      <c r="B318" s="18"/>
      <c r="C318" s="18"/>
      <c r="D318" s="235"/>
      <c r="E318" s="74"/>
      <c r="F318" s="18"/>
      <c r="G318" s="18"/>
      <c r="H318" s="18"/>
      <c r="I318" s="18"/>
      <c r="J318" s="18"/>
      <c r="K318" s="163"/>
      <c r="L318" s="18"/>
      <c r="M318" s="18"/>
      <c r="N318" s="18"/>
      <c r="O318" s="18"/>
      <c r="P318" s="18"/>
      <c r="Q318" s="18"/>
      <c r="R318" s="18"/>
      <c r="S318" s="18"/>
      <c r="T318" s="18"/>
      <c r="U318" s="18"/>
      <c r="V318" s="18"/>
      <c r="W318" s="18"/>
      <c r="X318" s="18"/>
      <c r="Y318" s="18"/>
    </row>
    <row r="319" spans="2:25" ht="12" customHeight="1">
      <c r="B319" s="18"/>
      <c r="C319" s="18"/>
      <c r="D319" s="235"/>
      <c r="E319" s="74"/>
      <c r="F319" s="18"/>
      <c r="G319" s="18"/>
      <c r="H319" s="18"/>
      <c r="I319" s="18"/>
      <c r="J319" s="18"/>
      <c r="K319" s="163"/>
      <c r="L319" s="18"/>
      <c r="M319" s="18"/>
      <c r="N319" s="18"/>
      <c r="O319" s="18"/>
      <c r="P319" s="18"/>
      <c r="Q319" s="18"/>
      <c r="R319" s="18"/>
      <c r="S319" s="18"/>
      <c r="T319" s="18"/>
      <c r="U319" s="18"/>
      <c r="V319" s="18"/>
      <c r="W319" s="18"/>
      <c r="X319" s="18"/>
      <c r="Y319" s="18"/>
    </row>
    <row r="320" spans="2:25" ht="12" customHeight="1">
      <c r="B320" s="18"/>
      <c r="C320" s="18"/>
      <c r="D320" s="235"/>
      <c r="E320" s="74"/>
      <c r="F320" s="18"/>
      <c r="G320" s="18"/>
      <c r="H320" s="18"/>
      <c r="I320" s="18"/>
      <c r="J320" s="18"/>
      <c r="K320" s="163"/>
      <c r="L320" s="18"/>
      <c r="M320" s="18"/>
      <c r="N320" s="18"/>
      <c r="O320" s="18"/>
      <c r="P320" s="18"/>
      <c r="Q320" s="18"/>
      <c r="R320" s="18"/>
      <c r="S320" s="18"/>
      <c r="T320" s="18"/>
      <c r="U320" s="18"/>
      <c r="V320" s="18"/>
      <c r="W320" s="18"/>
      <c r="X320" s="18"/>
      <c r="Y320" s="18"/>
    </row>
    <row r="321" spans="2:25" ht="12" customHeight="1">
      <c r="B321" s="18"/>
      <c r="C321" s="18"/>
      <c r="D321" s="235"/>
      <c r="E321" s="74"/>
      <c r="F321" s="18"/>
      <c r="G321" s="18"/>
      <c r="H321" s="18"/>
      <c r="I321" s="18"/>
      <c r="J321" s="18"/>
      <c r="K321" s="163"/>
      <c r="L321" s="18"/>
      <c r="M321" s="18"/>
      <c r="N321" s="18"/>
      <c r="O321" s="18"/>
      <c r="P321" s="18"/>
      <c r="Q321" s="18"/>
      <c r="R321" s="18"/>
      <c r="S321" s="18"/>
      <c r="T321" s="18"/>
      <c r="U321" s="18"/>
      <c r="V321" s="18"/>
      <c r="W321" s="18"/>
      <c r="X321" s="18"/>
      <c r="Y321" s="18"/>
    </row>
    <row r="322" spans="2:25" ht="12" customHeight="1">
      <c r="B322" s="18"/>
      <c r="C322" s="18"/>
      <c r="D322" s="235"/>
      <c r="E322" s="74"/>
      <c r="F322" s="18"/>
      <c r="G322" s="18"/>
      <c r="H322" s="18"/>
      <c r="I322" s="18"/>
      <c r="J322" s="18"/>
      <c r="K322" s="163"/>
      <c r="L322" s="18"/>
      <c r="M322" s="18"/>
      <c r="N322" s="18"/>
      <c r="O322" s="18"/>
      <c r="P322" s="18"/>
      <c r="Q322" s="18"/>
      <c r="R322" s="18"/>
      <c r="S322" s="18"/>
      <c r="T322" s="18"/>
      <c r="U322" s="18"/>
      <c r="V322" s="18"/>
      <c r="W322" s="18"/>
      <c r="X322" s="18"/>
      <c r="Y322" s="18"/>
    </row>
    <row r="323" spans="2:25" ht="12" customHeight="1">
      <c r="B323" s="18"/>
      <c r="C323" s="18"/>
      <c r="D323" s="235"/>
      <c r="E323" s="74"/>
      <c r="F323" s="18"/>
      <c r="G323" s="18"/>
      <c r="H323" s="18"/>
      <c r="I323" s="18"/>
      <c r="J323" s="18"/>
      <c r="K323" s="163"/>
      <c r="L323" s="18"/>
      <c r="M323" s="18"/>
      <c r="N323" s="18"/>
      <c r="O323" s="18"/>
      <c r="P323" s="18"/>
      <c r="Q323" s="18"/>
      <c r="R323" s="18"/>
      <c r="S323" s="18"/>
      <c r="T323" s="18"/>
      <c r="U323" s="18"/>
      <c r="V323" s="18"/>
      <c r="W323" s="18"/>
      <c r="X323" s="18"/>
      <c r="Y323" s="18"/>
    </row>
    <row r="324" spans="2:25" ht="12" customHeight="1">
      <c r="B324" s="18"/>
      <c r="C324" s="18"/>
      <c r="D324" s="235"/>
      <c r="E324" s="74"/>
      <c r="F324" s="18"/>
      <c r="G324" s="18"/>
      <c r="H324" s="18"/>
      <c r="I324" s="18"/>
      <c r="J324" s="18"/>
      <c r="K324" s="163"/>
      <c r="L324" s="18"/>
      <c r="M324" s="18"/>
      <c r="N324" s="18"/>
      <c r="O324" s="18"/>
      <c r="P324" s="18"/>
      <c r="Q324" s="18"/>
      <c r="R324" s="18"/>
      <c r="S324" s="18"/>
      <c r="T324" s="18"/>
      <c r="U324" s="18"/>
      <c r="V324" s="18"/>
      <c r="W324" s="18"/>
      <c r="X324" s="18"/>
      <c r="Y324" s="18"/>
    </row>
    <row r="325" spans="2:25" ht="12" customHeight="1">
      <c r="B325" s="18"/>
      <c r="C325" s="18"/>
      <c r="D325" s="235"/>
      <c r="E325" s="74"/>
      <c r="F325" s="18"/>
      <c r="G325" s="18"/>
      <c r="H325" s="18"/>
      <c r="I325" s="18"/>
      <c r="J325" s="18"/>
      <c r="K325" s="163"/>
      <c r="L325" s="18"/>
      <c r="M325" s="18"/>
      <c r="N325" s="18"/>
      <c r="O325" s="18"/>
      <c r="P325" s="18"/>
      <c r="Q325" s="18"/>
      <c r="R325" s="18"/>
      <c r="S325" s="18"/>
      <c r="T325" s="18"/>
      <c r="U325" s="18"/>
      <c r="V325" s="18"/>
      <c r="W325" s="18"/>
      <c r="X325" s="18"/>
      <c r="Y325" s="18"/>
    </row>
    <row r="326" spans="2:25" ht="12" customHeight="1">
      <c r="B326" s="18"/>
      <c r="C326" s="18"/>
      <c r="D326" s="235"/>
      <c r="E326" s="74"/>
      <c r="F326" s="18"/>
      <c r="G326" s="18"/>
      <c r="H326" s="18"/>
      <c r="I326" s="18"/>
      <c r="J326" s="18"/>
      <c r="K326" s="163"/>
      <c r="L326" s="18"/>
      <c r="M326" s="18"/>
      <c r="N326" s="18"/>
      <c r="O326" s="18"/>
      <c r="P326" s="18"/>
      <c r="Q326" s="18"/>
      <c r="R326" s="18"/>
      <c r="S326" s="18"/>
      <c r="T326" s="18"/>
      <c r="U326" s="18"/>
      <c r="V326" s="18"/>
      <c r="W326" s="18"/>
      <c r="X326" s="18"/>
      <c r="Y326" s="18"/>
    </row>
    <row r="327" spans="2:25" ht="12" customHeight="1">
      <c r="B327" s="18"/>
      <c r="C327" s="18"/>
      <c r="D327" s="235"/>
      <c r="E327" s="74"/>
      <c r="F327" s="18"/>
      <c r="G327" s="18"/>
      <c r="H327" s="18"/>
      <c r="I327" s="18"/>
      <c r="J327" s="18"/>
      <c r="K327" s="163"/>
      <c r="L327" s="18"/>
      <c r="M327" s="18"/>
      <c r="N327" s="18"/>
      <c r="O327" s="18"/>
      <c r="P327" s="18"/>
      <c r="Q327" s="18"/>
      <c r="R327" s="18"/>
      <c r="S327" s="18"/>
      <c r="T327" s="18"/>
      <c r="U327" s="18"/>
      <c r="V327" s="18"/>
      <c r="W327" s="18"/>
      <c r="X327" s="18"/>
      <c r="Y327" s="18"/>
    </row>
    <row r="328" spans="2:25" ht="12" customHeight="1">
      <c r="B328" s="18"/>
      <c r="C328" s="18"/>
      <c r="D328" s="235"/>
      <c r="E328" s="74"/>
      <c r="F328" s="18"/>
      <c r="G328" s="18"/>
      <c r="H328" s="18"/>
      <c r="I328" s="18"/>
      <c r="J328" s="18"/>
      <c r="K328" s="163"/>
      <c r="L328" s="18"/>
      <c r="M328" s="18"/>
      <c r="N328" s="18"/>
      <c r="O328" s="18"/>
      <c r="P328" s="18"/>
      <c r="Q328" s="18"/>
      <c r="R328" s="18"/>
      <c r="S328" s="18"/>
      <c r="T328" s="18"/>
      <c r="U328" s="18"/>
      <c r="V328" s="18"/>
      <c r="W328" s="18"/>
      <c r="X328" s="18"/>
      <c r="Y328" s="18"/>
    </row>
    <row r="329" spans="2:25" ht="12" customHeight="1">
      <c r="B329" s="18"/>
      <c r="C329" s="18"/>
      <c r="D329" s="235"/>
      <c r="E329" s="74"/>
      <c r="F329" s="18"/>
      <c r="G329" s="18"/>
      <c r="H329" s="18"/>
      <c r="I329" s="18"/>
      <c r="J329" s="18"/>
      <c r="K329" s="163"/>
      <c r="L329" s="18"/>
      <c r="M329" s="18"/>
      <c r="N329" s="18"/>
      <c r="O329" s="18"/>
      <c r="P329" s="18"/>
      <c r="Q329" s="18"/>
      <c r="R329" s="18"/>
      <c r="S329" s="18"/>
      <c r="T329" s="18"/>
      <c r="U329" s="18"/>
      <c r="V329" s="18"/>
      <c r="W329" s="18"/>
      <c r="X329" s="18"/>
      <c r="Y329" s="18"/>
    </row>
    <row r="330" spans="2:25" ht="12" customHeight="1">
      <c r="B330" s="18"/>
      <c r="C330" s="18"/>
      <c r="D330" s="235"/>
      <c r="E330" s="74"/>
      <c r="F330" s="18"/>
      <c r="G330" s="18"/>
      <c r="H330" s="18"/>
      <c r="I330" s="18"/>
      <c r="J330" s="18"/>
      <c r="K330" s="163"/>
      <c r="L330" s="18"/>
      <c r="M330" s="18"/>
      <c r="N330" s="18"/>
      <c r="O330" s="18"/>
      <c r="P330" s="18"/>
      <c r="Q330" s="18"/>
      <c r="R330" s="18"/>
      <c r="S330" s="18"/>
      <c r="T330" s="18"/>
      <c r="U330" s="18"/>
      <c r="V330" s="18"/>
      <c r="W330" s="18"/>
      <c r="X330" s="18"/>
      <c r="Y330" s="18"/>
    </row>
    <row r="331" spans="2:25" ht="12" customHeight="1">
      <c r="B331" s="18"/>
      <c r="C331" s="18"/>
      <c r="D331" s="235"/>
      <c r="E331" s="74"/>
      <c r="F331" s="18"/>
      <c r="G331" s="18"/>
      <c r="H331" s="18"/>
      <c r="I331" s="18"/>
      <c r="J331" s="18"/>
      <c r="K331" s="163"/>
      <c r="L331" s="18"/>
      <c r="M331" s="18"/>
      <c r="N331" s="18"/>
      <c r="O331" s="18"/>
      <c r="P331" s="18"/>
      <c r="Q331" s="18"/>
      <c r="R331" s="18"/>
      <c r="S331" s="18"/>
      <c r="T331" s="18"/>
      <c r="U331" s="18"/>
      <c r="V331" s="18"/>
      <c r="W331" s="18"/>
      <c r="X331" s="18"/>
      <c r="Y331" s="18"/>
    </row>
    <row r="332" spans="2:25" ht="12" customHeight="1">
      <c r="B332" s="18"/>
      <c r="C332" s="18"/>
      <c r="D332" s="235"/>
      <c r="E332" s="74"/>
      <c r="F332" s="18"/>
      <c r="G332" s="18"/>
      <c r="H332" s="18"/>
      <c r="I332" s="18"/>
      <c r="J332" s="18"/>
      <c r="K332" s="163"/>
      <c r="L332" s="18"/>
      <c r="M332" s="18"/>
      <c r="N332" s="18"/>
      <c r="O332" s="18"/>
      <c r="P332" s="18"/>
      <c r="Q332" s="18"/>
      <c r="R332" s="18"/>
      <c r="S332" s="18"/>
      <c r="T332" s="18"/>
      <c r="U332" s="18"/>
      <c r="V332" s="18"/>
      <c r="W332" s="18"/>
      <c r="X332" s="18"/>
      <c r="Y332" s="18"/>
    </row>
    <row r="333" spans="2:25" ht="12" customHeight="1">
      <c r="B333" s="18"/>
      <c r="C333" s="18"/>
      <c r="D333" s="235"/>
      <c r="E333" s="74"/>
      <c r="F333" s="18"/>
      <c r="G333" s="18"/>
      <c r="H333" s="18"/>
      <c r="I333" s="18"/>
      <c r="J333" s="18"/>
      <c r="K333" s="163"/>
      <c r="L333" s="18"/>
      <c r="M333" s="18"/>
      <c r="N333" s="18"/>
      <c r="O333" s="18"/>
      <c r="P333" s="18"/>
      <c r="Q333" s="18"/>
      <c r="R333" s="18"/>
      <c r="S333" s="18"/>
      <c r="T333" s="18"/>
      <c r="U333" s="18"/>
      <c r="V333" s="18"/>
      <c r="W333" s="18"/>
      <c r="X333" s="18"/>
      <c r="Y333" s="18"/>
    </row>
    <row r="334" spans="2:25" ht="12" customHeight="1">
      <c r="B334" s="18"/>
      <c r="C334" s="18"/>
      <c r="D334" s="235"/>
      <c r="E334" s="74"/>
      <c r="F334" s="18"/>
      <c r="G334" s="18"/>
      <c r="H334" s="18"/>
      <c r="I334" s="18"/>
      <c r="J334" s="18"/>
      <c r="K334" s="163"/>
      <c r="L334" s="18"/>
      <c r="M334" s="18"/>
      <c r="N334" s="18"/>
      <c r="O334" s="18"/>
      <c r="P334" s="18"/>
      <c r="Q334" s="18"/>
      <c r="R334" s="18"/>
      <c r="S334" s="18"/>
      <c r="T334" s="18"/>
      <c r="U334" s="18"/>
      <c r="V334" s="18"/>
      <c r="W334" s="18"/>
      <c r="X334" s="18"/>
      <c r="Y334" s="18"/>
    </row>
    <row r="335" spans="2:25" ht="12" customHeight="1">
      <c r="B335" s="18"/>
      <c r="C335" s="18"/>
      <c r="D335" s="235"/>
      <c r="E335" s="74"/>
      <c r="F335" s="18"/>
      <c r="G335" s="18"/>
      <c r="H335" s="18"/>
      <c r="I335" s="18"/>
      <c r="J335" s="18"/>
      <c r="K335" s="163"/>
      <c r="L335" s="18"/>
      <c r="M335" s="18"/>
      <c r="N335" s="18"/>
      <c r="O335" s="18"/>
      <c r="P335" s="18"/>
      <c r="Q335" s="18"/>
      <c r="R335" s="18"/>
      <c r="S335" s="18"/>
      <c r="T335" s="18"/>
      <c r="U335" s="18"/>
      <c r="V335" s="18"/>
      <c r="W335" s="18"/>
      <c r="X335" s="18"/>
      <c r="Y335" s="18"/>
    </row>
    <row r="336" spans="2:25" ht="12" customHeight="1">
      <c r="B336" s="18"/>
      <c r="C336" s="18"/>
      <c r="D336" s="235"/>
      <c r="E336" s="74"/>
      <c r="F336" s="18"/>
      <c r="G336" s="18"/>
      <c r="H336" s="18"/>
      <c r="I336" s="18"/>
      <c r="J336" s="18"/>
      <c r="K336" s="163"/>
      <c r="L336" s="18"/>
      <c r="M336" s="18"/>
      <c r="N336" s="18"/>
      <c r="O336" s="18"/>
      <c r="P336" s="18"/>
      <c r="Q336" s="18"/>
      <c r="R336" s="18"/>
      <c r="S336" s="18"/>
      <c r="T336" s="18"/>
      <c r="U336" s="18"/>
      <c r="V336" s="18"/>
      <c r="W336" s="18"/>
      <c r="X336" s="18"/>
      <c r="Y336" s="18"/>
    </row>
    <row r="337" spans="2:25" ht="12" customHeight="1">
      <c r="B337" s="18"/>
      <c r="C337" s="18"/>
      <c r="D337" s="235"/>
      <c r="E337" s="74"/>
      <c r="F337" s="18"/>
      <c r="G337" s="18"/>
      <c r="H337" s="18"/>
      <c r="I337" s="18"/>
      <c r="J337" s="18"/>
      <c r="K337" s="163"/>
      <c r="L337" s="18"/>
      <c r="M337" s="18"/>
      <c r="N337" s="18"/>
      <c r="O337" s="18"/>
      <c r="P337" s="18"/>
      <c r="Q337" s="18"/>
      <c r="R337" s="18"/>
      <c r="S337" s="18"/>
      <c r="T337" s="18"/>
      <c r="U337" s="18"/>
      <c r="V337" s="18"/>
      <c r="W337" s="18"/>
      <c r="X337" s="18"/>
      <c r="Y337" s="18"/>
    </row>
    <row r="338" spans="2:25" ht="12" customHeight="1">
      <c r="B338" s="18"/>
      <c r="C338" s="18"/>
      <c r="D338" s="235"/>
      <c r="E338" s="74"/>
      <c r="F338" s="18"/>
      <c r="G338" s="18"/>
      <c r="H338" s="18"/>
      <c r="I338" s="18"/>
      <c r="J338" s="18"/>
      <c r="K338" s="163"/>
      <c r="L338" s="18"/>
      <c r="M338" s="18"/>
      <c r="N338" s="18"/>
      <c r="O338" s="18"/>
      <c r="P338" s="18"/>
      <c r="Q338" s="18"/>
      <c r="R338" s="18"/>
      <c r="S338" s="18"/>
      <c r="T338" s="18"/>
      <c r="U338" s="18"/>
      <c r="V338" s="18"/>
      <c r="W338" s="18"/>
      <c r="X338" s="18"/>
      <c r="Y338" s="18"/>
    </row>
    <row r="339" spans="2:25" ht="12" customHeight="1">
      <c r="B339" s="18"/>
      <c r="C339" s="18"/>
      <c r="D339" s="235"/>
      <c r="E339" s="74"/>
      <c r="F339" s="18"/>
      <c r="G339" s="18"/>
      <c r="H339" s="18"/>
      <c r="I339" s="18"/>
      <c r="J339" s="18"/>
      <c r="K339" s="163"/>
      <c r="L339" s="18"/>
      <c r="M339" s="18"/>
      <c r="N339" s="18"/>
      <c r="O339" s="18"/>
      <c r="P339" s="18"/>
      <c r="Q339" s="18"/>
      <c r="R339" s="18"/>
      <c r="S339" s="18"/>
      <c r="T339" s="18"/>
      <c r="U339" s="18"/>
      <c r="V339" s="18"/>
      <c r="W339" s="18"/>
      <c r="X339" s="18"/>
      <c r="Y339" s="18"/>
    </row>
    <row r="340" spans="2:25" ht="12" customHeight="1">
      <c r="B340" s="18"/>
      <c r="C340" s="18"/>
      <c r="D340" s="235"/>
      <c r="E340" s="74"/>
      <c r="F340" s="18"/>
      <c r="G340" s="18"/>
      <c r="H340" s="18"/>
      <c r="I340" s="18"/>
      <c r="J340" s="18"/>
      <c r="K340" s="163"/>
      <c r="L340" s="18"/>
      <c r="M340" s="18"/>
      <c r="N340" s="18"/>
      <c r="O340" s="18"/>
      <c r="P340" s="18"/>
      <c r="Q340" s="18"/>
      <c r="R340" s="18"/>
      <c r="S340" s="18"/>
      <c r="T340" s="18"/>
      <c r="U340" s="18"/>
      <c r="V340" s="18"/>
      <c r="W340" s="18"/>
      <c r="X340" s="18"/>
      <c r="Y340" s="18"/>
    </row>
    <row r="341" spans="2:25" ht="12" customHeight="1">
      <c r="B341" s="18"/>
      <c r="C341" s="18"/>
      <c r="D341" s="235"/>
      <c r="E341" s="74"/>
      <c r="F341" s="18"/>
      <c r="G341" s="18"/>
      <c r="H341" s="18"/>
      <c r="I341" s="18"/>
      <c r="J341" s="18"/>
      <c r="K341" s="163"/>
      <c r="L341" s="18"/>
      <c r="M341" s="18"/>
      <c r="N341" s="18"/>
      <c r="O341" s="18"/>
      <c r="P341" s="18"/>
      <c r="Q341" s="18"/>
      <c r="R341" s="18"/>
      <c r="S341" s="18"/>
      <c r="T341" s="18"/>
      <c r="U341" s="18"/>
      <c r="V341" s="18"/>
      <c r="W341" s="18"/>
      <c r="X341" s="18"/>
      <c r="Y341" s="18"/>
    </row>
    <row r="342" spans="2:25" ht="12" customHeight="1">
      <c r="B342" s="18"/>
      <c r="C342" s="18"/>
      <c r="D342" s="235"/>
      <c r="E342" s="74"/>
      <c r="F342" s="18"/>
      <c r="G342" s="18"/>
      <c r="H342" s="18"/>
      <c r="I342" s="18"/>
      <c r="J342" s="18"/>
      <c r="K342" s="163"/>
      <c r="L342" s="18"/>
      <c r="M342" s="18"/>
      <c r="N342" s="18"/>
      <c r="O342" s="18"/>
      <c r="P342" s="18"/>
      <c r="Q342" s="18"/>
      <c r="R342" s="18"/>
      <c r="S342" s="18"/>
      <c r="T342" s="18"/>
      <c r="U342" s="18"/>
      <c r="V342" s="18"/>
      <c r="W342" s="18"/>
      <c r="X342" s="18"/>
      <c r="Y342" s="18"/>
    </row>
    <row r="343" spans="2:25" ht="12" customHeight="1">
      <c r="B343" s="18"/>
      <c r="C343" s="18"/>
      <c r="D343" s="235"/>
      <c r="E343" s="74"/>
      <c r="F343" s="18"/>
      <c r="G343" s="18"/>
      <c r="H343" s="18"/>
      <c r="I343" s="18"/>
      <c r="J343" s="18"/>
      <c r="K343" s="163"/>
      <c r="L343" s="18"/>
      <c r="M343" s="18"/>
      <c r="N343" s="18"/>
      <c r="O343" s="18"/>
      <c r="P343" s="18"/>
      <c r="Q343" s="18"/>
      <c r="R343" s="18"/>
      <c r="S343" s="18"/>
      <c r="T343" s="18"/>
      <c r="U343" s="18"/>
      <c r="V343" s="18"/>
      <c r="W343" s="18"/>
      <c r="X343" s="18"/>
      <c r="Y343" s="18"/>
    </row>
    <row r="344" spans="2:25" ht="12" customHeight="1">
      <c r="B344" s="18"/>
      <c r="C344" s="18"/>
      <c r="D344" s="235"/>
      <c r="E344" s="74"/>
      <c r="F344" s="18"/>
      <c r="G344" s="18"/>
      <c r="H344" s="18"/>
      <c r="I344" s="18"/>
      <c r="J344" s="18"/>
      <c r="K344" s="163"/>
      <c r="L344" s="18"/>
      <c r="M344" s="18"/>
      <c r="N344" s="18"/>
      <c r="O344" s="18"/>
      <c r="P344" s="18"/>
      <c r="Q344" s="18"/>
      <c r="R344" s="18"/>
      <c r="S344" s="18"/>
      <c r="T344" s="18"/>
      <c r="U344" s="18"/>
      <c r="V344" s="18"/>
      <c r="W344" s="18"/>
      <c r="X344" s="18"/>
      <c r="Y344" s="18"/>
    </row>
    <row r="345" spans="2:25" ht="12" customHeight="1">
      <c r="B345" s="18"/>
      <c r="C345" s="18"/>
      <c r="D345" s="235"/>
      <c r="E345" s="74"/>
      <c r="F345" s="18"/>
      <c r="G345" s="18"/>
      <c r="H345" s="18"/>
      <c r="I345" s="18"/>
      <c r="J345" s="18"/>
      <c r="K345" s="163"/>
      <c r="L345" s="18"/>
      <c r="M345" s="18"/>
      <c r="N345" s="18"/>
      <c r="O345" s="18"/>
      <c r="P345" s="18"/>
      <c r="Q345" s="18"/>
      <c r="R345" s="18"/>
      <c r="S345" s="18"/>
      <c r="T345" s="18"/>
      <c r="U345" s="18"/>
      <c r="V345" s="18"/>
      <c r="W345" s="18"/>
      <c r="X345" s="18"/>
      <c r="Y345" s="18"/>
    </row>
    <row r="346" spans="2:25" ht="12" customHeight="1">
      <c r="B346" s="18"/>
      <c r="C346" s="18"/>
      <c r="D346" s="235"/>
      <c r="E346" s="74"/>
      <c r="F346" s="18"/>
      <c r="G346" s="18"/>
      <c r="H346" s="18"/>
      <c r="I346" s="18"/>
      <c r="J346" s="18"/>
      <c r="K346" s="163"/>
      <c r="L346" s="18"/>
      <c r="M346" s="18"/>
      <c r="N346" s="18"/>
      <c r="O346" s="18"/>
      <c r="P346" s="18"/>
      <c r="Q346" s="18"/>
      <c r="R346" s="18"/>
      <c r="S346" s="18"/>
      <c r="T346" s="18"/>
      <c r="U346" s="18"/>
      <c r="V346" s="18"/>
      <c r="W346" s="18"/>
      <c r="X346" s="18"/>
      <c r="Y346" s="18"/>
    </row>
    <row r="347" spans="2:25" ht="12" customHeight="1">
      <c r="B347" s="18"/>
      <c r="C347" s="18"/>
      <c r="D347" s="235"/>
      <c r="E347" s="74"/>
      <c r="F347" s="18"/>
      <c r="G347" s="18"/>
      <c r="H347" s="18"/>
      <c r="I347" s="18"/>
      <c r="J347" s="18"/>
      <c r="K347" s="163"/>
      <c r="L347" s="18"/>
      <c r="M347" s="18"/>
      <c r="N347" s="18"/>
      <c r="O347" s="18"/>
      <c r="P347" s="18"/>
      <c r="Q347" s="18"/>
      <c r="R347" s="18"/>
      <c r="S347" s="18"/>
      <c r="T347" s="18"/>
      <c r="U347" s="18"/>
      <c r="V347" s="18"/>
      <c r="W347" s="18"/>
      <c r="X347" s="18"/>
      <c r="Y347" s="18"/>
    </row>
    <row r="348" spans="2:25" ht="12" customHeight="1">
      <c r="B348" s="18"/>
      <c r="C348" s="18"/>
      <c r="D348" s="235"/>
      <c r="E348" s="74"/>
      <c r="F348" s="18"/>
      <c r="G348" s="18"/>
      <c r="H348" s="18"/>
      <c r="I348" s="18"/>
      <c r="J348" s="18"/>
      <c r="K348" s="163"/>
      <c r="L348" s="18"/>
      <c r="M348" s="18"/>
      <c r="N348" s="18"/>
      <c r="O348" s="18"/>
      <c r="P348" s="18"/>
      <c r="Q348" s="18"/>
      <c r="R348" s="18"/>
      <c r="S348" s="18"/>
      <c r="T348" s="18"/>
      <c r="U348" s="18"/>
      <c r="V348" s="18"/>
      <c r="W348" s="18"/>
      <c r="X348" s="18"/>
      <c r="Y348" s="18"/>
    </row>
    <row r="349" spans="2:25" ht="12" customHeight="1">
      <c r="B349" s="18"/>
      <c r="C349" s="18"/>
      <c r="D349" s="235"/>
      <c r="E349" s="74"/>
      <c r="F349" s="18"/>
      <c r="G349" s="18"/>
      <c r="H349" s="18"/>
      <c r="I349" s="18"/>
      <c r="J349" s="18"/>
      <c r="K349" s="163"/>
      <c r="L349" s="18"/>
      <c r="M349" s="18"/>
      <c r="N349" s="18"/>
      <c r="O349" s="18"/>
      <c r="P349" s="18"/>
      <c r="Q349" s="18"/>
      <c r="R349" s="18"/>
      <c r="S349" s="18"/>
      <c r="T349" s="18"/>
      <c r="U349" s="18"/>
      <c r="V349" s="18"/>
      <c r="W349" s="18"/>
      <c r="X349" s="18"/>
      <c r="Y349" s="18"/>
    </row>
    <row r="350" spans="2:25" ht="12" customHeight="1">
      <c r="B350" s="18"/>
      <c r="C350" s="18"/>
      <c r="D350" s="235"/>
      <c r="E350" s="74"/>
      <c r="F350" s="18"/>
      <c r="G350" s="18"/>
      <c r="H350" s="18"/>
      <c r="I350" s="18"/>
      <c r="J350" s="18"/>
      <c r="K350" s="163"/>
      <c r="L350" s="18"/>
      <c r="M350" s="18"/>
      <c r="N350" s="18"/>
      <c r="O350" s="18"/>
      <c r="P350" s="18"/>
      <c r="Q350" s="18"/>
      <c r="R350" s="18"/>
      <c r="S350" s="18"/>
      <c r="T350" s="18"/>
      <c r="U350" s="18"/>
      <c r="V350" s="18"/>
      <c r="W350" s="18"/>
      <c r="X350" s="18"/>
      <c r="Y350" s="18"/>
    </row>
    <row r="351" spans="2:25" ht="12" customHeight="1">
      <c r="B351" s="18"/>
      <c r="C351" s="18"/>
      <c r="D351" s="235"/>
      <c r="E351" s="74"/>
      <c r="F351" s="18"/>
      <c r="G351" s="18"/>
      <c r="H351" s="18"/>
      <c r="I351" s="18"/>
      <c r="J351" s="18"/>
      <c r="K351" s="163"/>
      <c r="L351" s="18"/>
      <c r="M351" s="18"/>
      <c r="N351" s="18"/>
      <c r="O351" s="18"/>
      <c r="P351" s="18"/>
      <c r="Q351" s="18"/>
      <c r="R351" s="18"/>
      <c r="S351" s="18"/>
      <c r="T351" s="18"/>
      <c r="U351" s="18"/>
      <c r="V351" s="18"/>
      <c r="W351" s="18"/>
      <c r="X351" s="18"/>
      <c r="Y351" s="18"/>
    </row>
    <row r="352" spans="2:25" ht="12" customHeight="1">
      <c r="B352" s="18"/>
      <c r="C352" s="18"/>
      <c r="D352" s="235"/>
      <c r="E352" s="74"/>
      <c r="F352" s="18"/>
      <c r="G352" s="18"/>
      <c r="H352" s="18"/>
      <c r="I352" s="18"/>
      <c r="J352" s="18"/>
      <c r="K352" s="163"/>
      <c r="L352" s="18"/>
      <c r="M352" s="18"/>
      <c r="N352" s="18"/>
      <c r="O352" s="18"/>
      <c r="P352" s="18"/>
      <c r="Q352" s="18"/>
      <c r="R352" s="18"/>
      <c r="S352" s="18"/>
      <c r="T352" s="18"/>
      <c r="U352" s="18"/>
      <c r="V352" s="18"/>
      <c r="W352" s="18"/>
      <c r="X352" s="18"/>
      <c r="Y352" s="18"/>
    </row>
    <row r="353" spans="2:25" ht="12" customHeight="1">
      <c r="B353" s="18"/>
      <c r="C353" s="18"/>
      <c r="D353" s="235"/>
      <c r="E353" s="74"/>
      <c r="F353" s="18"/>
      <c r="G353" s="18"/>
      <c r="H353" s="18"/>
      <c r="I353" s="18"/>
      <c r="J353" s="18"/>
      <c r="K353" s="163"/>
      <c r="L353" s="18"/>
      <c r="M353" s="18"/>
      <c r="N353" s="18"/>
      <c r="O353" s="18"/>
      <c r="P353" s="18"/>
      <c r="Q353" s="18"/>
      <c r="R353" s="18"/>
      <c r="S353" s="18"/>
      <c r="T353" s="18"/>
      <c r="U353" s="18"/>
      <c r="V353" s="18"/>
      <c r="W353" s="18"/>
      <c r="X353" s="18"/>
      <c r="Y353" s="18"/>
    </row>
    <row r="354" spans="2:25" ht="12" customHeight="1">
      <c r="B354" s="18"/>
      <c r="C354" s="18"/>
      <c r="D354" s="235"/>
      <c r="E354" s="74"/>
      <c r="F354" s="18"/>
      <c r="G354" s="18"/>
      <c r="H354" s="18"/>
      <c r="I354" s="18"/>
      <c r="J354" s="18"/>
      <c r="K354" s="163"/>
      <c r="L354" s="18"/>
      <c r="M354" s="18"/>
      <c r="N354" s="18"/>
      <c r="O354" s="18"/>
      <c r="P354" s="18"/>
      <c r="Q354" s="18"/>
      <c r="R354" s="18"/>
      <c r="S354" s="18"/>
      <c r="T354" s="18"/>
      <c r="U354" s="18"/>
      <c r="V354" s="18"/>
      <c r="W354" s="18"/>
      <c r="X354" s="18"/>
      <c r="Y354" s="18"/>
    </row>
    <row r="355" spans="2:25" ht="12" customHeight="1">
      <c r="B355" s="18"/>
      <c r="C355" s="18"/>
      <c r="D355" s="235"/>
      <c r="E355" s="74"/>
      <c r="F355" s="18"/>
      <c r="G355" s="18"/>
      <c r="H355" s="18"/>
      <c r="I355" s="18"/>
      <c r="J355" s="18"/>
      <c r="K355" s="163"/>
      <c r="L355" s="18"/>
      <c r="M355" s="18"/>
      <c r="N355" s="18"/>
      <c r="O355" s="18"/>
      <c r="P355" s="18"/>
      <c r="Q355" s="18"/>
      <c r="R355" s="18"/>
      <c r="S355" s="18"/>
      <c r="T355" s="18"/>
      <c r="U355" s="18"/>
      <c r="V355" s="18"/>
      <c r="W355" s="18"/>
      <c r="X355" s="18"/>
      <c r="Y355" s="18"/>
    </row>
    <row r="356" spans="2:25" ht="12" customHeight="1">
      <c r="B356" s="18"/>
      <c r="C356" s="18"/>
      <c r="D356" s="235"/>
      <c r="E356" s="74"/>
      <c r="F356" s="18"/>
      <c r="G356" s="18"/>
      <c r="H356" s="18"/>
      <c r="I356" s="18"/>
      <c r="J356" s="18"/>
      <c r="K356" s="163"/>
      <c r="L356" s="18"/>
      <c r="M356" s="18"/>
      <c r="N356" s="18"/>
      <c r="O356" s="18"/>
      <c r="P356" s="18"/>
      <c r="Q356" s="18"/>
      <c r="R356" s="18"/>
      <c r="S356" s="18"/>
      <c r="T356" s="18"/>
      <c r="U356" s="18"/>
      <c r="V356" s="18"/>
      <c r="W356" s="18"/>
      <c r="X356" s="18"/>
      <c r="Y356" s="18"/>
    </row>
    <row r="357" spans="2:25" ht="12" customHeight="1">
      <c r="B357" s="18"/>
      <c r="C357" s="18"/>
      <c r="D357" s="235"/>
      <c r="E357" s="74"/>
      <c r="F357" s="18"/>
      <c r="G357" s="18"/>
      <c r="H357" s="18"/>
      <c r="I357" s="18"/>
      <c r="J357" s="18"/>
      <c r="K357" s="163"/>
      <c r="L357" s="18"/>
      <c r="M357" s="18"/>
      <c r="N357" s="18"/>
      <c r="O357" s="18"/>
      <c r="P357" s="18"/>
      <c r="Q357" s="18"/>
      <c r="R357" s="18"/>
      <c r="S357" s="18"/>
      <c r="T357" s="18"/>
      <c r="U357" s="18"/>
      <c r="V357" s="18"/>
      <c r="W357" s="18"/>
      <c r="X357" s="18"/>
      <c r="Y357" s="18"/>
    </row>
    <row r="358" spans="2:25" ht="12" customHeight="1">
      <c r="B358" s="18"/>
      <c r="C358" s="18"/>
      <c r="D358" s="235"/>
      <c r="E358" s="74"/>
      <c r="F358" s="18"/>
      <c r="G358" s="18"/>
      <c r="H358" s="18"/>
      <c r="I358" s="18"/>
      <c r="J358" s="18"/>
      <c r="K358" s="163"/>
      <c r="L358" s="18"/>
      <c r="M358" s="18"/>
      <c r="N358" s="18"/>
      <c r="O358" s="18"/>
      <c r="P358" s="18"/>
      <c r="Q358" s="18"/>
      <c r="R358" s="18"/>
      <c r="S358" s="18"/>
      <c r="T358" s="18"/>
      <c r="U358" s="18"/>
      <c r="V358" s="18"/>
      <c r="W358" s="18"/>
      <c r="X358" s="18"/>
      <c r="Y358" s="18"/>
    </row>
    <row r="359" spans="2:25" ht="12" customHeight="1">
      <c r="B359" s="18"/>
      <c r="C359" s="18"/>
      <c r="D359" s="235"/>
      <c r="E359" s="74"/>
      <c r="F359" s="18"/>
      <c r="G359" s="18"/>
      <c r="H359" s="18"/>
      <c r="I359" s="18"/>
      <c r="J359" s="18"/>
      <c r="K359" s="163"/>
      <c r="L359" s="18"/>
      <c r="M359" s="18"/>
      <c r="N359" s="18"/>
      <c r="O359" s="18"/>
      <c r="P359" s="18"/>
      <c r="Q359" s="18"/>
      <c r="R359" s="18"/>
      <c r="S359" s="18"/>
      <c r="T359" s="18"/>
      <c r="U359" s="18"/>
      <c r="V359" s="18"/>
      <c r="W359" s="18"/>
      <c r="X359" s="18"/>
      <c r="Y359" s="18"/>
    </row>
    <row r="360" spans="2:25" ht="12" customHeight="1">
      <c r="B360" s="18"/>
      <c r="C360" s="18"/>
      <c r="D360" s="235"/>
      <c r="E360" s="74"/>
      <c r="F360" s="18"/>
      <c r="G360" s="18"/>
      <c r="H360" s="18"/>
      <c r="I360" s="18"/>
      <c r="J360" s="18"/>
      <c r="K360" s="163"/>
      <c r="L360" s="18"/>
      <c r="M360" s="18"/>
      <c r="N360" s="18"/>
      <c r="O360" s="18"/>
      <c r="P360" s="18"/>
      <c r="Q360" s="18"/>
      <c r="R360" s="18"/>
      <c r="S360" s="18"/>
      <c r="T360" s="18"/>
      <c r="U360" s="18"/>
      <c r="V360" s="18"/>
      <c r="W360" s="18"/>
      <c r="X360" s="18"/>
      <c r="Y360" s="18"/>
    </row>
    <row r="361" spans="2:25" ht="12" customHeight="1">
      <c r="B361" s="18"/>
      <c r="C361" s="18"/>
      <c r="D361" s="235"/>
      <c r="E361" s="74"/>
      <c r="F361" s="18"/>
      <c r="G361" s="18"/>
      <c r="H361" s="18"/>
      <c r="I361" s="18"/>
      <c r="J361" s="18"/>
      <c r="K361" s="163"/>
      <c r="L361" s="18"/>
      <c r="M361" s="18"/>
      <c r="N361" s="18"/>
      <c r="O361" s="18"/>
      <c r="P361" s="18"/>
      <c r="Q361" s="18"/>
      <c r="R361" s="18"/>
      <c r="S361" s="18"/>
      <c r="T361" s="18"/>
      <c r="U361" s="18"/>
      <c r="V361" s="18"/>
      <c r="W361" s="18"/>
      <c r="X361" s="18"/>
      <c r="Y361" s="18"/>
    </row>
    <row r="362" spans="2:25" ht="12" customHeight="1">
      <c r="B362" s="18"/>
      <c r="C362" s="18"/>
      <c r="D362" s="235"/>
      <c r="E362" s="74"/>
      <c r="F362" s="18"/>
      <c r="G362" s="18"/>
      <c r="H362" s="18"/>
      <c r="I362" s="18"/>
      <c r="J362" s="18"/>
      <c r="K362" s="163"/>
      <c r="L362" s="18"/>
      <c r="M362" s="18"/>
      <c r="N362" s="18"/>
      <c r="O362" s="18"/>
      <c r="P362" s="18"/>
      <c r="Q362" s="18"/>
      <c r="R362" s="18"/>
      <c r="S362" s="18"/>
      <c r="T362" s="18"/>
      <c r="U362" s="18"/>
      <c r="V362" s="18"/>
      <c r="W362" s="18"/>
      <c r="X362" s="18"/>
      <c r="Y362" s="18"/>
    </row>
    <row r="363" spans="2:25" ht="12" customHeight="1">
      <c r="B363" s="18"/>
      <c r="C363" s="18"/>
      <c r="D363" s="235"/>
      <c r="E363" s="74"/>
      <c r="F363" s="18"/>
      <c r="G363" s="18"/>
      <c r="H363" s="18"/>
      <c r="I363" s="18"/>
      <c r="J363" s="18"/>
      <c r="K363" s="163"/>
      <c r="L363" s="18"/>
      <c r="M363" s="18"/>
      <c r="N363" s="18"/>
      <c r="O363" s="18"/>
      <c r="P363" s="18"/>
      <c r="Q363" s="18"/>
      <c r="R363" s="18"/>
      <c r="S363" s="18"/>
      <c r="T363" s="18"/>
      <c r="U363" s="18"/>
      <c r="V363" s="18"/>
      <c r="W363" s="18"/>
      <c r="X363" s="18"/>
      <c r="Y363" s="18"/>
    </row>
    <row r="364" spans="2:25" ht="12" customHeight="1">
      <c r="B364" s="18"/>
      <c r="C364" s="18"/>
      <c r="D364" s="235"/>
      <c r="E364" s="74"/>
      <c r="F364" s="18"/>
      <c r="G364" s="18"/>
      <c r="H364" s="18"/>
      <c r="I364" s="18"/>
      <c r="J364" s="18"/>
      <c r="K364" s="163"/>
      <c r="L364" s="18"/>
      <c r="M364" s="18"/>
      <c r="N364" s="18"/>
      <c r="O364" s="18"/>
      <c r="P364" s="18"/>
      <c r="Q364" s="18"/>
      <c r="R364" s="18"/>
      <c r="S364" s="18"/>
      <c r="T364" s="18"/>
      <c r="U364" s="18"/>
      <c r="V364" s="18"/>
      <c r="W364" s="18"/>
      <c r="X364" s="18"/>
      <c r="Y364" s="18"/>
    </row>
    <row r="365" spans="2:25" ht="12" customHeight="1">
      <c r="B365" s="18"/>
      <c r="C365" s="18"/>
      <c r="D365" s="235"/>
      <c r="E365" s="74"/>
      <c r="F365" s="18"/>
      <c r="G365" s="18"/>
      <c r="H365" s="18"/>
      <c r="I365" s="18"/>
      <c r="J365" s="18"/>
      <c r="K365" s="163"/>
      <c r="L365" s="18"/>
      <c r="M365" s="18"/>
      <c r="N365" s="18"/>
      <c r="O365" s="18"/>
      <c r="P365" s="18"/>
      <c r="Q365" s="18"/>
      <c r="R365" s="18"/>
      <c r="S365" s="18"/>
      <c r="T365" s="18"/>
      <c r="U365" s="18"/>
      <c r="V365" s="18"/>
      <c r="W365" s="18"/>
      <c r="X365" s="18"/>
      <c r="Y365" s="18"/>
    </row>
    <row r="366" spans="2:25" ht="12" customHeight="1">
      <c r="B366" s="18"/>
      <c r="C366" s="18"/>
      <c r="D366" s="235"/>
      <c r="E366" s="74"/>
      <c r="F366" s="18"/>
      <c r="G366" s="18"/>
      <c r="H366" s="18"/>
      <c r="I366" s="18"/>
      <c r="J366" s="18"/>
      <c r="K366" s="163"/>
      <c r="L366" s="18"/>
      <c r="M366" s="18"/>
      <c r="N366" s="18"/>
      <c r="O366" s="18"/>
      <c r="P366" s="18"/>
      <c r="Q366" s="18"/>
      <c r="R366" s="18"/>
      <c r="S366" s="18"/>
      <c r="T366" s="18"/>
      <c r="U366" s="18"/>
      <c r="V366" s="18"/>
      <c r="W366" s="18"/>
      <c r="X366" s="18"/>
      <c r="Y366" s="18"/>
    </row>
    <row r="367" spans="2:25" ht="12" customHeight="1">
      <c r="B367" s="18"/>
      <c r="C367" s="18"/>
      <c r="D367" s="235"/>
      <c r="E367" s="74"/>
      <c r="F367" s="18"/>
      <c r="G367" s="18"/>
      <c r="H367" s="18"/>
      <c r="I367" s="18"/>
      <c r="J367" s="18"/>
      <c r="K367" s="163"/>
      <c r="L367" s="18"/>
      <c r="M367" s="18"/>
      <c r="N367" s="18"/>
      <c r="O367" s="18"/>
      <c r="P367" s="18"/>
      <c r="Q367" s="18"/>
      <c r="R367" s="18"/>
      <c r="S367" s="18"/>
      <c r="T367" s="18"/>
      <c r="U367" s="18"/>
      <c r="V367" s="18"/>
      <c r="W367" s="18"/>
      <c r="X367" s="18"/>
      <c r="Y367" s="18"/>
    </row>
    <row r="368" spans="2:25" ht="12" customHeight="1">
      <c r="B368" s="18"/>
      <c r="C368" s="18"/>
      <c r="D368" s="235"/>
      <c r="E368" s="74"/>
      <c r="F368" s="18"/>
      <c r="G368" s="18"/>
      <c r="H368" s="18"/>
      <c r="I368" s="18"/>
      <c r="J368" s="18"/>
      <c r="K368" s="163"/>
      <c r="L368" s="18"/>
      <c r="M368" s="18"/>
      <c r="N368" s="18"/>
      <c r="O368" s="18"/>
      <c r="P368" s="18"/>
      <c r="Q368" s="18"/>
      <c r="R368" s="18"/>
      <c r="S368" s="18"/>
      <c r="T368" s="18"/>
      <c r="U368" s="18"/>
      <c r="V368" s="18"/>
      <c r="W368" s="18"/>
      <c r="X368" s="18"/>
      <c r="Y368" s="18"/>
    </row>
    <row r="369" spans="2:25" ht="12" customHeight="1">
      <c r="B369" s="18"/>
      <c r="C369" s="18"/>
      <c r="D369" s="235"/>
      <c r="E369" s="74"/>
      <c r="F369" s="18"/>
      <c r="G369" s="18"/>
      <c r="H369" s="18"/>
      <c r="I369" s="18"/>
      <c r="J369" s="18"/>
      <c r="K369" s="163"/>
      <c r="L369" s="18"/>
      <c r="M369" s="18"/>
      <c r="N369" s="18"/>
      <c r="O369" s="18"/>
      <c r="P369" s="18"/>
      <c r="Q369" s="18"/>
      <c r="R369" s="18"/>
      <c r="S369" s="18"/>
      <c r="T369" s="18"/>
      <c r="U369" s="18"/>
      <c r="V369" s="18"/>
      <c r="W369" s="18"/>
      <c r="X369" s="18"/>
      <c r="Y369" s="18"/>
    </row>
    <row r="370" spans="2:25" ht="12" customHeight="1">
      <c r="B370" s="18"/>
      <c r="C370" s="18"/>
      <c r="D370" s="235"/>
      <c r="E370" s="74"/>
      <c r="F370" s="18"/>
      <c r="G370" s="18"/>
      <c r="H370" s="18"/>
      <c r="I370" s="18"/>
      <c r="J370" s="18"/>
      <c r="K370" s="163"/>
      <c r="L370" s="18"/>
      <c r="M370" s="18"/>
      <c r="N370" s="18"/>
      <c r="O370" s="18"/>
      <c r="P370" s="18"/>
      <c r="Q370" s="18"/>
      <c r="R370" s="18"/>
      <c r="S370" s="18"/>
      <c r="T370" s="18"/>
      <c r="U370" s="18"/>
      <c r="V370" s="18"/>
      <c r="W370" s="18"/>
      <c r="X370" s="18"/>
      <c r="Y370" s="18"/>
    </row>
    <row r="371" spans="2:25" ht="12" customHeight="1">
      <c r="B371" s="18"/>
      <c r="C371" s="18"/>
      <c r="D371" s="235"/>
      <c r="E371" s="74"/>
      <c r="F371" s="18"/>
      <c r="G371" s="18"/>
      <c r="H371" s="18"/>
      <c r="I371" s="18"/>
      <c r="J371" s="18"/>
      <c r="K371" s="163"/>
      <c r="L371" s="18"/>
      <c r="M371" s="18"/>
      <c r="N371" s="18"/>
      <c r="O371" s="18"/>
      <c r="P371" s="18"/>
      <c r="Q371" s="18"/>
      <c r="R371" s="18"/>
      <c r="S371" s="18"/>
      <c r="T371" s="18"/>
      <c r="U371" s="18"/>
      <c r="V371" s="18"/>
      <c r="W371" s="18"/>
      <c r="X371" s="18"/>
      <c r="Y371" s="18"/>
    </row>
    <row r="372" spans="2:25" ht="12" customHeight="1">
      <c r="B372" s="18"/>
      <c r="C372" s="18"/>
      <c r="D372" s="235"/>
      <c r="E372" s="74"/>
      <c r="F372" s="18"/>
      <c r="G372" s="18"/>
      <c r="H372" s="18"/>
      <c r="I372" s="18"/>
      <c r="J372" s="18"/>
      <c r="K372" s="163"/>
      <c r="L372" s="18"/>
      <c r="M372" s="18"/>
      <c r="N372" s="18"/>
      <c r="O372" s="18"/>
      <c r="P372" s="18"/>
      <c r="Q372" s="18"/>
      <c r="R372" s="18"/>
      <c r="S372" s="18"/>
      <c r="T372" s="18"/>
      <c r="U372" s="18"/>
      <c r="V372" s="18"/>
      <c r="W372" s="18"/>
      <c r="X372" s="18"/>
      <c r="Y372" s="18"/>
    </row>
    <row r="373" spans="2:25" ht="12" customHeight="1">
      <c r="B373" s="18"/>
      <c r="C373" s="18"/>
      <c r="D373" s="235"/>
      <c r="E373" s="74"/>
      <c r="F373" s="18"/>
      <c r="G373" s="18"/>
      <c r="H373" s="18"/>
      <c r="I373" s="18"/>
      <c r="J373" s="18"/>
      <c r="K373" s="163"/>
      <c r="L373" s="18"/>
      <c r="M373" s="18"/>
      <c r="N373" s="18"/>
      <c r="O373" s="18"/>
      <c r="P373" s="18"/>
      <c r="Q373" s="18"/>
      <c r="R373" s="18"/>
      <c r="S373" s="18"/>
      <c r="T373" s="18"/>
      <c r="U373" s="18"/>
      <c r="V373" s="18"/>
      <c r="W373" s="18"/>
      <c r="X373" s="18"/>
      <c r="Y373" s="18"/>
    </row>
    <row r="374" spans="2:25" ht="12" customHeight="1">
      <c r="B374" s="18"/>
      <c r="C374" s="18"/>
      <c r="D374" s="235"/>
      <c r="E374" s="74"/>
      <c r="F374" s="18"/>
      <c r="G374" s="18"/>
      <c r="H374" s="18"/>
      <c r="I374" s="18"/>
      <c r="J374" s="18"/>
      <c r="K374" s="163"/>
      <c r="L374" s="18"/>
      <c r="M374" s="18"/>
      <c r="N374" s="18"/>
      <c r="O374" s="18"/>
      <c r="P374" s="18"/>
      <c r="Q374" s="18"/>
      <c r="R374" s="18"/>
      <c r="S374" s="18"/>
      <c r="T374" s="18"/>
      <c r="U374" s="18"/>
      <c r="V374" s="18"/>
      <c r="W374" s="18"/>
      <c r="X374" s="18"/>
      <c r="Y374" s="18"/>
    </row>
    <row r="375" spans="2:25" ht="12" customHeight="1">
      <c r="B375" s="18"/>
      <c r="C375" s="18"/>
      <c r="D375" s="235"/>
      <c r="E375" s="74"/>
      <c r="F375" s="18"/>
      <c r="G375" s="18"/>
      <c r="H375" s="18"/>
      <c r="I375" s="18"/>
      <c r="J375" s="18"/>
      <c r="K375" s="163"/>
      <c r="L375" s="18"/>
      <c r="M375" s="18"/>
      <c r="N375" s="18"/>
      <c r="O375" s="18"/>
      <c r="P375" s="18"/>
      <c r="Q375" s="18"/>
      <c r="R375" s="18"/>
      <c r="S375" s="18"/>
      <c r="T375" s="18"/>
      <c r="U375" s="18"/>
      <c r="V375" s="18"/>
      <c r="W375" s="18"/>
      <c r="X375" s="18"/>
      <c r="Y375" s="18"/>
    </row>
    <row r="376" spans="2:25" ht="12" customHeight="1">
      <c r="B376" s="18"/>
      <c r="C376" s="18"/>
      <c r="D376" s="235"/>
      <c r="E376" s="74"/>
      <c r="F376" s="18"/>
      <c r="G376" s="18"/>
      <c r="H376" s="18"/>
      <c r="I376" s="18"/>
      <c r="J376" s="18"/>
      <c r="K376" s="163"/>
      <c r="L376" s="18"/>
      <c r="M376" s="18"/>
      <c r="N376" s="18"/>
      <c r="O376" s="18"/>
      <c r="P376" s="18"/>
      <c r="Q376" s="18"/>
      <c r="R376" s="18"/>
      <c r="S376" s="18"/>
      <c r="T376" s="18"/>
      <c r="U376" s="18"/>
      <c r="V376" s="18"/>
      <c r="W376" s="18"/>
      <c r="X376" s="18"/>
      <c r="Y376" s="18"/>
    </row>
    <row r="377" spans="2:25" ht="12" customHeight="1">
      <c r="B377" s="18"/>
      <c r="C377" s="18"/>
      <c r="D377" s="235"/>
      <c r="E377" s="74"/>
      <c r="F377" s="18"/>
      <c r="G377" s="18"/>
      <c r="H377" s="18"/>
      <c r="I377" s="18"/>
      <c r="J377" s="18"/>
      <c r="K377" s="163"/>
      <c r="L377" s="18"/>
      <c r="M377" s="18"/>
      <c r="N377" s="18"/>
      <c r="O377" s="18"/>
      <c r="P377" s="18"/>
      <c r="Q377" s="18"/>
      <c r="R377" s="18"/>
      <c r="S377" s="18"/>
      <c r="T377" s="18"/>
      <c r="U377" s="18"/>
      <c r="V377" s="18"/>
      <c r="W377" s="18"/>
      <c r="X377" s="18"/>
      <c r="Y377" s="18"/>
    </row>
    <row r="378" spans="2:25" ht="12" customHeight="1">
      <c r="B378" s="18"/>
      <c r="C378" s="18"/>
      <c r="D378" s="235"/>
      <c r="E378" s="74"/>
      <c r="F378" s="18"/>
      <c r="G378" s="18"/>
      <c r="H378" s="18"/>
      <c r="I378" s="18"/>
      <c r="J378" s="18"/>
      <c r="K378" s="163"/>
      <c r="L378" s="18"/>
      <c r="M378" s="18"/>
      <c r="N378" s="18"/>
      <c r="O378" s="18"/>
      <c r="P378" s="18"/>
      <c r="Q378" s="18"/>
      <c r="R378" s="18"/>
      <c r="S378" s="18"/>
      <c r="T378" s="18"/>
      <c r="U378" s="18"/>
      <c r="V378" s="18"/>
      <c r="W378" s="18"/>
      <c r="X378" s="18"/>
      <c r="Y378" s="18"/>
    </row>
    <row r="379" spans="2:25" ht="12" customHeight="1">
      <c r="B379" s="18"/>
      <c r="C379" s="18"/>
      <c r="D379" s="235"/>
      <c r="E379" s="74"/>
      <c r="F379" s="18"/>
      <c r="G379" s="18"/>
      <c r="H379" s="18"/>
      <c r="I379" s="18"/>
      <c r="J379" s="18"/>
      <c r="K379" s="163"/>
      <c r="L379" s="18"/>
      <c r="M379" s="18"/>
      <c r="N379" s="18"/>
      <c r="O379" s="18"/>
      <c r="P379" s="18"/>
      <c r="Q379" s="18"/>
      <c r="R379" s="18"/>
      <c r="S379" s="18"/>
      <c r="T379" s="18"/>
      <c r="U379" s="18"/>
      <c r="V379" s="18"/>
      <c r="W379" s="18"/>
      <c r="X379" s="18"/>
      <c r="Y379" s="18"/>
    </row>
    <row r="380" spans="2:25" ht="12" customHeight="1">
      <c r="B380" s="18"/>
      <c r="C380" s="18"/>
      <c r="D380" s="235"/>
      <c r="E380" s="74"/>
      <c r="F380" s="18"/>
      <c r="G380" s="18"/>
      <c r="H380" s="18"/>
      <c r="I380" s="18"/>
      <c r="J380" s="18"/>
      <c r="K380" s="163"/>
      <c r="L380" s="18"/>
      <c r="M380" s="18"/>
      <c r="N380" s="18"/>
      <c r="O380" s="18"/>
      <c r="P380" s="18"/>
      <c r="Q380" s="18"/>
      <c r="R380" s="18"/>
      <c r="S380" s="18"/>
      <c r="T380" s="18"/>
      <c r="U380" s="18"/>
      <c r="V380" s="18"/>
      <c r="W380" s="18"/>
      <c r="X380" s="18"/>
      <c r="Y380" s="18"/>
    </row>
    <row r="381" spans="2:25" ht="12" customHeight="1">
      <c r="B381" s="18"/>
      <c r="C381" s="18"/>
      <c r="D381" s="235"/>
      <c r="E381" s="74"/>
      <c r="F381" s="18"/>
      <c r="G381" s="18"/>
      <c r="H381" s="18"/>
      <c r="I381" s="18"/>
      <c r="J381" s="18"/>
      <c r="K381" s="163"/>
      <c r="L381" s="18"/>
      <c r="M381" s="18"/>
      <c r="N381" s="18"/>
      <c r="O381" s="18"/>
      <c r="P381" s="18"/>
      <c r="Q381" s="18"/>
      <c r="R381" s="18"/>
      <c r="S381" s="18"/>
      <c r="T381" s="18"/>
      <c r="U381" s="18"/>
      <c r="V381" s="18"/>
      <c r="W381" s="18"/>
      <c r="X381" s="18"/>
      <c r="Y381" s="18"/>
    </row>
    <row r="382" spans="2:25" ht="12" customHeight="1">
      <c r="B382" s="18"/>
      <c r="C382" s="18"/>
      <c r="D382" s="235"/>
      <c r="E382" s="74"/>
      <c r="F382" s="18"/>
      <c r="G382" s="18"/>
      <c r="H382" s="18"/>
      <c r="I382" s="18"/>
      <c r="J382" s="18"/>
      <c r="K382" s="163"/>
      <c r="L382" s="18"/>
      <c r="M382" s="18"/>
      <c r="N382" s="18"/>
      <c r="O382" s="18"/>
      <c r="P382" s="18"/>
      <c r="Q382" s="18"/>
      <c r="R382" s="18"/>
      <c r="S382" s="18"/>
      <c r="T382" s="18"/>
      <c r="U382" s="18"/>
      <c r="V382" s="18"/>
      <c r="W382" s="18"/>
      <c r="X382" s="18"/>
      <c r="Y382" s="18"/>
    </row>
    <row r="383" spans="2:25" ht="12" customHeight="1">
      <c r="B383" s="18"/>
      <c r="C383" s="18"/>
      <c r="D383" s="235"/>
      <c r="E383" s="74"/>
      <c r="F383" s="18"/>
      <c r="G383" s="18"/>
      <c r="H383" s="18"/>
      <c r="I383" s="18"/>
      <c r="J383" s="18"/>
      <c r="K383" s="163"/>
      <c r="L383" s="18"/>
      <c r="M383" s="18"/>
      <c r="N383" s="18"/>
      <c r="O383" s="18"/>
      <c r="P383" s="18"/>
      <c r="Q383" s="18"/>
      <c r="R383" s="18"/>
      <c r="S383" s="18"/>
      <c r="T383" s="18"/>
      <c r="U383" s="18"/>
      <c r="V383" s="18"/>
      <c r="W383" s="18"/>
      <c r="X383" s="18"/>
      <c r="Y383" s="18"/>
    </row>
    <row r="384" spans="2:25" ht="12" customHeight="1">
      <c r="B384" s="18"/>
      <c r="C384" s="18"/>
      <c r="D384" s="235"/>
      <c r="E384" s="74"/>
      <c r="F384" s="18"/>
      <c r="G384" s="18"/>
      <c r="H384" s="18"/>
      <c r="I384" s="18"/>
      <c r="J384" s="18"/>
      <c r="K384" s="163"/>
      <c r="L384" s="18"/>
      <c r="M384" s="18"/>
      <c r="N384" s="18"/>
      <c r="O384" s="18"/>
      <c r="P384" s="18"/>
      <c r="Q384" s="18"/>
      <c r="R384" s="18"/>
      <c r="S384" s="18"/>
      <c r="T384" s="18"/>
      <c r="U384" s="18"/>
      <c r="V384" s="18"/>
      <c r="W384" s="18"/>
      <c r="X384" s="18"/>
      <c r="Y384" s="18"/>
    </row>
    <row r="385" spans="2:25" ht="12" customHeight="1">
      <c r="B385" s="18"/>
      <c r="C385" s="18"/>
      <c r="D385" s="235"/>
      <c r="E385" s="74"/>
      <c r="F385" s="18"/>
      <c r="G385" s="18"/>
      <c r="H385" s="18"/>
      <c r="I385" s="18"/>
      <c r="J385" s="18"/>
      <c r="K385" s="163"/>
      <c r="L385" s="18"/>
      <c r="M385" s="18"/>
      <c r="N385" s="18"/>
      <c r="O385" s="18"/>
      <c r="P385" s="18"/>
      <c r="Q385" s="18"/>
      <c r="R385" s="18"/>
      <c r="S385" s="18"/>
      <c r="T385" s="18"/>
      <c r="U385" s="18"/>
      <c r="V385" s="18"/>
      <c r="W385" s="18"/>
      <c r="X385" s="18"/>
      <c r="Y385" s="18"/>
    </row>
    <row r="386" spans="2:25" ht="12" customHeight="1">
      <c r="B386" s="18"/>
      <c r="C386" s="18"/>
      <c r="D386" s="235"/>
      <c r="E386" s="74"/>
      <c r="F386" s="18"/>
      <c r="G386" s="18"/>
      <c r="H386" s="18"/>
      <c r="I386" s="18"/>
      <c r="J386" s="18"/>
      <c r="K386" s="163"/>
      <c r="L386" s="18"/>
      <c r="M386" s="18"/>
      <c r="N386" s="18"/>
      <c r="O386" s="18"/>
      <c r="P386" s="18"/>
      <c r="Q386" s="18"/>
      <c r="R386" s="18"/>
      <c r="S386" s="18"/>
      <c r="T386" s="18"/>
      <c r="U386" s="18"/>
      <c r="V386" s="18"/>
      <c r="W386" s="18"/>
      <c r="X386" s="18"/>
      <c r="Y386" s="18"/>
    </row>
    <row r="387" spans="2:25" ht="12" customHeight="1">
      <c r="B387" s="18"/>
      <c r="C387" s="18"/>
      <c r="D387" s="235"/>
      <c r="E387" s="74"/>
      <c r="F387" s="18"/>
      <c r="G387" s="18"/>
      <c r="H387" s="18"/>
      <c r="I387" s="18"/>
      <c r="J387" s="18"/>
      <c r="K387" s="163"/>
      <c r="L387" s="18"/>
      <c r="M387" s="18"/>
      <c r="N387" s="18"/>
      <c r="O387" s="18"/>
      <c r="P387" s="18"/>
      <c r="Q387" s="18"/>
      <c r="R387" s="18"/>
      <c r="S387" s="18"/>
      <c r="T387" s="18"/>
      <c r="U387" s="18"/>
      <c r="V387" s="18"/>
      <c r="W387" s="18"/>
      <c r="X387" s="18"/>
      <c r="Y387" s="18"/>
    </row>
    <row r="388" spans="2:25" ht="12" customHeight="1">
      <c r="B388" s="18"/>
      <c r="C388" s="18"/>
      <c r="D388" s="235"/>
      <c r="E388" s="74"/>
      <c r="F388" s="18"/>
      <c r="G388" s="18"/>
      <c r="H388" s="18"/>
      <c r="I388" s="18"/>
      <c r="J388" s="18"/>
      <c r="K388" s="163"/>
      <c r="L388" s="18"/>
      <c r="M388" s="18"/>
      <c r="N388" s="18"/>
      <c r="O388" s="18"/>
      <c r="P388" s="18"/>
      <c r="Q388" s="18"/>
      <c r="R388" s="18"/>
      <c r="S388" s="18"/>
      <c r="T388" s="18"/>
      <c r="U388" s="18"/>
      <c r="V388" s="18"/>
      <c r="W388" s="18"/>
      <c r="X388" s="18"/>
      <c r="Y388" s="18"/>
    </row>
    <row r="389" spans="2:25" ht="12" customHeight="1">
      <c r="B389" s="18"/>
      <c r="C389" s="18"/>
      <c r="D389" s="235"/>
      <c r="E389" s="74"/>
      <c r="F389" s="18"/>
      <c r="G389" s="18"/>
      <c r="H389" s="18"/>
      <c r="I389" s="18"/>
      <c r="J389" s="18"/>
      <c r="K389" s="163"/>
      <c r="L389" s="18"/>
      <c r="M389" s="18"/>
      <c r="N389" s="18"/>
      <c r="O389" s="18"/>
      <c r="P389" s="18"/>
      <c r="Q389" s="18"/>
      <c r="R389" s="18"/>
      <c r="S389" s="18"/>
      <c r="T389" s="18"/>
      <c r="U389" s="18"/>
      <c r="V389" s="18"/>
      <c r="W389" s="18"/>
      <c r="X389" s="18"/>
      <c r="Y389" s="18"/>
    </row>
    <row r="390" spans="2:25" ht="12" customHeight="1">
      <c r="B390" s="18"/>
      <c r="C390" s="18"/>
      <c r="D390" s="235"/>
      <c r="E390" s="74"/>
      <c r="F390" s="18"/>
      <c r="G390" s="18"/>
      <c r="H390" s="18"/>
      <c r="I390" s="18"/>
      <c r="J390" s="18"/>
      <c r="K390" s="163"/>
      <c r="L390" s="18"/>
      <c r="M390" s="18"/>
      <c r="N390" s="18"/>
      <c r="O390" s="18"/>
      <c r="P390" s="18"/>
      <c r="Q390" s="18"/>
      <c r="R390" s="18"/>
      <c r="S390" s="18"/>
      <c r="T390" s="18"/>
      <c r="U390" s="18"/>
      <c r="V390" s="18"/>
      <c r="W390" s="18"/>
      <c r="X390" s="18"/>
      <c r="Y390" s="18"/>
    </row>
    <row r="391" spans="2:25" ht="12" customHeight="1">
      <c r="B391" s="18"/>
      <c r="C391" s="18"/>
      <c r="D391" s="235"/>
      <c r="E391" s="74"/>
      <c r="F391" s="18"/>
      <c r="G391" s="18"/>
      <c r="H391" s="18"/>
      <c r="I391" s="18"/>
      <c r="J391" s="18"/>
      <c r="K391" s="163"/>
      <c r="L391" s="18"/>
      <c r="M391" s="18"/>
      <c r="N391" s="18"/>
      <c r="O391" s="18"/>
      <c r="P391" s="18"/>
      <c r="Q391" s="18"/>
      <c r="R391" s="18"/>
      <c r="S391" s="18"/>
      <c r="T391" s="18"/>
      <c r="U391" s="18"/>
      <c r="V391" s="18"/>
      <c r="W391" s="18"/>
      <c r="X391" s="18"/>
      <c r="Y391" s="18"/>
    </row>
    <row r="392" spans="2:25" ht="12" customHeight="1">
      <c r="B392" s="18"/>
      <c r="C392" s="18"/>
      <c r="D392" s="235"/>
      <c r="E392" s="74"/>
      <c r="F392" s="18"/>
      <c r="G392" s="18"/>
      <c r="H392" s="18"/>
      <c r="I392" s="18"/>
      <c r="J392" s="18"/>
      <c r="K392" s="163"/>
      <c r="L392" s="18"/>
      <c r="M392" s="18"/>
      <c r="N392" s="18"/>
      <c r="O392" s="18"/>
      <c r="P392" s="18"/>
      <c r="Q392" s="18"/>
      <c r="R392" s="18"/>
      <c r="S392" s="18"/>
      <c r="T392" s="18"/>
      <c r="U392" s="18"/>
      <c r="V392" s="18"/>
      <c r="W392" s="18"/>
      <c r="X392" s="18"/>
      <c r="Y392" s="18"/>
    </row>
    <row r="393" spans="2:25" ht="12" customHeight="1">
      <c r="B393" s="18"/>
      <c r="C393" s="18"/>
      <c r="D393" s="235"/>
      <c r="E393" s="74"/>
      <c r="F393" s="18"/>
      <c r="G393" s="18"/>
      <c r="H393" s="18"/>
      <c r="I393" s="18"/>
      <c r="J393" s="18"/>
      <c r="K393" s="163"/>
      <c r="L393" s="18"/>
      <c r="M393" s="18"/>
      <c r="N393" s="18"/>
      <c r="O393" s="18"/>
      <c r="P393" s="18"/>
      <c r="Q393" s="18"/>
      <c r="R393" s="18"/>
      <c r="S393" s="18"/>
      <c r="T393" s="18"/>
      <c r="U393" s="18"/>
      <c r="V393" s="18"/>
      <c r="W393" s="18"/>
      <c r="X393" s="18"/>
      <c r="Y393" s="18"/>
    </row>
    <row r="394" spans="2:25" ht="12" customHeight="1">
      <c r="B394" s="18"/>
      <c r="C394" s="18"/>
      <c r="D394" s="235"/>
      <c r="E394" s="74"/>
      <c r="F394" s="18"/>
      <c r="G394" s="18"/>
      <c r="H394" s="18"/>
      <c r="I394" s="18"/>
      <c r="J394" s="18"/>
      <c r="K394" s="163"/>
      <c r="L394" s="18"/>
      <c r="M394" s="18"/>
      <c r="N394" s="18"/>
      <c r="O394" s="18"/>
      <c r="P394" s="18"/>
      <c r="Q394" s="18"/>
      <c r="R394" s="18"/>
      <c r="S394" s="18"/>
      <c r="T394" s="18"/>
      <c r="U394" s="18"/>
      <c r="V394" s="18"/>
      <c r="W394" s="18"/>
      <c r="X394" s="18"/>
      <c r="Y394" s="18"/>
    </row>
    <row r="395" spans="2:25" ht="12" customHeight="1">
      <c r="B395" s="18"/>
      <c r="C395" s="18"/>
      <c r="D395" s="235"/>
      <c r="E395" s="74"/>
      <c r="F395" s="18"/>
      <c r="G395" s="18"/>
      <c r="H395" s="18"/>
      <c r="I395" s="18"/>
      <c r="J395" s="18"/>
      <c r="K395" s="163"/>
      <c r="L395" s="18"/>
      <c r="M395" s="18"/>
      <c r="N395" s="18"/>
      <c r="O395" s="18"/>
      <c r="P395" s="18"/>
      <c r="Q395" s="18"/>
      <c r="R395" s="18"/>
      <c r="S395" s="18"/>
      <c r="T395" s="18"/>
      <c r="U395" s="18"/>
      <c r="V395" s="18"/>
      <c r="W395" s="18"/>
      <c r="X395" s="18"/>
      <c r="Y395" s="18"/>
    </row>
    <row r="396" spans="2:25" ht="12" customHeight="1">
      <c r="B396" s="18"/>
      <c r="C396" s="18"/>
      <c r="D396" s="235"/>
      <c r="E396" s="74"/>
      <c r="F396" s="18"/>
      <c r="G396" s="18"/>
      <c r="H396" s="18"/>
      <c r="I396" s="18"/>
      <c r="J396" s="18"/>
      <c r="K396" s="163"/>
      <c r="L396" s="18"/>
      <c r="M396" s="18"/>
      <c r="N396" s="18"/>
      <c r="O396" s="18"/>
      <c r="P396" s="18"/>
      <c r="Q396" s="18"/>
      <c r="R396" s="18"/>
      <c r="S396" s="18"/>
      <c r="T396" s="18"/>
      <c r="U396" s="18"/>
      <c r="V396" s="18"/>
      <c r="W396" s="18"/>
      <c r="X396" s="18"/>
      <c r="Y396" s="18"/>
    </row>
    <row r="397" spans="2:25" ht="12" customHeight="1">
      <c r="B397" s="18"/>
      <c r="C397" s="18"/>
      <c r="D397" s="235"/>
      <c r="E397" s="74"/>
      <c r="F397" s="18"/>
      <c r="G397" s="18"/>
      <c r="H397" s="18"/>
      <c r="I397" s="18"/>
      <c r="J397" s="18"/>
      <c r="K397" s="163"/>
      <c r="L397" s="18"/>
      <c r="M397" s="18"/>
      <c r="N397" s="18"/>
      <c r="O397" s="18"/>
      <c r="P397" s="18"/>
      <c r="Q397" s="18"/>
      <c r="R397" s="18"/>
      <c r="S397" s="18"/>
      <c r="T397" s="18"/>
      <c r="U397" s="18"/>
      <c r="V397" s="18"/>
      <c r="W397" s="18"/>
      <c r="X397" s="18"/>
      <c r="Y397" s="18"/>
    </row>
    <row r="398" spans="2:25" ht="12" customHeight="1">
      <c r="B398" s="18"/>
      <c r="C398" s="18"/>
      <c r="D398" s="235"/>
      <c r="E398" s="74"/>
      <c r="F398" s="18"/>
      <c r="G398" s="18"/>
      <c r="H398" s="18"/>
      <c r="I398" s="18"/>
      <c r="J398" s="18"/>
      <c r="K398" s="163"/>
      <c r="L398" s="18"/>
      <c r="M398" s="18"/>
      <c r="N398" s="18"/>
      <c r="O398" s="18"/>
      <c r="P398" s="18"/>
      <c r="Q398" s="18"/>
      <c r="R398" s="18"/>
      <c r="S398" s="18"/>
      <c r="T398" s="18"/>
      <c r="U398" s="18"/>
      <c r="V398" s="18"/>
      <c r="W398" s="18"/>
      <c r="X398" s="18"/>
      <c r="Y398" s="18"/>
    </row>
    <row r="399" spans="2:25" ht="12" customHeight="1">
      <c r="B399" s="18"/>
      <c r="C399" s="18"/>
      <c r="D399" s="235"/>
      <c r="E399" s="74"/>
      <c r="F399" s="18"/>
      <c r="G399" s="18"/>
      <c r="H399" s="18"/>
      <c r="I399" s="18"/>
      <c r="J399" s="18"/>
      <c r="K399" s="163"/>
      <c r="L399" s="18"/>
      <c r="M399" s="18"/>
      <c r="N399" s="18"/>
      <c r="O399" s="18"/>
      <c r="P399" s="18"/>
      <c r="Q399" s="18"/>
      <c r="R399" s="18"/>
      <c r="S399" s="18"/>
      <c r="T399" s="18"/>
      <c r="U399" s="18"/>
      <c r="V399" s="18"/>
      <c r="W399" s="18"/>
      <c r="X399" s="18"/>
      <c r="Y399" s="18"/>
    </row>
    <row r="400" spans="2:25" ht="12" customHeight="1">
      <c r="B400" s="18"/>
      <c r="C400" s="18"/>
      <c r="D400" s="235"/>
      <c r="E400" s="74"/>
      <c r="F400" s="18"/>
      <c r="G400" s="18"/>
      <c r="H400" s="18"/>
      <c r="I400" s="18"/>
      <c r="J400" s="18"/>
      <c r="K400" s="163"/>
      <c r="L400" s="18"/>
      <c r="M400" s="18"/>
      <c r="N400" s="18"/>
      <c r="O400" s="18"/>
      <c r="P400" s="18"/>
      <c r="Q400" s="18"/>
      <c r="R400" s="18"/>
      <c r="S400" s="18"/>
      <c r="T400" s="18"/>
      <c r="U400" s="18"/>
      <c r="V400" s="18"/>
      <c r="W400" s="18"/>
      <c r="X400" s="18"/>
      <c r="Y400" s="18"/>
    </row>
    <row r="401" spans="2:25" ht="12" customHeight="1">
      <c r="B401" s="18"/>
      <c r="C401" s="18"/>
      <c r="D401" s="235"/>
      <c r="E401" s="74"/>
      <c r="F401" s="18"/>
      <c r="G401" s="18"/>
      <c r="H401" s="18"/>
      <c r="I401" s="18"/>
      <c r="J401" s="18"/>
      <c r="K401" s="163"/>
      <c r="L401" s="18"/>
      <c r="M401" s="18"/>
      <c r="N401" s="18"/>
      <c r="O401" s="18"/>
      <c r="P401" s="18"/>
      <c r="Q401" s="18"/>
      <c r="R401" s="18"/>
      <c r="S401" s="18"/>
      <c r="T401" s="18"/>
      <c r="U401" s="18"/>
      <c r="V401" s="18"/>
      <c r="W401" s="18"/>
      <c r="X401" s="18"/>
      <c r="Y401" s="18"/>
    </row>
    <row r="402" spans="2:25" ht="12" customHeight="1">
      <c r="B402" s="18"/>
      <c r="C402" s="18"/>
      <c r="D402" s="235"/>
      <c r="E402" s="74"/>
      <c r="F402" s="18"/>
      <c r="G402" s="18"/>
      <c r="H402" s="18"/>
      <c r="I402" s="18"/>
      <c r="J402" s="18"/>
      <c r="K402" s="163"/>
      <c r="L402" s="18"/>
      <c r="M402" s="18"/>
      <c r="N402" s="18"/>
      <c r="O402" s="18"/>
      <c r="P402" s="18"/>
      <c r="Q402" s="18"/>
      <c r="R402" s="18"/>
      <c r="S402" s="18"/>
      <c r="T402" s="18"/>
      <c r="U402" s="18"/>
      <c r="V402" s="18"/>
      <c r="W402" s="18"/>
      <c r="X402" s="18"/>
      <c r="Y402" s="18"/>
    </row>
    <row r="403" spans="2:25" ht="12" customHeight="1">
      <c r="B403" s="18"/>
      <c r="C403" s="18"/>
      <c r="D403" s="235"/>
      <c r="E403" s="74"/>
      <c r="F403" s="18"/>
      <c r="G403" s="18"/>
      <c r="H403" s="18"/>
      <c r="I403" s="18"/>
      <c r="J403" s="18"/>
      <c r="K403" s="163"/>
      <c r="L403" s="18"/>
      <c r="M403" s="18"/>
      <c r="N403" s="18"/>
      <c r="O403" s="18"/>
      <c r="P403" s="18"/>
      <c r="Q403" s="18"/>
      <c r="R403" s="18"/>
      <c r="S403" s="18"/>
      <c r="T403" s="18"/>
      <c r="U403" s="18"/>
      <c r="V403" s="18"/>
      <c r="W403" s="18"/>
      <c r="X403" s="18"/>
      <c r="Y403" s="18"/>
    </row>
    <row r="404" spans="2:25" ht="12" customHeight="1">
      <c r="B404" s="18"/>
      <c r="C404" s="18"/>
      <c r="D404" s="235"/>
      <c r="E404" s="74"/>
      <c r="F404" s="18"/>
      <c r="G404" s="18"/>
      <c r="H404" s="18"/>
      <c r="I404" s="18"/>
      <c r="J404" s="18"/>
      <c r="K404" s="163"/>
      <c r="L404" s="18"/>
      <c r="M404" s="18"/>
      <c r="N404" s="18"/>
      <c r="O404" s="18"/>
      <c r="P404" s="18"/>
      <c r="Q404" s="18"/>
      <c r="R404" s="18"/>
      <c r="S404" s="18"/>
      <c r="T404" s="18"/>
      <c r="U404" s="18"/>
      <c r="V404" s="18"/>
      <c r="W404" s="18"/>
      <c r="X404" s="18"/>
      <c r="Y404" s="18"/>
    </row>
    <row r="405" spans="2:25" ht="12" customHeight="1">
      <c r="B405" s="18"/>
      <c r="C405" s="18"/>
      <c r="D405" s="235"/>
      <c r="E405" s="74"/>
      <c r="F405" s="18"/>
      <c r="G405" s="18"/>
      <c r="H405" s="18"/>
      <c r="I405" s="18"/>
      <c r="J405" s="18"/>
      <c r="K405" s="163"/>
      <c r="L405" s="18"/>
      <c r="M405" s="18"/>
      <c r="N405" s="18"/>
      <c r="O405" s="18"/>
      <c r="P405" s="18"/>
      <c r="Q405" s="18"/>
      <c r="R405" s="18"/>
      <c r="S405" s="18"/>
      <c r="T405" s="18"/>
      <c r="U405" s="18"/>
      <c r="V405" s="18"/>
      <c r="W405" s="18"/>
      <c r="X405" s="18"/>
      <c r="Y405" s="18"/>
    </row>
    <row r="406" spans="2:25" ht="12" customHeight="1">
      <c r="B406" s="18"/>
      <c r="C406" s="18"/>
      <c r="D406" s="235"/>
      <c r="E406" s="74"/>
      <c r="F406" s="18"/>
      <c r="G406" s="18"/>
      <c r="H406" s="18"/>
      <c r="I406" s="18"/>
      <c r="J406" s="18"/>
      <c r="K406" s="163"/>
      <c r="L406" s="18"/>
      <c r="M406" s="18"/>
      <c r="N406" s="18"/>
      <c r="O406" s="18"/>
      <c r="P406" s="18"/>
      <c r="Q406" s="18"/>
      <c r="R406" s="18"/>
      <c r="S406" s="18"/>
      <c r="T406" s="18"/>
      <c r="U406" s="18"/>
      <c r="V406" s="18"/>
      <c r="W406" s="18"/>
      <c r="X406" s="18"/>
      <c r="Y406" s="18"/>
    </row>
    <row r="407" spans="2:25" ht="12" customHeight="1">
      <c r="B407" s="18"/>
      <c r="C407" s="18"/>
      <c r="D407" s="235"/>
      <c r="E407" s="74"/>
      <c r="F407" s="18"/>
      <c r="G407" s="18"/>
      <c r="H407" s="18"/>
      <c r="I407" s="18"/>
      <c r="J407" s="18"/>
      <c r="K407" s="163"/>
      <c r="L407" s="18"/>
      <c r="M407" s="18"/>
      <c r="N407" s="18"/>
      <c r="O407" s="18"/>
      <c r="P407" s="18"/>
      <c r="Q407" s="18"/>
      <c r="R407" s="18"/>
      <c r="S407" s="18"/>
      <c r="T407" s="18"/>
      <c r="U407" s="18"/>
      <c r="V407" s="18"/>
      <c r="W407" s="18"/>
      <c r="X407" s="18"/>
      <c r="Y407" s="18"/>
    </row>
    <row r="408" spans="2:25" ht="12" customHeight="1">
      <c r="B408" s="18"/>
      <c r="C408" s="18"/>
      <c r="D408" s="235"/>
      <c r="E408" s="74"/>
      <c r="F408" s="18"/>
      <c r="G408" s="18"/>
      <c r="H408" s="18"/>
      <c r="I408" s="18"/>
      <c r="J408" s="18"/>
      <c r="K408" s="163"/>
      <c r="L408" s="18"/>
      <c r="M408" s="18"/>
      <c r="N408" s="18"/>
      <c r="O408" s="18"/>
      <c r="P408" s="18"/>
      <c r="Q408" s="18"/>
      <c r="R408" s="18"/>
      <c r="S408" s="18"/>
      <c r="T408" s="18"/>
      <c r="U408" s="18"/>
      <c r="V408" s="18"/>
      <c r="W408" s="18"/>
      <c r="X408" s="18"/>
      <c r="Y408" s="18"/>
    </row>
    <row r="409" spans="2:25" ht="12" customHeight="1">
      <c r="B409" s="18"/>
      <c r="C409" s="18"/>
      <c r="D409" s="235"/>
      <c r="E409" s="74"/>
      <c r="F409" s="18"/>
      <c r="G409" s="18"/>
      <c r="H409" s="18"/>
      <c r="I409" s="18"/>
      <c r="J409" s="18"/>
      <c r="K409" s="18"/>
      <c r="L409" s="18"/>
      <c r="M409" s="18"/>
      <c r="N409" s="18"/>
      <c r="O409" s="18"/>
      <c r="P409" s="18"/>
      <c r="Q409" s="18"/>
      <c r="R409" s="18"/>
      <c r="S409" s="18"/>
      <c r="T409" s="18"/>
      <c r="U409" s="18"/>
      <c r="V409" s="18"/>
      <c r="W409" s="18"/>
      <c r="X409" s="18"/>
      <c r="Y409" s="18"/>
    </row>
    <row r="410" spans="2:25" ht="12" customHeight="1">
      <c r="B410" s="18"/>
      <c r="C410" s="18"/>
      <c r="D410" s="235"/>
      <c r="E410" s="74"/>
      <c r="F410" s="18"/>
      <c r="G410" s="18"/>
      <c r="H410" s="18"/>
      <c r="I410" s="18"/>
      <c r="J410" s="18"/>
      <c r="K410" s="18"/>
      <c r="L410" s="18"/>
      <c r="M410" s="18"/>
      <c r="N410" s="18"/>
      <c r="O410" s="18"/>
      <c r="P410" s="18"/>
      <c r="Q410" s="18"/>
      <c r="R410" s="18"/>
      <c r="S410" s="18"/>
      <c r="T410" s="18"/>
      <c r="U410" s="18"/>
      <c r="V410" s="18"/>
      <c r="W410" s="18"/>
      <c r="X410" s="18"/>
      <c r="Y410" s="18"/>
    </row>
    <row r="411" spans="2:25" ht="12" customHeight="1">
      <c r="B411" s="18"/>
      <c r="C411" s="18"/>
      <c r="D411" s="235"/>
      <c r="E411" s="74"/>
      <c r="F411" s="18"/>
      <c r="G411" s="18"/>
      <c r="H411" s="18"/>
      <c r="I411" s="18"/>
      <c r="J411" s="18"/>
      <c r="K411" s="18"/>
      <c r="L411" s="18"/>
      <c r="M411" s="18"/>
      <c r="N411" s="18"/>
      <c r="O411" s="18"/>
      <c r="P411" s="18"/>
      <c r="Q411" s="18"/>
      <c r="R411" s="18"/>
      <c r="S411" s="18"/>
      <c r="T411" s="18"/>
      <c r="U411" s="18"/>
      <c r="V411" s="18"/>
      <c r="W411" s="18"/>
      <c r="X411" s="18"/>
      <c r="Y411" s="18"/>
    </row>
    <row r="412" spans="2:25" ht="12" customHeight="1">
      <c r="B412" s="18"/>
      <c r="C412" s="18"/>
      <c r="D412" s="235"/>
      <c r="E412" s="74"/>
      <c r="F412" s="18"/>
      <c r="G412" s="18"/>
      <c r="H412" s="18"/>
      <c r="I412" s="18"/>
      <c r="J412" s="18"/>
      <c r="K412" s="18"/>
      <c r="L412" s="18"/>
      <c r="M412" s="18"/>
      <c r="N412" s="18"/>
      <c r="O412" s="18"/>
      <c r="P412" s="18"/>
      <c r="Q412" s="18"/>
      <c r="R412" s="18"/>
      <c r="S412" s="18"/>
      <c r="T412" s="18"/>
      <c r="U412" s="18"/>
      <c r="V412" s="18"/>
      <c r="W412" s="18"/>
      <c r="X412" s="18"/>
      <c r="Y412" s="18"/>
    </row>
    <row r="413" spans="2:25" ht="12" customHeight="1">
      <c r="B413" s="18"/>
      <c r="C413" s="18"/>
      <c r="D413" s="235"/>
      <c r="E413" s="74"/>
      <c r="F413" s="18"/>
      <c r="G413" s="18"/>
      <c r="H413" s="18"/>
      <c r="I413" s="18"/>
      <c r="J413" s="18"/>
      <c r="K413" s="18"/>
      <c r="L413" s="18"/>
      <c r="M413" s="18"/>
      <c r="N413" s="18"/>
      <c r="O413" s="18"/>
      <c r="P413" s="18"/>
      <c r="Q413" s="18"/>
      <c r="R413" s="18"/>
      <c r="S413" s="18"/>
      <c r="T413" s="18"/>
      <c r="U413" s="18"/>
      <c r="V413" s="18"/>
      <c r="W413" s="18"/>
      <c r="X413" s="18"/>
      <c r="Y413" s="18"/>
    </row>
    <row r="414" spans="2:25" ht="12" customHeight="1">
      <c r="B414" s="18"/>
      <c r="C414" s="18"/>
      <c r="D414" s="235"/>
      <c r="E414" s="74"/>
      <c r="F414" s="18"/>
      <c r="G414" s="18"/>
      <c r="H414" s="18"/>
      <c r="I414" s="18"/>
      <c r="J414" s="18"/>
      <c r="K414" s="18"/>
      <c r="L414" s="18"/>
      <c r="M414" s="18"/>
      <c r="N414" s="18"/>
      <c r="O414" s="18"/>
      <c r="P414" s="18"/>
      <c r="Q414" s="18"/>
      <c r="R414" s="18"/>
      <c r="S414" s="18"/>
      <c r="T414" s="18"/>
      <c r="U414" s="18"/>
      <c r="V414" s="18"/>
      <c r="W414" s="18"/>
      <c r="X414" s="18"/>
      <c r="Y414" s="18"/>
    </row>
    <row r="415" spans="2:25" ht="12" customHeight="1">
      <c r="B415" s="18"/>
      <c r="C415" s="18"/>
      <c r="D415" s="235"/>
      <c r="E415" s="74"/>
      <c r="F415" s="18"/>
      <c r="G415" s="18"/>
      <c r="H415" s="18"/>
      <c r="I415" s="18"/>
      <c r="J415" s="18"/>
      <c r="K415" s="18"/>
      <c r="L415" s="18"/>
      <c r="M415" s="18"/>
      <c r="N415" s="18"/>
      <c r="O415" s="18"/>
      <c r="P415" s="18"/>
      <c r="Q415" s="18"/>
      <c r="R415" s="18"/>
      <c r="S415" s="18"/>
      <c r="T415" s="18"/>
      <c r="U415" s="18"/>
      <c r="V415" s="18"/>
      <c r="W415" s="18"/>
      <c r="X415" s="18"/>
      <c r="Y415" s="18"/>
    </row>
    <row r="416" spans="2:25" ht="12" customHeight="1">
      <c r="B416" s="18"/>
      <c r="C416" s="18"/>
      <c r="D416" s="235"/>
      <c r="E416" s="74"/>
      <c r="F416" s="18"/>
      <c r="G416" s="18"/>
      <c r="H416" s="18"/>
      <c r="I416" s="18"/>
      <c r="J416" s="18"/>
      <c r="K416" s="18"/>
      <c r="L416" s="18"/>
      <c r="M416" s="18"/>
      <c r="N416" s="18"/>
      <c r="O416" s="18"/>
      <c r="P416" s="18"/>
      <c r="Q416" s="18"/>
      <c r="R416" s="18"/>
      <c r="S416" s="18"/>
      <c r="T416" s="18"/>
      <c r="U416" s="18"/>
      <c r="V416" s="18"/>
      <c r="W416" s="18"/>
      <c r="X416" s="18"/>
      <c r="Y416" s="18"/>
    </row>
    <row r="417" spans="2:25" ht="12" customHeight="1">
      <c r="B417" s="18"/>
      <c r="C417" s="18"/>
      <c r="D417" s="235"/>
      <c r="E417" s="74"/>
      <c r="F417" s="18"/>
      <c r="G417" s="18"/>
      <c r="H417" s="18"/>
      <c r="I417" s="18"/>
      <c r="J417" s="18"/>
      <c r="K417" s="18"/>
      <c r="L417" s="18"/>
      <c r="M417" s="18"/>
      <c r="N417" s="18"/>
      <c r="O417" s="18"/>
      <c r="P417" s="18"/>
      <c r="Q417" s="18"/>
      <c r="R417" s="18"/>
      <c r="S417" s="18"/>
      <c r="T417" s="18"/>
      <c r="U417" s="18"/>
      <c r="V417" s="18"/>
      <c r="W417" s="18"/>
      <c r="X417" s="18"/>
      <c r="Y417" s="18"/>
    </row>
    <row r="418" spans="2:25" ht="12" customHeight="1">
      <c r="B418" s="18"/>
      <c r="C418" s="18"/>
      <c r="D418" s="235"/>
      <c r="E418" s="74"/>
      <c r="F418" s="18"/>
      <c r="G418" s="18"/>
      <c r="H418" s="18"/>
      <c r="I418" s="18"/>
      <c r="J418" s="18"/>
      <c r="K418" s="18"/>
      <c r="L418" s="18"/>
      <c r="M418" s="18"/>
      <c r="N418" s="18"/>
      <c r="O418" s="18"/>
      <c r="P418" s="18"/>
      <c r="Q418" s="18"/>
      <c r="R418" s="18"/>
      <c r="S418" s="18"/>
      <c r="T418" s="18"/>
      <c r="U418" s="18"/>
      <c r="V418" s="18"/>
      <c r="W418" s="18"/>
      <c r="X418" s="18"/>
      <c r="Y418" s="18"/>
    </row>
    <row r="419" spans="2:25" ht="12" customHeight="1">
      <c r="B419" s="18"/>
      <c r="C419" s="18"/>
      <c r="D419" s="235"/>
      <c r="E419" s="74"/>
      <c r="F419" s="18"/>
      <c r="G419" s="18"/>
      <c r="H419" s="18"/>
      <c r="I419" s="18"/>
      <c r="J419" s="18"/>
      <c r="K419" s="18"/>
      <c r="L419" s="18"/>
      <c r="M419" s="18"/>
      <c r="N419" s="18"/>
      <c r="O419" s="18"/>
      <c r="P419" s="18"/>
      <c r="Q419" s="18"/>
      <c r="R419" s="18"/>
      <c r="S419" s="18"/>
      <c r="T419" s="18"/>
      <c r="U419" s="18"/>
      <c r="V419" s="18"/>
      <c r="W419" s="18"/>
      <c r="X419" s="18"/>
      <c r="Y419" s="18"/>
    </row>
    <row r="420" spans="2:25" ht="12" customHeight="1">
      <c r="B420" s="18"/>
      <c r="C420" s="18"/>
      <c r="D420" s="235"/>
      <c r="E420" s="74"/>
      <c r="F420" s="18"/>
      <c r="G420" s="18"/>
      <c r="H420" s="18"/>
      <c r="I420" s="18"/>
      <c r="J420" s="18"/>
      <c r="K420" s="18"/>
      <c r="L420" s="18"/>
      <c r="M420" s="18"/>
      <c r="N420" s="18"/>
      <c r="O420" s="18"/>
      <c r="P420" s="18"/>
      <c r="Q420" s="18"/>
      <c r="R420" s="18"/>
      <c r="S420" s="18"/>
      <c r="T420" s="18"/>
      <c r="U420" s="18"/>
      <c r="V420" s="18"/>
      <c r="W420" s="18"/>
      <c r="X420" s="18"/>
      <c r="Y420" s="18"/>
    </row>
    <row r="421" spans="2:25" ht="12" customHeight="1">
      <c r="B421" s="18"/>
      <c r="C421" s="18"/>
      <c r="D421" s="235"/>
      <c r="E421" s="74"/>
      <c r="F421" s="18"/>
      <c r="G421" s="18"/>
      <c r="H421" s="18"/>
      <c r="I421" s="18"/>
      <c r="J421" s="18"/>
      <c r="K421" s="18"/>
      <c r="L421" s="18"/>
      <c r="M421" s="18"/>
      <c r="N421" s="18"/>
      <c r="O421" s="18"/>
      <c r="P421" s="18"/>
      <c r="Q421" s="18"/>
      <c r="R421" s="18"/>
      <c r="S421" s="18"/>
      <c r="T421" s="18"/>
      <c r="U421" s="18"/>
      <c r="V421" s="18"/>
      <c r="W421" s="18"/>
      <c r="X421" s="18"/>
      <c r="Y421" s="18"/>
    </row>
    <row r="422" spans="2:25" ht="12" customHeight="1">
      <c r="B422" s="18"/>
      <c r="C422" s="18"/>
      <c r="D422" s="235"/>
      <c r="E422" s="74"/>
      <c r="F422" s="18"/>
      <c r="G422" s="18"/>
      <c r="H422" s="18"/>
      <c r="I422" s="18"/>
      <c r="J422" s="18"/>
      <c r="K422" s="18"/>
      <c r="L422" s="18"/>
      <c r="M422" s="18"/>
      <c r="N422" s="18"/>
      <c r="O422" s="18"/>
      <c r="P422" s="18"/>
      <c r="Q422" s="18"/>
      <c r="R422" s="18"/>
      <c r="S422" s="18"/>
      <c r="T422" s="18"/>
      <c r="U422" s="18"/>
      <c r="V422" s="18"/>
      <c r="W422" s="18"/>
      <c r="X422" s="18"/>
      <c r="Y422" s="18"/>
    </row>
    <row r="423" spans="2:25" ht="12" customHeight="1">
      <c r="B423" s="18"/>
      <c r="C423" s="18"/>
      <c r="D423" s="235"/>
      <c r="E423" s="74"/>
      <c r="F423" s="18"/>
      <c r="G423" s="18"/>
      <c r="H423" s="18"/>
      <c r="I423" s="18"/>
      <c r="J423" s="18"/>
      <c r="K423" s="18"/>
      <c r="L423" s="18"/>
      <c r="M423" s="18"/>
      <c r="N423" s="18"/>
      <c r="O423" s="18"/>
      <c r="P423" s="18"/>
      <c r="Q423" s="18"/>
      <c r="R423" s="18"/>
      <c r="S423" s="18"/>
      <c r="T423" s="18"/>
      <c r="U423" s="18"/>
      <c r="V423" s="18"/>
      <c r="W423" s="18"/>
      <c r="X423" s="18"/>
      <c r="Y423" s="18"/>
    </row>
    <row r="424" spans="2:25" ht="12" customHeight="1">
      <c r="B424" s="18"/>
      <c r="C424" s="18"/>
      <c r="D424" s="235"/>
      <c r="E424" s="74"/>
      <c r="F424" s="18"/>
      <c r="G424" s="18"/>
      <c r="H424" s="18"/>
      <c r="I424" s="18"/>
      <c r="J424" s="18"/>
      <c r="K424" s="18"/>
      <c r="L424" s="18"/>
      <c r="M424" s="18"/>
      <c r="N424" s="18"/>
      <c r="O424" s="18"/>
      <c r="P424" s="18"/>
      <c r="Q424" s="18"/>
      <c r="R424" s="18"/>
      <c r="S424" s="18"/>
      <c r="T424" s="18"/>
      <c r="U424" s="18"/>
      <c r="V424" s="18"/>
      <c r="W424" s="18"/>
      <c r="X424" s="18"/>
      <c r="Y424" s="18"/>
    </row>
    <row r="425" spans="2:25" ht="12" customHeight="1">
      <c r="B425" s="18"/>
      <c r="C425" s="18"/>
      <c r="D425" s="235"/>
      <c r="E425" s="74"/>
      <c r="F425" s="18"/>
      <c r="G425" s="18"/>
      <c r="H425" s="18"/>
      <c r="I425" s="18"/>
      <c r="J425" s="18"/>
      <c r="K425" s="18"/>
      <c r="L425" s="18"/>
      <c r="M425" s="18"/>
      <c r="N425" s="18"/>
      <c r="O425" s="18"/>
      <c r="P425" s="18"/>
      <c r="Q425" s="18"/>
      <c r="R425" s="18"/>
      <c r="S425" s="18"/>
      <c r="T425" s="18"/>
      <c r="U425" s="18"/>
      <c r="V425" s="18"/>
      <c r="W425" s="18"/>
      <c r="X425" s="18"/>
      <c r="Y425" s="18"/>
    </row>
    <row r="426" spans="2:25" ht="12" customHeight="1">
      <c r="B426" s="18"/>
      <c r="C426" s="18"/>
      <c r="D426" s="235"/>
      <c r="E426" s="74"/>
      <c r="F426" s="18"/>
      <c r="G426" s="18"/>
      <c r="H426" s="18"/>
      <c r="I426" s="18"/>
      <c r="J426" s="18"/>
      <c r="K426" s="18"/>
      <c r="L426" s="18"/>
      <c r="M426" s="18"/>
      <c r="N426" s="18"/>
      <c r="O426" s="18"/>
      <c r="P426" s="18"/>
      <c r="Q426" s="18"/>
      <c r="R426" s="18"/>
      <c r="S426" s="18"/>
      <c r="T426" s="18"/>
      <c r="U426" s="18"/>
      <c r="V426" s="18"/>
      <c r="W426" s="18"/>
      <c r="X426" s="18"/>
      <c r="Y426" s="18"/>
    </row>
    <row r="427" spans="2:25" ht="12" customHeight="1">
      <c r="B427" s="18"/>
      <c r="C427" s="18"/>
      <c r="D427" s="235"/>
      <c r="E427" s="74"/>
      <c r="F427" s="18"/>
      <c r="G427" s="18"/>
      <c r="H427" s="18"/>
      <c r="I427" s="18"/>
      <c r="J427" s="18"/>
      <c r="K427" s="18"/>
      <c r="L427" s="18"/>
      <c r="M427" s="18"/>
      <c r="N427" s="18"/>
      <c r="O427" s="18"/>
      <c r="P427" s="18"/>
      <c r="Q427" s="18"/>
      <c r="R427" s="18"/>
      <c r="S427" s="18"/>
      <c r="T427" s="18"/>
      <c r="U427" s="18"/>
      <c r="V427" s="18"/>
      <c r="W427" s="18"/>
      <c r="X427" s="18"/>
      <c r="Y427" s="18"/>
    </row>
    <row r="428" spans="2:25" ht="12" customHeight="1">
      <c r="B428" s="18"/>
      <c r="C428" s="18"/>
      <c r="D428" s="235"/>
      <c r="E428" s="74"/>
      <c r="F428" s="18"/>
      <c r="G428" s="18"/>
      <c r="H428" s="18"/>
      <c r="I428" s="18"/>
      <c r="J428" s="18"/>
      <c r="K428" s="18"/>
      <c r="L428" s="18"/>
      <c r="M428" s="18"/>
      <c r="N428" s="18"/>
      <c r="O428" s="18"/>
      <c r="P428" s="18"/>
      <c r="Q428" s="18"/>
      <c r="R428" s="18"/>
      <c r="S428" s="18"/>
      <c r="T428" s="18"/>
      <c r="U428" s="18"/>
      <c r="V428" s="18"/>
      <c r="W428" s="18"/>
      <c r="X428" s="18"/>
      <c r="Y428" s="18"/>
    </row>
    <row r="429" spans="2:25" ht="12" customHeight="1">
      <c r="B429" s="18"/>
      <c r="C429" s="18"/>
      <c r="D429" s="235"/>
      <c r="E429" s="74"/>
      <c r="F429" s="18"/>
      <c r="G429" s="18"/>
      <c r="H429" s="18"/>
      <c r="I429" s="18"/>
      <c r="J429" s="18"/>
      <c r="K429" s="18"/>
      <c r="L429" s="18"/>
      <c r="M429" s="18"/>
      <c r="N429" s="18"/>
      <c r="O429" s="18"/>
      <c r="P429" s="18"/>
      <c r="Q429" s="18"/>
      <c r="R429" s="18"/>
      <c r="S429" s="18"/>
      <c r="T429" s="18"/>
      <c r="U429" s="18"/>
      <c r="V429" s="18"/>
      <c r="W429" s="18"/>
      <c r="X429" s="18"/>
      <c r="Y429" s="18"/>
    </row>
    <row r="430" spans="2:25" ht="12" customHeight="1">
      <c r="B430" s="18"/>
      <c r="C430" s="18"/>
      <c r="D430" s="235"/>
      <c r="E430" s="74"/>
      <c r="F430" s="18"/>
      <c r="G430" s="18"/>
      <c r="H430" s="18"/>
      <c r="I430" s="18"/>
      <c r="J430" s="18"/>
      <c r="K430" s="18"/>
      <c r="L430" s="18"/>
      <c r="M430" s="18"/>
      <c r="N430" s="18"/>
      <c r="O430" s="18"/>
      <c r="P430" s="18"/>
      <c r="Q430" s="18"/>
      <c r="R430" s="18"/>
      <c r="S430" s="18"/>
      <c r="T430" s="18"/>
      <c r="U430" s="18"/>
      <c r="V430" s="18"/>
      <c r="W430" s="18"/>
      <c r="X430" s="18"/>
      <c r="Y430" s="18"/>
    </row>
    <row r="431" spans="2:25" ht="12" customHeight="1">
      <c r="B431" s="18"/>
      <c r="C431" s="18"/>
      <c r="D431" s="235"/>
      <c r="E431" s="74"/>
      <c r="F431" s="18"/>
      <c r="G431" s="18"/>
      <c r="H431" s="18"/>
      <c r="I431" s="18"/>
      <c r="J431" s="18"/>
      <c r="K431" s="18"/>
      <c r="L431" s="18"/>
      <c r="M431" s="18"/>
      <c r="N431" s="18"/>
      <c r="O431" s="18"/>
      <c r="P431" s="18"/>
      <c r="Q431" s="18"/>
      <c r="R431" s="18"/>
      <c r="S431" s="18"/>
      <c r="T431" s="18"/>
      <c r="U431" s="18"/>
      <c r="V431" s="18"/>
      <c r="W431" s="18"/>
      <c r="X431" s="18"/>
      <c r="Y431" s="18"/>
    </row>
    <row r="432" spans="2:25" ht="12" customHeight="1">
      <c r="B432" s="18"/>
      <c r="C432" s="18"/>
      <c r="D432" s="235"/>
      <c r="E432" s="74"/>
      <c r="F432" s="18"/>
      <c r="G432" s="18"/>
      <c r="H432" s="18"/>
      <c r="I432" s="18"/>
      <c r="J432" s="18"/>
      <c r="K432" s="18"/>
      <c r="L432" s="18"/>
      <c r="M432" s="18"/>
      <c r="N432" s="18"/>
      <c r="O432" s="18"/>
      <c r="P432" s="18"/>
      <c r="Q432" s="18"/>
      <c r="R432" s="18"/>
      <c r="S432" s="18"/>
      <c r="T432" s="18"/>
      <c r="U432" s="18"/>
      <c r="V432" s="18"/>
      <c r="W432" s="18"/>
      <c r="X432" s="18"/>
      <c r="Y432" s="18"/>
    </row>
    <row r="433" spans="2:25" ht="12" customHeight="1">
      <c r="B433" s="18"/>
      <c r="C433" s="18"/>
      <c r="D433" s="235"/>
      <c r="E433" s="74"/>
      <c r="F433" s="18"/>
      <c r="G433" s="18"/>
      <c r="H433" s="18"/>
      <c r="I433" s="18"/>
      <c r="J433" s="18"/>
      <c r="K433" s="18"/>
      <c r="L433" s="18"/>
      <c r="M433" s="18"/>
      <c r="N433" s="18"/>
      <c r="O433" s="18"/>
      <c r="P433" s="18"/>
      <c r="Q433" s="18"/>
      <c r="R433" s="18"/>
      <c r="S433" s="18"/>
      <c r="T433" s="18"/>
      <c r="U433" s="18"/>
      <c r="V433" s="18"/>
      <c r="W433" s="18"/>
      <c r="X433" s="18"/>
      <c r="Y433" s="18"/>
    </row>
    <row r="434" spans="2:25" ht="12" customHeight="1">
      <c r="B434" s="18"/>
      <c r="C434" s="18"/>
      <c r="D434" s="235"/>
      <c r="E434" s="74"/>
      <c r="F434" s="18"/>
      <c r="G434" s="18"/>
      <c r="H434" s="18"/>
      <c r="I434" s="18"/>
      <c r="J434" s="18"/>
      <c r="K434" s="18"/>
      <c r="L434" s="18"/>
      <c r="M434" s="18"/>
      <c r="N434" s="18"/>
      <c r="O434" s="18"/>
      <c r="P434" s="18"/>
      <c r="Q434" s="18"/>
      <c r="R434" s="18"/>
      <c r="S434" s="18"/>
      <c r="T434" s="18"/>
      <c r="U434" s="18"/>
      <c r="V434" s="18"/>
      <c r="W434" s="18"/>
      <c r="X434" s="18"/>
      <c r="Y434" s="18"/>
    </row>
    <row r="435" spans="2:25" ht="12" customHeight="1">
      <c r="B435" s="18"/>
      <c r="C435" s="18"/>
      <c r="D435" s="235"/>
      <c r="E435" s="74"/>
      <c r="F435" s="18"/>
      <c r="G435" s="18"/>
      <c r="H435" s="18"/>
      <c r="I435" s="18"/>
      <c r="J435" s="18"/>
      <c r="K435" s="18"/>
      <c r="L435" s="18"/>
      <c r="M435" s="18"/>
      <c r="N435" s="18"/>
      <c r="O435" s="18"/>
      <c r="P435" s="18"/>
      <c r="Q435" s="18"/>
      <c r="R435" s="18"/>
      <c r="S435" s="18"/>
      <c r="T435" s="18"/>
      <c r="U435" s="18"/>
      <c r="V435" s="18"/>
      <c r="W435" s="18"/>
      <c r="X435" s="18"/>
      <c r="Y435" s="18"/>
    </row>
    <row r="436" spans="2:25" ht="12" customHeight="1">
      <c r="B436" s="18"/>
      <c r="C436" s="18"/>
      <c r="D436" s="235"/>
      <c r="E436" s="74"/>
      <c r="F436" s="18"/>
      <c r="G436" s="18"/>
      <c r="H436" s="18"/>
      <c r="I436" s="18"/>
      <c r="J436" s="18"/>
      <c r="K436" s="18"/>
      <c r="L436" s="18"/>
      <c r="M436" s="18"/>
      <c r="N436" s="18"/>
      <c r="O436" s="18"/>
      <c r="P436" s="18"/>
      <c r="Q436" s="18"/>
      <c r="R436" s="18"/>
      <c r="S436" s="18"/>
      <c r="T436" s="18"/>
      <c r="U436" s="18"/>
      <c r="V436" s="18"/>
      <c r="W436" s="18"/>
      <c r="X436" s="18"/>
      <c r="Y436" s="18"/>
    </row>
    <row r="437" spans="2:25" ht="12" customHeight="1">
      <c r="B437" s="18"/>
      <c r="C437" s="18"/>
      <c r="D437" s="235"/>
      <c r="E437" s="74"/>
      <c r="F437" s="18"/>
      <c r="G437" s="18"/>
      <c r="H437" s="18"/>
      <c r="I437" s="18"/>
      <c r="J437" s="18"/>
      <c r="K437" s="18"/>
      <c r="L437" s="18"/>
      <c r="M437" s="18"/>
      <c r="N437" s="18"/>
      <c r="O437" s="18"/>
      <c r="P437" s="18"/>
      <c r="Q437" s="18"/>
      <c r="R437" s="18"/>
      <c r="S437" s="18"/>
      <c r="T437" s="18"/>
      <c r="U437" s="18"/>
      <c r="V437" s="18"/>
      <c r="W437" s="18"/>
      <c r="X437" s="18"/>
      <c r="Y437" s="18"/>
    </row>
    <row r="438" spans="2:25" ht="12" customHeight="1">
      <c r="B438" s="18"/>
      <c r="C438" s="18"/>
      <c r="D438" s="235"/>
      <c r="E438" s="74"/>
      <c r="F438" s="18"/>
      <c r="G438" s="18"/>
      <c r="H438" s="18"/>
      <c r="I438" s="18"/>
      <c r="J438" s="18"/>
      <c r="K438" s="18"/>
      <c r="L438" s="18"/>
      <c r="M438" s="18"/>
      <c r="N438" s="18"/>
      <c r="O438" s="18"/>
      <c r="P438" s="18"/>
      <c r="Q438" s="18"/>
      <c r="R438" s="18"/>
      <c r="S438" s="18"/>
      <c r="T438" s="18"/>
      <c r="U438" s="18"/>
      <c r="V438" s="18"/>
      <c r="W438" s="18"/>
      <c r="X438" s="18"/>
      <c r="Y438" s="18"/>
    </row>
    <row r="439" spans="2:25" ht="12" customHeight="1">
      <c r="B439" s="18"/>
      <c r="C439" s="18"/>
      <c r="D439" s="235"/>
      <c r="E439" s="74"/>
      <c r="F439" s="18"/>
      <c r="G439" s="18"/>
      <c r="H439" s="18"/>
      <c r="I439" s="18"/>
      <c r="J439" s="18"/>
      <c r="K439" s="18"/>
      <c r="L439" s="18"/>
      <c r="M439" s="18"/>
      <c r="N439" s="18"/>
      <c r="O439" s="18"/>
      <c r="P439" s="18"/>
      <c r="Q439" s="18"/>
      <c r="R439" s="18"/>
      <c r="S439" s="18"/>
      <c r="T439" s="18"/>
      <c r="U439" s="18"/>
      <c r="V439" s="18"/>
      <c r="W439" s="18"/>
      <c r="X439" s="18"/>
      <c r="Y439" s="18"/>
    </row>
    <row r="440" spans="2:25" ht="12" customHeight="1">
      <c r="B440" s="18"/>
      <c r="C440" s="18"/>
      <c r="D440" s="235"/>
      <c r="E440" s="74"/>
      <c r="F440" s="18"/>
      <c r="G440" s="18"/>
      <c r="H440" s="18"/>
      <c r="I440" s="18"/>
      <c r="J440" s="18"/>
      <c r="K440" s="18"/>
      <c r="L440" s="18"/>
      <c r="M440" s="18"/>
      <c r="N440" s="18"/>
      <c r="O440" s="18"/>
      <c r="P440" s="18"/>
      <c r="Q440" s="18"/>
      <c r="R440" s="18"/>
      <c r="S440" s="18"/>
      <c r="T440" s="18"/>
      <c r="U440" s="18"/>
      <c r="V440" s="18"/>
      <c r="W440" s="18"/>
      <c r="X440" s="18"/>
      <c r="Y440" s="18"/>
    </row>
    <row r="441" spans="2:25" ht="12" customHeight="1">
      <c r="B441" s="18"/>
      <c r="C441" s="18"/>
      <c r="D441" s="235"/>
      <c r="E441" s="74"/>
      <c r="F441" s="18"/>
      <c r="G441" s="18"/>
      <c r="H441" s="18"/>
      <c r="I441" s="18"/>
      <c r="J441" s="18"/>
      <c r="K441" s="18"/>
      <c r="L441" s="18"/>
      <c r="M441" s="18"/>
      <c r="N441" s="18"/>
      <c r="O441" s="18"/>
      <c r="P441" s="18"/>
      <c r="Q441" s="18"/>
      <c r="R441" s="18"/>
      <c r="S441" s="18"/>
      <c r="T441" s="18"/>
      <c r="U441" s="18"/>
      <c r="V441" s="18"/>
      <c r="W441" s="18"/>
      <c r="X441" s="18"/>
      <c r="Y441" s="18"/>
    </row>
    <row r="442" spans="2:25" ht="12" customHeight="1">
      <c r="B442" s="18"/>
      <c r="C442" s="18"/>
      <c r="D442" s="235"/>
      <c r="E442" s="74"/>
      <c r="F442" s="18"/>
      <c r="G442" s="18"/>
      <c r="H442" s="18"/>
      <c r="I442" s="18"/>
      <c r="J442" s="18"/>
      <c r="K442" s="18"/>
      <c r="L442" s="18"/>
      <c r="M442" s="18"/>
      <c r="N442" s="18"/>
      <c r="O442" s="18"/>
      <c r="P442" s="18"/>
      <c r="Q442" s="18"/>
      <c r="R442" s="18"/>
      <c r="S442" s="18"/>
      <c r="T442" s="18"/>
      <c r="U442" s="18"/>
      <c r="V442" s="18"/>
      <c r="W442" s="18"/>
      <c r="X442" s="18"/>
      <c r="Y442" s="18"/>
    </row>
    <row r="443" spans="2:25" ht="12" customHeight="1">
      <c r="B443" s="18"/>
      <c r="C443" s="18"/>
      <c r="D443" s="235"/>
      <c r="E443" s="74"/>
      <c r="F443" s="18"/>
      <c r="G443" s="18"/>
      <c r="H443" s="18"/>
      <c r="I443" s="18"/>
      <c r="J443" s="18"/>
      <c r="K443" s="18"/>
      <c r="L443" s="18"/>
      <c r="M443" s="18"/>
      <c r="N443" s="18"/>
      <c r="O443" s="18"/>
      <c r="P443" s="18"/>
      <c r="Q443" s="18"/>
      <c r="R443" s="18"/>
      <c r="S443" s="18"/>
      <c r="T443" s="18"/>
      <c r="U443" s="18"/>
      <c r="V443" s="18"/>
      <c r="W443" s="18"/>
      <c r="X443" s="18"/>
      <c r="Y443" s="18"/>
    </row>
    <row r="444" spans="2:25" ht="12" customHeight="1">
      <c r="B444" s="18"/>
      <c r="C444" s="18"/>
      <c r="D444" s="235"/>
      <c r="E444" s="74"/>
      <c r="F444" s="18"/>
      <c r="G444" s="18"/>
      <c r="H444" s="18"/>
      <c r="I444" s="18"/>
      <c r="J444" s="18"/>
      <c r="K444" s="18"/>
      <c r="L444" s="18"/>
      <c r="M444" s="18"/>
      <c r="N444" s="18"/>
      <c r="O444" s="18"/>
      <c r="P444" s="18"/>
      <c r="Q444" s="18"/>
      <c r="R444" s="18"/>
      <c r="S444" s="18"/>
      <c r="T444" s="18"/>
      <c r="U444" s="18"/>
      <c r="V444" s="18"/>
      <c r="W444" s="18"/>
      <c r="X444" s="18"/>
      <c r="Y444" s="18"/>
    </row>
    <row r="445" spans="2:25" ht="12" customHeight="1">
      <c r="B445" s="18"/>
      <c r="C445" s="18"/>
      <c r="D445" s="235"/>
      <c r="E445" s="74"/>
      <c r="F445" s="18"/>
      <c r="G445" s="18"/>
      <c r="H445" s="18"/>
      <c r="I445" s="18"/>
      <c r="J445" s="18"/>
      <c r="K445" s="18"/>
      <c r="L445" s="18"/>
      <c r="M445" s="18"/>
      <c r="N445" s="18"/>
      <c r="O445" s="18"/>
      <c r="P445" s="18"/>
      <c r="Q445" s="18"/>
      <c r="R445" s="18"/>
      <c r="S445" s="18"/>
      <c r="T445" s="18"/>
      <c r="U445" s="18"/>
      <c r="V445" s="18"/>
      <c r="W445" s="18"/>
      <c r="X445" s="18"/>
      <c r="Y445" s="18"/>
    </row>
    <row r="446" spans="2:25" ht="12" customHeight="1">
      <c r="B446" s="18"/>
      <c r="C446" s="18"/>
      <c r="D446" s="235"/>
      <c r="E446" s="74"/>
      <c r="F446" s="18"/>
      <c r="G446" s="18"/>
      <c r="H446" s="18"/>
      <c r="I446" s="18"/>
      <c r="J446" s="18"/>
      <c r="K446" s="18"/>
      <c r="L446" s="18"/>
      <c r="M446" s="18"/>
      <c r="N446" s="18"/>
      <c r="O446" s="18"/>
      <c r="P446" s="18"/>
      <c r="Q446" s="18"/>
      <c r="R446" s="18"/>
      <c r="S446" s="18"/>
      <c r="T446" s="18"/>
      <c r="U446" s="18"/>
      <c r="V446" s="18"/>
      <c r="W446" s="18"/>
      <c r="X446" s="18"/>
      <c r="Y446" s="18"/>
    </row>
    <row r="447" spans="2:25" ht="12" customHeight="1">
      <c r="B447" s="18"/>
      <c r="C447" s="18"/>
      <c r="D447" s="235"/>
      <c r="E447" s="74"/>
      <c r="F447" s="18"/>
      <c r="G447" s="18"/>
      <c r="H447" s="18"/>
      <c r="I447" s="18"/>
      <c r="J447" s="18"/>
      <c r="K447" s="18"/>
      <c r="L447" s="18"/>
      <c r="M447" s="18"/>
      <c r="N447" s="18"/>
      <c r="O447" s="18"/>
      <c r="P447" s="18"/>
      <c r="Q447" s="18"/>
      <c r="R447" s="18"/>
      <c r="S447" s="18"/>
      <c r="T447" s="18"/>
      <c r="U447" s="18"/>
      <c r="V447" s="18"/>
      <c r="W447" s="18"/>
      <c r="X447" s="18"/>
      <c r="Y447" s="18"/>
    </row>
    <row r="448" spans="2:25" ht="12" customHeight="1">
      <c r="B448" s="18"/>
      <c r="C448" s="18"/>
      <c r="D448" s="235"/>
      <c r="E448" s="74"/>
      <c r="F448" s="18"/>
      <c r="G448" s="18"/>
      <c r="H448" s="18"/>
      <c r="I448" s="18"/>
      <c r="J448" s="18"/>
      <c r="K448" s="18"/>
      <c r="L448" s="18"/>
      <c r="M448" s="18"/>
      <c r="N448" s="18"/>
      <c r="O448" s="18"/>
      <c r="P448" s="18"/>
      <c r="Q448" s="18"/>
      <c r="R448" s="18"/>
      <c r="S448" s="18"/>
      <c r="T448" s="18"/>
      <c r="U448" s="18"/>
      <c r="V448" s="18"/>
      <c r="W448" s="18"/>
      <c r="X448" s="18"/>
      <c r="Y448" s="18"/>
    </row>
    <row r="449" spans="2:25" ht="12" customHeight="1">
      <c r="B449" s="18"/>
      <c r="C449" s="18"/>
      <c r="D449" s="235"/>
      <c r="E449" s="74"/>
      <c r="F449" s="18"/>
      <c r="G449" s="18"/>
      <c r="H449" s="18"/>
      <c r="I449" s="18"/>
      <c r="J449" s="18"/>
      <c r="K449" s="18"/>
      <c r="L449" s="18"/>
      <c r="M449" s="18"/>
      <c r="N449" s="18"/>
      <c r="O449" s="18"/>
      <c r="P449" s="18"/>
      <c r="Q449" s="18"/>
      <c r="R449" s="18"/>
      <c r="S449" s="18"/>
      <c r="T449" s="18"/>
      <c r="U449" s="18"/>
      <c r="V449" s="18"/>
      <c r="W449" s="18"/>
      <c r="X449" s="18"/>
      <c r="Y449" s="18"/>
    </row>
    <row r="450" spans="2:25" ht="12" customHeight="1">
      <c r="B450" s="18"/>
      <c r="C450" s="18"/>
      <c r="D450" s="235"/>
      <c r="E450" s="74"/>
      <c r="F450" s="18"/>
      <c r="G450" s="18"/>
      <c r="H450" s="18"/>
      <c r="I450" s="18"/>
      <c r="J450" s="18"/>
      <c r="K450" s="18"/>
      <c r="L450" s="18"/>
      <c r="M450" s="18"/>
      <c r="N450" s="18"/>
      <c r="O450" s="18"/>
      <c r="P450" s="18"/>
      <c r="Q450" s="18"/>
      <c r="R450" s="18"/>
      <c r="S450" s="18"/>
      <c r="T450" s="18"/>
      <c r="U450" s="18"/>
      <c r="V450" s="18"/>
      <c r="W450" s="18"/>
      <c r="X450" s="18"/>
      <c r="Y450" s="18"/>
    </row>
    <row r="451" spans="2:25" ht="12" customHeight="1">
      <c r="B451" s="18"/>
      <c r="C451" s="18"/>
      <c r="D451" s="235"/>
      <c r="E451" s="74"/>
      <c r="F451" s="18"/>
      <c r="G451" s="18"/>
      <c r="H451" s="18"/>
      <c r="I451" s="18"/>
      <c r="J451" s="18"/>
      <c r="K451" s="18"/>
      <c r="L451" s="18"/>
      <c r="M451" s="18"/>
      <c r="N451" s="18"/>
      <c r="O451" s="18"/>
      <c r="P451" s="18"/>
      <c r="Q451" s="18"/>
      <c r="R451" s="18"/>
      <c r="S451" s="18"/>
      <c r="T451" s="18"/>
      <c r="U451" s="18"/>
      <c r="V451" s="18"/>
      <c r="W451" s="18"/>
      <c r="X451" s="18"/>
      <c r="Y451" s="18"/>
    </row>
    <row r="452" spans="2:25" ht="12" customHeight="1">
      <c r="B452" s="18"/>
      <c r="C452" s="18"/>
      <c r="D452" s="235"/>
      <c r="E452" s="74"/>
      <c r="F452" s="18"/>
      <c r="G452" s="18"/>
      <c r="H452" s="18"/>
      <c r="I452" s="18"/>
      <c r="J452" s="18"/>
      <c r="K452" s="18"/>
      <c r="L452" s="18"/>
      <c r="M452" s="18"/>
      <c r="N452" s="18"/>
      <c r="O452" s="18"/>
      <c r="P452" s="18"/>
      <c r="Q452" s="18"/>
      <c r="R452" s="18"/>
      <c r="S452" s="18"/>
      <c r="T452" s="18"/>
      <c r="U452" s="18"/>
      <c r="V452" s="18"/>
      <c r="W452" s="18"/>
      <c r="X452" s="18"/>
      <c r="Y452" s="18"/>
    </row>
    <row r="453" spans="2:25" ht="12" customHeight="1">
      <c r="B453" s="18"/>
      <c r="C453" s="18"/>
      <c r="D453" s="235"/>
      <c r="E453" s="74"/>
      <c r="F453" s="18"/>
      <c r="G453" s="18"/>
      <c r="H453" s="18"/>
      <c r="I453" s="18"/>
      <c r="J453" s="18"/>
      <c r="K453" s="18"/>
      <c r="L453" s="18"/>
      <c r="M453" s="18"/>
      <c r="N453" s="18"/>
      <c r="O453" s="18"/>
      <c r="P453" s="18"/>
      <c r="Q453" s="18"/>
      <c r="R453" s="18"/>
      <c r="S453" s="18"/>
      <c r="T453" s="18"/>
      <c r="U453" s="18"/>
      <c r="V453" s="18"/>
      <c r="W453" s="18"/>
      <c r="X453" s="18"/>
      <c r="Y453" s="18"/>
    </row>
    <row r="454" spans="2:25" ht="12" customHeight="1">
      <c r="B454" s="18"/>
      <c r="C454" s="18"/>
      <c r="D454" s="235"/>
      <c r="E454" s="74"/>
      <c r="F454" s="18"/>
      <c r="G454" s="18"/>
      <c r="H454" s="18"/>
      <c r="I454" s="18"/>
      <c r="J454" s="18"/>
      <c r="K454" s="18"/>
      <c r="L454" s="18"/>
      <c r="M454" s="18"/>
      <c r="N454" s="18"/>
      <c r="O454" s="18"/>
      <c r="P454" s="18"/>
      <c r="Q454" s="18"/>
      <c r="R454" s="18"/>
      <c r="S454" s="18"/>
      <c r="T454" s="18"/>
      <c r="U454" s="18"/>
      <c r="V454" s="18"/>
      <c r="W454" s="18"/>
      <c r="X454" s="18"/>
      <c r="Y454" s="18"/>
    </row>
    <row r="455" spans="2:25" ht="12" customHeight="1">
      <c r="B455" s="18"/>
      <c r="C455" s="18"/>
      <c r="D455" s="235"/>
      <c r="E455" s="74"/>
      <c r="F455" s="18"/>
      <c r="G455" s="18"/>
      <c r="H455" s="18"/>
      <c r="I455" s="18"/>
      <c r="J455" s="18"/>
      <c r="K455" s="18"/>
      <c r="L455" s="18"/>
      <c r="M455" s="18"/>
      <c r="N455" s="18"/>
      <c r="O455" s="18"/>
      <c r="P455" s="18"/>
      <c r="Q455" s="18"/>
      <c r="R455" s="18"/>
      <c r="S455" s="18"/>
      <c r="T455" s="18"/>
      <c r="U455" s="18"/>
      <c r="V455" s="18"/>
      <c r="W455" s="18"/>
      <c r="X455" s="18"/>
      <c r="Y455" s="18"/>
    </row>
    <row r="456" spans="2:25" ht="12" customHeight="1">
      <c r="B456" s="18"/>
      <c r="C456" s="18"/>
      <c r="D456" s="235"/>
      <c r="E456" s="74"/>
      <c r="F456" s="18"/>
      <c r="G456" s="18"/>
      <c r="H456" s="18"/>
      <c r="I456" s="18"/>
      <c r="J456" s="18"/>
      <c r="K456" s="18"/>
      <c r="L456" s="18"/>
      <c r="M456" s="18"/>
      <c r="N456" s="18"/>
      <c r="O456" s="18"/>
      <c r="P456" s="18"/>
      <c r="Q456" s="18"/>
      <c r="R456" s="18"/>
      <c r="S456" s="18"/>
      <c r="T456" s="18"/>
      <c r="U456" s="18"/>
      <c r="V456" s="18"/>
      <c r="W456" s="18"/>
      <c r="X456" s="18"/>
      <c r="Y456" s="18"/>
    </row>
    <row r="457" spans="2:25" ht="12" customHeight="1">
      <c r="B457" s="18"/>
      <c r="C457" s="18"/>
      <c r="D457" s="235"/>
      <c r="E457" s="74"/>
      <c r="F457" s="18"/>
      <c r="G457" s="18"/>
      <c r="H457" s="18"/>
      <c r="I457" s="18"/>
      <c r="J457" s="18"/>
      <c r="K457" s="18"/>
      <c r="L457" s="18"/>
      <c r="M457" s="18"/>
      <c r="N457" s="18"/>
      <c r="O457" s="18"/>
      <c r="P457" s="18"/>
      <c r="Q457" s="18"/>
      <c r="R457" s="18"/>
      <c r="S457" s="18"/>
      <c r="T457" s="18"/>
      <c r="U457" s="18"/>
      <c r="V457" s="18"/>
      <c r="W457" s="18"/>
      <c r="X457" s="18"/>
      <c r="Y457" s="18"/>
    </row>
    <row r="458" spans="2:25" ht="12" customHeight="1">
      <c r="B458" s="18"/>
      <c r="C458" s="18"/>
      <c r="D458" s="235"/>
      <c r="E458" s="74"/>
      <c r="F458" s="18"/>
      <c r="G458" s="18"/>
      <c r="H458" s="18"/>
      <c r="I458" s="18"/>
      <c r="J458" s="18"/>
      <c r="K458" s="18"/>
      <c r="L458" s="18"/>
      <c r="M458" s="18"/>
      <c r="N458" s="18"/>
      <c r="O458" s="18"/>
      <c r="P458" s="18"/>
      <c r="Q458" s="18"/>
      <c r="R458" s="18"/>
      <c r="S458" s="18"/>
      <c r="T458" s="18"/>
      <c r="U458" s="18"/>
      <c r="V458" s="18"/>
      <c r="W458" s="18"/>
      <c r="X458" s="18"/>
      <c r="Y458" s="18"/>
    </row>
    <row r="459" spans="2:25" ht="12" customHeight="1">
      <c r="B459" s="18"/>
      <c r="C459" s="18"/>
      <c r="D459" s="235"/>
      <c r="E459" s="74"/>
      <c r="F459" s="18"/>
      <c r="G459" s="18"/>
      <c r="H459" s="18"/>
      <c r="I459" s="18"/>
      <c r="J459" s="18"/>
      <c r="K459" s="18"/>
      <c r="L459" s="18"/>
      <c r="M459" s="18"/>
      <c r="N459" s="18"/>
      <c r="O459" s="18"/>
      <c r="P459" s="18"/>
      <c r="Q459" s="18"/>
      <c r="R459" s="18"/>
      <c r="S459" s="18"/>
      <c r="T459" s="18"/>
      <c r="U459" s="18"/>
      <c r="V459" s="18"/>
      <c r="W459" s="18"/>
      <c r="X459" s="18"/>
      <c r="Y459" s="18"/>
    </row>
    <row r="460" spans="2:25" ht="12" customHeight="1">
      <c r="B460" s="18"/>
      <c r="C460" s="18"/>
      <c r="D460" s="235"/>
      <c r="E460" s="74"/>
      <c r="F460" s="18"/>
      <c r="G460" s="18"/>
      <c r="H460" s="18"/>
      <c r="I460" s="18"/>
      <c r="J460" s="18"/>
      <c r="K460" s="18"/>
      <c r="L460" s="18"/>
      <c r="M460" s="18"/>
      <c r="N460" s="18"/>
      <c r="O460" s="18"/>
      <c r="P460" s="18"/>
      <c r="Q460" s="18"/>
      <c r="R460" s="18"/>
      <c r="S460" s="18"/>
      <c r="T460" s="18"/>
      <c r="U460" s="18"/>
      <c r="V460" s="18"/>
      <c r="W460" s="18"/>
      <c r="X460" s="18"/>
      <c r="Y460" s="18"/>
    </row>
    <row r="461" spans="2:25" ht="12" customHeight="1">
      <c r="B461" s="18"/>
      <c r="C461" s="18"/>
      <c r="D461" s="235"/>
      <c r="E461" s="74"/>
      <c r="F461" s="18"/>
      <c r="G461" s="18"/>
      <c r="H461" s="18"/>
      <c r="I461" s="18"/>
      <c r="J461" s="18"/>
      <c r="K461" s="18"/>
      <c r="L461" s="18"/>
      <c r="M461" s="18"/>
      <c r="N461" s="18"/>
      <c r="O461" s="18"/>
      <c r="P461" s="18"/>
      <c r="Q461" s="18"/>
      <c r="R461" s="18"/>
      <c r="S461" s="18"/>
      <c r="T461" s="18"/>
      <c r="U461" s="18"/>
      <c r="V461" s="18"/>
      <c r="W461" s="18"/>
      <c r="X461" s="18"/>
      <c r="Y461" s="18"/>
    </row>
    <row r="462" spans="2:25" ht="12" customHeight="1">
      <c r="B462" s="18"/>
      <c r="C462" s="18"/>
      <c r="D462" s="235"/>
      <c r="E462" s="74"/>
      <c r="F462" s="18"/>
      <c r="G462" s="18"/>
      <c r="H462" s="18"/>
      <c r="I462" s="18"/>
      <c r="J462" s="18"/>
      <c r="K462" s="18"/>
      <c r="L462" s="18"/>
      <c r="M462" s="18"/>
      <c r="N462" s="18"/>
      <c r="O462" s="18"/>
      <c r="P462" s="18"/>
      <c r="Q462" s="18"/>
      <c r="R462" s="18"/>
      <c r="S462" s="18"/>
      <c r="T462" s="18"/>
      <c r="U462" s="18"/>
      <c r="V462" s="18"/>
      <c r="W462" s="18"/>
      <c r="X462" s="18"/>
      <c r="Y462" s="18"/>
    </row>
    <row r="463" spans="2:25" ht="12" customHeight="1">
      <c r="B463" s="18"/>
      <c r="C463" s="18"/>
      <c r="D463" s="235"/>
      <c r="E463" s="74"/>
      <c r="F463" s="18"/>
      <c r="G463" s="18"/>
      <c r="H463" s="18"/>
      <c r="I463" s="18"/>
      <c r="J463" s="18"/>
      <c r="K463" s="18"/>
      <c r="L463" s="18"/>
      <c r="M463" s="18"/>
      <c r="N463" s="18"/>
      <c r="O463" s="18"/>
      <c r="P463" s="18"/>
      <c r="Q463" s="18"/>
      <c r="R463" s="18"/>
      <c r="S463" s="18"/>
      <c r="T463" s="18"/>
      <c r="U463" s="18"/>
      <c r="V463" s="18"/>
      <c r="W463" s="18"/>
      <c r="X463" s="18"/>
      <c r="Y463" s="18"/>
    </row>
    <row r="464" spans="2:25" ht="12" customHeight="1">
      <c r="B464" s="18"/>
      <c r="C464" s="18"/>
      <c r="D464" s="235"/>
      <c r="E464" s="74"/>
      <c r="F464" s="18"/>
      <c r="G464" s="18"/>
      <c r="H464" s="18"/>
      <c r="I464" s="18"/>
      <c r="J464" s="18"/>
      <c r="K464" s="18"/>
      <c r="L464" s="18"/>
      <c r="M464" s="18"/>
      <c r="N464" s="18"/>
      <c r="O464" s="18"/>
      <c r="P464" s="18"/>
      <c r="Q464" s="18"/>
      <c r="R464" s="18"/>
      <c r="S464" s="18"/>
      <c r="T464" s="18"/>
      <c r="U464" s="18"/>
      <c r="V464" s="18"/>
      <c r="W464" s="18"/>
      <c r="X464" s="18"/>
      <c r="Y464" s="18"/>
    </row>
    <row r="465" spans="2:25" ht="12" customHeight="1">
      <c r="B465" s="18"/>
      <c r="C465" s="18"/>
      <c r="D465" s="235"/>
      <c r="E465" s="74"/>
      <c r="F465" s="18"/>
      <c r="G465" s="18"/>
      <c r="H465" s="18"/>
      <c r="I465" s="18"/>
      <c r="J465" s="18"/>
      <c r="K465" s="18"/>
      <c r="L465" s="18"/>
      <c r="M465" s="18"/>
      <c r="N465" s="18"/>
      <c r="O465" s="18"/>
      <c r="P465" s="18"/>
      <c r="Q465" s="18"/>
      <c r="R465" s="18"/>
      <c r="S465" s="18"/>
      <c r="T465" s="18"/>
      <c r="U465" s="18"/>
      <c r="V465" s="18"/>
      <c r="W465" s="18"/>
      <c r="X465" s="18"/>
      <c r="Y465" s="18"/>
    </row>
    <row r="466" spans="2:25" ht="12" customHeight="1">
      <c r="B466" s="18"/>
      <c r="C466" s="18"/>
      <c r="D466" s="235"/>
      <c r="E466" s="74"/>
      <c r="F466" s="18"/>
      <c r="G466" s="18"/>
      <c r="H466" s="18"/>
      <c r="I466" s="18"/>
      <c r="J466" s="18"/>
      <c r="K466" s="18"/>
      <c r="L466" s="18"/>
      <c r="M466" s="18"/>
      <c r="N466" s="18"/>
      <c r="O466" s="18"/>
      <c r="P466" s="18"/>
      <c r="Q466" s="18"/>
      <c r="R466" s="18"/>
      <c r="S466" s="18"/>
      <c r="T466" s="18"/>
      <c r="U466" s="18"/>
      <c r="V466" s="18"/>
      <c r="W466" s="18"/>
      <c r="X466" s="18"/>
      <c r="Y466" s="18"/>
    </row>
    <row r="467" spans="2:25" ht="12" customHeight="1">
      <c r="B467" s="18"/>
      <c r="C467" s="18"/>
      <c r="D467" s="235"/>
      <c r="E467" s="74"/>
      <c r="F467" s="18"/>
      <c r="G467" s="18"/>
      <c r="H467" s="18"/>
      <c r="I467" s="18"/>
      <c r="J467" s="18"/>
      <c r="K467" s="18"/>
      <c r="L467" s="18"/>
      <c r="M467" s="18"/>
      <c r="N467" s="18"/>
      <c r="O467" s="18"/>
      <c r="P467" s="18"/>
      <c r="Q467" s="18"/>
      <c r="R467" s="18"/>
      <c r="S467" s="18"/>
      <c r="T467" s="18"/>
      <c r="U467" s="18"/>
      <c r="V467" s="18"/>
      <c r="W467" s="18"/>
      <c r="X467" s="18"/>
      <c r="Y467" s="18"/>
    </row>
    <row r="468" spans="2:25" ht="12" customHeight="1">
      <c r="B468" s="18"/>
      <c r="C468" s="18"/>
      <c r="D468" s="235"/>
      <c r="E468" s="74"/>
      <c r="F468" s="18"/>
      <c r="G468" s="18"/>
      <c r="H468" s="18"/>
      <c r="I468" s="18"/>
      <c r="J468" s="18"/>
      <c r="K468" s="18"/>
      <c r="L468" s="18"/>
      <c r="M468" s="18"/>
      <c r="N468" s="18"/>
      <c r="O468" s="18"/>
      <c r="P468" s="18"/>
      <c r="Q468" s="18"/>
      <c r="R468" s="18"/>
      <c r="S468" s="18"/>
      <c r="T468" s="18"/>
      <c r="U468" s="18"/>
      <c r="V468" s="18"/>
      <c r="W468" s="18"/>
      <c r="X468" s="18"/>
      <c r="Y468" s="18"/>
    </row>
    <row r="469" spans="2:25" ht="12" customHeight="1">
      <c r="B469" s="18"/>
      <c r="C469" s="18"/>
      <c r="D469" s="235"/>
      <c r="E469" s="74"/>
      <c r="F469" s="18"/>
      <c r="G469" s="18"/>
      <c r="H469" s="18"/>
      <c r="I469" s="18"/>
      <c r="J469" s="18"/>
      <c r="K469" s="18"/>
      <c r="L469" s="18"/>
      <c r="M469" s="18"/>
      <c r="N469" s="18"/>
      <c r="O469" s="18"/>
      <c r="P469" s="18"/>
      <c r="Q469" s="18"/>
      <c r="R469" s="18"/>
      <c r="S469" s="18"/>
      <c r="T469" s="18"/>
      <c r="U469" s="18"/>
      <c r="V469" s="18"/>
      <c r="W469" s="18"/>
      <c r="X469" s="18"/>
      <c r="Y469" s="18"/>
    </row>
    <row r="470" spans="2:25" ht="12" customHeight="1">
      <c r="B470" s="18"/>
      <c r="C470" s="18"/>
      <c r="D470" s="235"/>
      <c r="E470" s="74"/>
      <c r="F470" s="18"/>
      <c r="G470" s="18"/>
      <c r="H470" s="18"/>
      <c r="I470" s="18"/>
      <c r="J470" s="18"/>
      <c r="K470" s="18"/>
      <c r="L470" s="18"/>
      <c r="M470" s="18"/>
      <c r="N470" s="18"/>
      <c r="O470" s="18"/>
      <c r="P470" s="18"/>
      <c r="Q470" s="18"/>
      <c r="R470" s="18"/>
      <c r="S470" s="18"/>
      <c r="T470" s="18"/>
      <c r="U470" s="18"/>
      <c r="V470" s="18"/>
      <c r="W470" s="18"/>
      <c r="X470" s="18"/>
      <c r="Y470" s="18"/>
    </row>
    <row r="471" spans="2:25" ht="12" customHeight="1">
      <c r="B471" s="18"/>
      <c r="C471" s="18"/>
      <c r="D471" s="235"/>
      <c r="E471" s="74"/>
      <c r="F471" s="18"/>
      <c r="G471" s="18"/>
      <c r="H471" s="18"/>
      <c r="I471" s="18"/>
      <c r="J471" s="18"/>
      <c r="K471" s="18"/>
      <c r="L471" s="18"/>
      <c r="M471" s="18"/>
      <c r="N471" s="18"/>
      <c r="O471" s="18"/>
      <c r="P471" s="18"/>
      <c r="Q471" s="18"/>
      <c r="R471" s="18"/>
      <c r="S471" s="18"/>
      <c r="T471" s="18"/>
      <c r="U471" s="18"/>
      <c r="V471" s="18"/>
      <c r="W471" s="18"/>
      <c r="X471" s="18"/>
      <c r="Y471" s="18"/>
    </row>
    <row r="472" spans="2:25" ht="12" customHeight="1">
      <c r="B472" s="18"/>
      <c r="C472" s="18"/>
      <c r="D472" s="235"/>
      <c r="E472" s="74"/>
      <c r="F472" s="18"/>
      <c r="G472" s="18"/>
      <c r="H472" s="18"/>
      <c r="I472" s="18"/>
      <c r="J472" s="18"/>
      <c r="K472" s="18"/>
      <c r="L472" s="18"/>
      <c r="M472" s="18"/>
      <c r="N472" s="18"/>
      <c r="O472" s="18"/>
      <c r="P472" s="18"/>
      <c r="Q472" s="18"/>
      <c r="R472" s="18"/>
      <c r="S472" s="18"/>
      <c r="T472" s="18"/>
      <c r="U472" s="18"/>
      <c r="V472" s="18"/>
      <c r="W472" s="18"/>
      <c r="X472" s="18"/>
      <c r="Y472" s="18"/>
    </row>
    <row r="473" spans="2:25" ht="12" customHeight="1">
      <c r="B473" s="18"/>
      <c r="C473" s="18"/>
      <c r="D473" s="235"/>
      <c r="E473" s="74"/>
      <c r="F473" s="18"/>
      <c r="G473" s="18"/>
      <c r="H473" s="18"/>
      <c r="I473" s="18"/>
      <c r="J473" s="18"/>
      <c r="K473" s="18"/>
      <c r="L473" s="18"/>
      <c r="M473" s="18"/>
      <c r="N473" s="18"/>
      <c r="O473" s="18"/>
      <c r="P473" s="18"/>
      <c r="Q473" s="18"/>
      <c r="R473" s="18"/>
      <c r="S473" s="18"/>
      <c r="T473" s="18"/>
      <c r="U473" s="18"/>
      <c r="V473" s="18"/>
      <c r="W473" s="18"/>
      <c r="X473" s="18"/>
      <c r="Y473" s="18"/>
    </row>
    <row r="474" spans="2:25" ht="12" customHeight="1">
      <c r="B474" s="18"/>
      <c r="C474" s="18"/>
      <c r="D474" s="235"/>
      <c r="E474" s="74"/>
      <c r="F474" s="18"/>
      <c r="G474" s="18"/>
      <c r="H474" s="18"/>
      <c r="I474" s="18"/>
      <c r="J474" s="18"/>
      <c r="K474" s="18"/>
      <c r="L474" s="18"/>
      <c r="M474" s="18"/>
      <c r="N474" s="18"/>
      <c r="O474" s="18"/>
      <c r="P474" s="18"/>
      <c r="Q474" s="18"/>
      <c r="R474" s="18"/>
      <c r="S474" s="18"/>
      <c r="T474" s="18"/>
      <c r="U474" s="18"/>
      <c r="V474" s="18"/>
      <c r="W474" s="18"/>
      <c r="X474" s="18"/>
      <c r="Y474" s="18"/>
    </row>
    <row r="475" spans="2:25" ht="12" customHeight="1">
      <c r="B475" s="18"/>
      <c r="C475" s="18"/>
      <c r="D475" s="235"/>
      <c r="E475" s="74"/>
      <c r="F475" s="18"/>
      <c r="G475" s="18"/>
      <c r="H475" s="18"/>
      <c r="I475" s="18"/>
      <c r="J475" s="18"/>
      <c r="K475" s="18"/>
      <c r="L475" s="18"/>
      <c r="M475" s="18"/>
      <c r="N475" s="18"/>
      <c r="O475" s="18"/>
      <c r="P475" s="18"/>
      <c r="Q475" s="18"/>
      <c r="R475" s="18"/>
      <c r="S475" s="18"/>
      <c r="T475" s="18"/>
      <c r="U475" s="18"/>
      <c r="V475" s="18"/>
      <c r="W475" s="18"/>
      <c r="X475" s="18"/>
      <c r="Y475" s="18"/>
    </row>
    <row r="476" spans="2:25" ht="12" customHeight="1">
      <c r="B476" s="18"/>
      <c r="C476" s="18"/>
      <c r="D476" s="235"/>
      <c r="E476" s="74"/>
      <c r="F476" s="18"/>
      <c r="G476" s="18"/>
      <c r="H476" s="18"/>
      <c r="I476" s="18"/>
      <c r="J476" s="18"/>
      <c r="K476" s="18"/>
      <c r="L476" s="18"/>
      <c r="M476" s="18"/>
      <c r="N476" s="18"/>
      <c r="O476" s="18"/>
      <c r="P476" s="18"/>
      <c r="Q476" s="18"/>
      <c r="R476" s="18"/>
      <c r="S476" s="18"/>
      <c r="T476" s="18"/>
      <c r="U476" s="18"/>
      <c r="V476" s="18"/>
      <c r="W476" s="18"/>
      <c r="X476" s="18"/>
      <c r="Y476" s="18"/>
    </row>
    <row r="477" spans="2:25" ht="12" customHeight="1">
      <c r="B477" s="18"/>
      <c r="C477" s="18"/>
      <c r="D477" s="235"/>
      <c r="E477" s="74"/>
      <c r="F477" s="18"/>
      <c r="G477" s="18"/>
      <c r="H477" s="18"/>
      <c r="I477" s="18"/>
      <c r="J477" s="18"/>
      <c r="K477" s="18"/>
      <c r="L477" s="18"/>
      <c r="M477" s="18"/>
      <c r="N477" s="18"/>
      <c r="O477" s="18"/>
      <c r="P477" s="18"/>
      <c r="Q477" s="18"/>
      <c r="R477" s="18"/>
      <c r="S477" s="18"/>
      <c r="T477" s="18"/>
      <c r="U477" s="18"/>
      <c r="V477" s="18"/>
      <c r="W477" s="18"/>
      <c r="X477" s="18"/>
      <c r="Y477" s="18"/>
    </row>
    <row r="478" spans="2:25" ht="12" customHeight="1">
      <c r="B478" s="18"/>
      <c r="C478" s="18"/>
      <c r="D478" s="235"/>
      <c r="E478" s="74"/>
      <c r="F478" s="18"/>
      <c r="G478" s="18"/>
      <c r="H478" s="18"/>
      <c r="I478" s="18"/>
      <c r="J478" s="18"/>
      <c r="K478" s="18"/>
      <c r="L478" s="18"/>
      <c r="M478" s="18"/>
      <c r="N478" s="18"/>
      <c r="O478" s="18"/>
      <c r="P478" s="18"/>
      <c r="Q478" s="18"/>
      <c r="R478" s="18"/>
      <c r="S478" s="18"/>
      <c r="T478" s="18"/>
      <c r="U478" s="18"/>
      <c r="V478" s="18"/>
      <c r="W478" s="18"/>
      <c r="X478" s="18"/>
      <c r="Y478" s="18"/>
    </row>
    <row r="479" spans="2:25" ht="12" customHeight="1">
      <c r="B479" s="18"/>
      <c r="C479" s="18"/>
      <c r="D479" s="235"/>
      <c r="E479" s="74"/>
      <c r="F479" s="18"/>
      <c r="G479" s="18"/>
      <c r="H479" s="18"/>
      <c r="I479" s="18"/>
      <c r="J479" s="18"/>
      <c r="K479" s="18"/>
      <c r="L479" s="18"/>
      <c r="M479" s="18"/>
      <c r="N479" s="18"/>
      <c r="O479" s="18"/>
      <c r="P479" s="18"/>
      <c r="Q479" s="18"/>
      <c r="R479" s="18"/>
      <c r="S479" s="18"/>
      <c r="T479" s="18"/>
      <c r="U479" s="18"/>
      <c r="V479" s="18"/>
      <c r="W479" s="18"/>
      <c r="X479" s="18"/>
      <c r="Y479" s="18"/>
    </row>
    <row r="480" spans="2:25" ht="12" customHeight="1">
      <c r="B480" s="18"/>
      <c r="C480" s="18"/>
      <c r="D480" s="235"/>
      <c r="E480" s="74"/>
      <c r="F480" s="18"/>
      <c r="G480" s="18"/>
      <c r="H480" s="18"/>
      <c r="I480" s="18"/>
      <c r="J480" s="18"/>
      <c r="K480" s="18"/>
      <c r="L480" s="18"/>
      <c r="M480" s="18"/>
      <c r="N480" s="18"/>
      <c r="O480" s="18"/>
      <c r="P480" s="18"/>
      <c r="Q480" s="18"/>
      <c r="R480" s="18"/>
      <c r="S480" s="18"/>
      <c r="T480" s="18"/>
      <c r="U480" s="18"/>
      <c r="V480" s="18"/>
      <c r="W480" s="18"/>
      <c r="X480" s="18"/>
      <c r="Y480" s="18"/>
    </row>
    <row r="481" spans="2:25" ht="12" customHeight="1">
      <c r="B481" s="18"/>
      <c r="C481" s="18"/>
      <c r="D481" s="235"/>
      <c r="E481" s="74"/>
      <c r="F481" s="18"/>
      <c r="G481" s="18"/>
      <c r="H481" s="18"/>
      <c r="I481" s="18"/>
      <c r="J481" s="18"/>
      <c r="K481" s="18"/>
      <c r="L481" s="18"/>
      <c r="M481" s="18"/>
      <c r="N481" s="18"/>
      <c r="O481" s="18"/>
      <c r="P481" s="18"/>
      <c r="Q481" s="18"/>
      <c r="R481" s="18"/>
      <c r="S481" s="18"/>
      <c r="T481" s="18"/>
      <c r="U481" s="18"/>
      <c r="V481" s="18"/>
      <c r="W481" s="18"/>
      <c r="X481" s="18"/>
      <c r="Y481" s="18"/>
    </row>
    <row r="482" spans="2:25" ht="12" customHeight="1">
      <c r="B482" s="18"/>
      <c r="C482" s="18"/>
      <c r="D482" s="235"/>
      <c r="E482" s="74"/>
      <c r="F482" s="18"/>
      <c r="G482" s="18"/>
      <c r="H482" s="18"/>
      <c r="I482" s="18"/>
      <c r="J482" s="18"/>
      <c r="K482" s="18"/>
      <c r="L482" s="18"/>
      <c r="M482" s="18"/>
      <c r="N482" s="18"/>
      <c r="O482" s="18"/>
      <c r="P482" s="18"/>
      <c r="Q482" s="18"/>
      <c r="R482" s="18"/>
      <c r="S482" s="18"/>
      <c r="T482" s="18"/>
      <c r="U482" s="18"/>
      <c r="V482" s="18"/>
      <c r="W482" s="18"/>
      <c r="X482" s="18"/>
      <c r="Y482" s="18"/>
    </row>
    <row r="483" spans="2:25" ht="12" customHeight="1">
      <c r="B483" s="18"/>
      <c r="C483" s="18"/>
      <c r="D483" s="235"/>
      <c r="E483" s="74"/>
      <c r="F483" s="18"/>
      <c r="G483" s="18"/>
      <c r="H483" s="18"/>
      <c r="I483" s="18"/>
      <c r="J483" s="18"/>
      <c r="K483" s="18"/>
      <c r="L483" s="18"/>
      <c r="M483" s="18"/>
      <c r="N483" s="18"/>
      <c r="O483" s="18"/>
      <c r="P483" s="18"/>
      <c r="Q483" s="18"/>
      <c r="R483" s="18"/>
      <c r="S483" s="18"/>
      <c r="T483" s="18"/>
      <c r="U483" s="18"/>
      <c r="V483" s="18"/>
      <c r="W483" s="18"/>
      <c r="X483" s="18"/>
      <c r="Y483" s="18"/>
    </row>
    <row r="484" spans="2:25" ht="12" customHeight="1">
      <c r="B484" s="18"/>
      <c r="C484" s="18"/>
      <c r="D484" s="235"/>
      <c r="E484" s="74"/>
      <c r="F484" s="18"/>
      <c r="G484" s="18"/>
      <c r="H484" s="18"/>
      <c r="I484" s="18"/>
      <c r="J484" s="18"/>
      <c r="K484" s="18"/>
      <c r="L484" s="18"/>
      <c r="M484" s="18"/>
      <c r="N484" s="18"/>
      <c r="O484" s="18"/>
      <c r="P484" s="18"/>
      <c r="Q484" s="18"/>
      <c r="R484" s="18"/>
      <c r="S484" s="18"/>
      <c r="T484" s="18"/>
      <c r="U484" s="18"/>
      <c r="V484" s="18"/>
      <c r="W484" s="18"/>
      <c r="X484" s="18"/>
      <c r="Y484" s="18"/>
    </row>
    <row r="485" spans="2:25" ht="12" customHeight="1">
      <c r="B485" s="18"/>
      <c r="C485" s="18"/>
      <c r="D485" s="235"/>
      <c r="E485" s="74"/>
      <c r="F485" s="18"/>
      <c r="G485" s="18"/>
      <c r="H485" s="18"/>
      <c r="I485" s="18"/>
      <c r="J485" s="18"/>
      <c r="K485" s="18"/>
      <c r="L485" s="18"/>
      <c r="M485" s="18"/>
      <c r="N485" s="18"/>
      <c r="O485" s="18"/>
      <c r="P485" s="18"/>
      <c r="Q485" s="18"/>
      <c r="R485" s="18"/>
      <c r="S485" s="18"/>
      <c r="T485" s="18"/>
      <c r="U485" s="18"/>
      <c r="V485" s="18"/>
      <c r="W485" s="18"/>
      <c r="X485" s="18"/>
      <c r="Y485" s="18"/>
    </row>
    <row r="486" spans="2:25" ht="12" customHeight="1">
      <c r="B486" s="18"/>
      <c r="C486" s="18"/>
      <c r="D486" s="235"/>
      <c r="E486" s="74"/>
      <c r="F486" s="18"/>
      <c r="G486" s="18"/>
      <c r="H486" s="18"/>
      <c r="I486" s="18"/>
      <c r="J486" s="18"/>
      <c r="K486" s="18"/>
      <c r="L486" s="18"/>
      <c r="M486" s="18"/>
      <c r="N486" s="18"/>
      <c r="O486" s="18"/>
      <c r="P486" s="18"/>
      <c r="Q486" s="18"/>
      <c r="R486" s="18"/>
      <c r="S486" s="18"/>
      <c r="T486" s="18"/>
      <c r="U486" s="18"/>
      <c r="V486" s="18"/>
      <c r="W486" s="18"/>
      <c r="X486" s="18"/>
      <c r="Y486" s="18"/>
    </row>
    <row r="487" spans="2:25" ht="12" customHeight="1">
      <c r="B487" s="18"/>
      <c r="C487" s="18"/>
      <c r="D487" s="235"/>
      <c r="E487" s="74"/>
      <c r="F487" s="18"/>
      <c r="G487" s="18"/>
      <c r="H487" s="18"/>
      <c r="I487" s="18"/>
      <c r="J487" s="18"/>
      <c r="K487" s="18"/>
      <c r="L487" s="18"/>
      <c r="M487" s="18"/>
      <c r="N487" s="18"/>
      <c r="O487" s="18"/>
      <c r="P487" s="18"/>
      <c r="Q487" s="18"/>
      <c r="R487" s="18"/>
      <c r="S487" s="18"/>
      <c r="T487" s="18"/>
      <c r="U487" s="18"/>
      <c r="V487" s="18"/>
      <c r="W487" s="18"/>
      <c r="X487" s="18"/>
      <c r="Y487" s="18"/>
    </row>
    <row r="488" spans="2:25" ht="12" customHeight="1">
      <c r="B488" s="18"/>
      <c r="C488" s="18"/>
      <c r="D488" s="235"/>
      <c r="E488" s="74"/>
      <c r="F488" s="18"/>
      <c r="G488" s="18"/>
      <c r="H488" s="18"/>
      <c r="I488" s="18"/>
      <c r="J488" s="18"/>
      <c r="K488" s="18"/>
      <c r="L488" s="18"/>
      <c r="M488" s="18"/>
      <c r="N488" s="18"/>
      <c r="O488" s="18"/>
      <c r="P488" s="18"/>
      <c r="Q488" s="18"/>
      <c r="R488" s="18"/>
      <c r="S488" s="18"/>
      <c r="T488" s="18"/>
      <c r="U488" s="18"/>
      <c r="V488" s="18"/>
      <c r="W488" s="18"/>
      <c r="X488" s="18"/>
      <c r="Y488" s="18"/>
    </row>
    <row r="489" spans="2:25" ht="12" customHeight="1">
      <c r="B489" s="18"/>
      <c r="C489" s="18"/>
      <c r="D489" s="235"/>
      <c r="E489" s="74"/>
      <c r="F489" s="18"/>
      <c r="G489" s="18"/>
      <c r="H489" s="18"/>
      <c r="I489" s="18"/>
      <c r="J489" s="18"/>
      <c r="K489" s="18"/>
      <c r="L489" s="18"/>
      <c r="M489" s="18"/>
      <c r="N489" s="18"/>
      <c r="O489" s="18"/>
      <c r="P489" s="18"/>
      <c r="Q489" s="18"/>
      <c r="R489" s="18"/>
      <c r="S489" s="18"/>
      <c r="T489" s="18"/>
      <c r="U489" s="18"/>
      <c r="V489" s="18"/>
      <c r="W489" s="18"/>
      <c r="X489" s="18"/>
      <c r="Y489" s="18"/>
    </row>
    <row r="490" spans="2:25" ht="12" customHeight="1">
      <c r="B490" s="18"/>
      <c r="C490" s="18"/>
      <c r="D490" s="235"/>
      <c r="E490" s="74"/>
      <c r="F490" s="18"/>
      <c r="G490" s="18"/>
      <c r="H490" s="18"/>
      <c r="I490" s="18"/>
      <c r="J490" s="18"/>
      <c r="K490" s="18"/>
      <c r="L490" s="18"/>
      <c r="M490" s="18"/>
      <c r="N490" s="18"/>
      <c r="O490" s="18"/>
      <c r="P490" s="18"/>
      <c r="Q490" s="18"/>
      <c r="R490" s="18"/>
      <c r="S490" s="18"/>
      <c r="T490" s="18"/>
      <c r="U490" s="18"/>
      <c r="V490" s="18"/>
      <c r="W490" s="18"/>
      <c r="X490" s="18"/>
      <c r="Y490" s="18"/>
    </row>
    <row r="491" spans="2:25" ht="12" customHeight="1">
      <c r="B491" s="18"/>
      <c r="C491" s="18"/>
      <c r="D491" s="235"/>
      <c r="E491" s="74"/>
      <c r="F491" s="18"/>
      <c r="G491" s="18"/>
      <c r="H491" s="18"/>
      <c r="I491" s="18"/>
      <c r="J491" s="18"/>
      <c r="K491" s="18"/>
      <c r="L491" s="18"/>
      <c r="M491" s="18"/>
      <c r="N491" s="18"/>
      <c r="O491" s="18"/>
      <c r="P491" s="18"/>
      <c r="Q491" s="18"/>
      <c r="R491" s="18"/>
      <c r="S491" s="18"/>
      <c r="T491" s="18"/>
      <c r="U491" s="18"/>
      <c r="V491" s="18"/>
      <c r="W491" s="18"/>
      <c r="X491" s="18"/>
      <c r="Y491" s="18"/>
    </row>
    <row r="492" spans="2:25" ht="12" customHeight="1">
      <c r="B492" s="18"/>
      <c r="C492" s="18"/>
      <c r="D492" s="235"/>
      <c r="E492" s="74"/>
      <c r="F492" s="18"/>
      <c r="G492" s="18"/>
      <c r="H492" s="18"/>
      <c r="I492" s="18"/>
      <c r="J492" s="18"/>
      <c r="K492" s="18"/>
      <c r="L492" s="18"/>
      <c r="M492" s="18"/>
      <c r="N492" s="18"/>
      <c r="O492" s="18"/>
      <c r="P492" s="18"/>
      <c r="Q492" s="18"/>
      <c r="R492" s="18"/>
      <c r="S492" s="18"/>
      <c r="T492" s="18"/>
      <c r="U492" s="18"/>
      <c r="V492" s="18"/>
      <c r="W492" s="18"/>
      <c r="X492" s="18"/>
      <c r="Y492" s="18"/>
    </row>
    <row r="493" spans="2:25" ht="12" customHeight="1">
      <c r="B493" s="18"/>
      <c r="C493" s="18"/>
      <c r="D493" s="235"/>
      <c r="E493" s="74"/>
      <c r="F493" s="18"/>
      <c r="G493" s="18"/>
      <c r="H493" s="18"/>
      <c r="I493" s="18"/>
      <c r="J493" s="18"/>
      <c r="K493" s="18"/>
      <c r="L493" s="18"/>
      <c r="M493" s="18"/>
      <c r="N493" s="18"/>
      <c r="O493" s="18"/>
      <c r="P493" s="18"/>
      <c r="Q493" s="18"/>
      <c r="R493" s="18"/>
      <c r="S493" s="18"/>
      <c r="T493" s="18"/>
      <c r="U493" s="18"/>
      <c r="V493" s="18"/>
      <c r="W493" s="18"/>
      <c r="X493" s="18"/>
      <c r="Y493" s="18"/>
    </row>
    <row r="494" spans="2:25" ht="12" customHeight="1">
      <c r="B494" s="18"/>
      <c r="C494" s="18"/>
      <c r="D494" s="235"/>
      <c r="E494" s="74"/>
      <c r="F494" s="18"/>
      <c r="G494" s="18"/>
      <c r="H494" s="18"/>
      <c r="I494" s="18"/>
      <c r="J494" s="18"/>
      <c r="K494" s="18"/>
      <c r="L494" s="18"/>
      <c r="M494" s="18"/>
      <c r="N494" s="18"/>
      <c r="O494" s="18"/>
      <c r="P494" s="18"/>
      <c r="Q494" s="18"/>
      <c r="R494" s="18"/>
      <c r="S494" s="18"/>
      <c r="T494" s="18"/>
      <c r="U494" s="18"/>
      <c r="V494" s="18"/>
      <c r="W494" s="18"/>
      <c r="X494" s="18"/>
      <c r="Y494" s="18"/>
    </row>
    <row r="495" spans="2:25" ht="12" customHeight="1">
      <c r="B495" s="18"/>
      <c r="C495" s="18"/>
      <c r="D495" s="235"/>
      <c r="E495" s="74"/>
      <c r="F495" s="18"/>
      <c r="G495" s="18"/>
      <c r="H495" s="18"/>
      <c r="I495" s="18"/>
      <c r="J495" s="18"/>
      <c r="K495" s="18"/>
      <c r="L495" s="18"/>
      <c r="M495" s="18"/>
      <c r="N495" s="18"/>
      <c r="O495" s="18"/>
      <c r="P495" s="18"/>
      <c r="Q495" s="18"/>
      <c r="R495" s="18"/>
      <c r="S495" s="18"/>
      <c r="T495" s="18"/>
      <c r="U495" s="18"/>
      <c r="V495" s="18"/>
      <c r="W495" s="18"/>
      <c r="X495" s="18"/>
      <c r="Y495" s="18"/>
    </row>
    <row r="496" spans="2:25" ht="12" customHeight="1">
      <c r="B496" s="18"/>
      <c r="C496" s="18"/>
      <c r="D496" s="235"/>
      <c r="E496" s="74"/>
      <c r="F496" s="18"/>
      <c r="G496" s="18"/>
      <c r="H496" s="18"/>
      <c r="I496" s="18"/>
      <c r="J496" s="18"/>
      <c r="K496" s="18"/>
      <c r="L496" s="18"/>
      <c r="M496" s="18"/>
      <c r="N496" s="18"/>
      <c r="O496" s="18"/>
      <c r="P496" s="18"/>
      <c r="Q496" s="18"/>
      <c r="R496" s="18"/>
      <c r="S496" s="18"/>
      <c r="T496" s="18"/>
      <c r="U496" s="18"/>
      <c r="V496" s="18"/>
      <c r="W496" s="18"/>
      <c r="X496" s="18"/>
      <c r="Y496" s="18"/>
    </row>
    <row r="497" spans="2:25" ht="12" customHeight="1">
      <c r="B497" s="18"/>
      <c r="C497" s="18"/>
      <c r="D497" s="235"/>
      <c r="E497" s="74"/>
      <c r="F497" s="18"/>
      <c r="G497" s="18"/>
      <c r="H497" s="18"/>
      <c r="I497" s="18"/>
      <c r="J497" s="18"/>
      <c r="K497" s="18"/>
      <c r="L497" s="18"/>
      <c r="M497" s="18"/>
      <c r="N497" s="18"/>
      <c r="O497" s="18"/>
      <c r="P497" s="18"/>
      <c r="Q497" s="18"/>
      <c r="R497" s="18"/>
      <c r="S497" s="18"/>
      <c r="T497" s="18"/>
      <c r="U497" s="18"/>
      <c r="V497" s="18"/>
      <c r="W497" s="18"/>
      <c r="X497" s="18"/>
      <c r="Y497" s="18"/>
    </row>
    <row r="498" spans="2:25" ht="12" customHeight="1">
      <c r="B498" s="18"/>
      <c r="C498" s="18"/>
      <c r="D498" s="235"/>
      <c r="E498" s="74"/>
      <c r="F498" s="18"/>
      <c r="G498" s="18"/>
      <c r="H498" s="18"/>
      <c r="I498" s="18"/>
      <c r="J498" s="18"/>
      <c r="K498" s="18"/>
      <c r="L498" s="18"/>
      <c r="M498" s="18"/>
      <c r="N498" s="18"/>
      <c r="O498" s="18"/>
      <c r="P498" s="18"/>
      <c r="Q498" s="18"/>
      <c r="R498" s="18"/>
      <c r="S498" s="18"/>
      <c r="T498" s="18"/>
      <c r="U498" s="18"/>
      <c r="V498" s="18"/>
      <c r="W498" s="18"/>
      <c r="X498" s="18"/>
      <c r="Y498" s="18"/>
    </row>
    <row r="499" spans="2:25" ht="12" customHeight="1">
      <c r="B499" s="18"/>
      <c r="C499" s="18"/>
      <c r="D499" s="235"/>
      <c r="E499" s="74"/>
      <c r="F499" s="18"/>
      <c r="G499" s="18"/>
      <c r="H499" s="18"/>
      <c r="I499" s="18"/>
      <c r="J499" s="18"/>
      <c r="K499" s="18"/>
      <c r="L499" s="18"/>
      <c r="M499" s="18"/>
      <c r="N499" s="18"/>
      <c r="O499" s="18"/>
      <c r="P499" s="18"/>
      <c r="Q499" s="18"/>
      <c r="R499" s="18"/>
      <c r="S499" s="18"/>
      <c r="T499" s="18"/>
      <c r="U499" s="18"/>
      <c r="V499" s="18"/>
      <c r="W499" s="18"/>
      <c r="X499" s="18"/>
      <c r="Y499" s="18"/>
    </row>
    <row r="500" spans="2:25" ht="12" customHeight="1">
      <c r="B500" s="18"/>
      <c r="C500" s="18"/>
      <c r="D500" s="235"/>
      <c r="E500" s="74"/>
      <c r="F500" s="18"/>
      <c r="G500" s="18"/>
      <c r="H500" s="18"/>
      <c r="I500" s="18"/>
      <c r="J500" s="18"/>
      <c r="K500" s="18"/>
      <c r="L500" s="18"/>
      <c r="M500" s="18"/>
      <c r="N500" s="18"/>
      <c r="O500" s="18"/>
      <c r="P500" s="18"/>
      <c r="Q500" s="18"/>
      <c r="R500" s="18"/>
      <c r="S500" s="18"/>
      <c r="T500" s="18"/>
      <c r="U500" s="18"/>
      <c r="V500" s="18"/>
      <c r="W500" s="18"/>
      <c r="X500" s="18"/>
      <c r="Y500" s="18"/>
    </row>
    <row r="501" spans="2:25" ht="12" customHeight="1">
      <c r="B501" s="18"/>
      <c r="C501" s="18"/>
      <c r="D501" s="235"/>
      <c r="E501" s="74"/>
      <c r="F501" s="18"/>
      <c r="G501" s="18"/>
      <c r="H501" s="18"/>
      <c r="I501" s="18"/>
      <c r="J501" s="18"/>
      <c r="K501" s="18"/>
      <c r="L501" s="18"/>
      <c r="M501" s="18"/>
      <c r="N501" s="18"/>
      <c r="O501" s="18"/>
      <c r="P501" s="18"/>
      <c r="Q501" s="18"/>
      <c r="R501" s="18"/>
      <c r="S501" s="18"/>
      <c r="T501" s="18"/>
      <c r="U501" s="18"/>
      <c r="V501" s="18"/>
      <c r="W501" s="18"/>
      <c r="X501" s="18"/>
      <c r="Y501" s="18"/>
    </row>
    <row r="502" spans="2:25" ht="12" customHeight="1">
      <c r="B502" s="18"/>
      <c r="C502" s="18"/>
      <c r="D502" s="235"/>
      <c r="E502" s="74"/>
      <c r="F502" s="18"/>
      <c r="G502" s="18"/>
      <c r="H502" s="18"/>
      <c r="I502" s="18"/>
      <c r="J502" s="18"/>
      <c r="K502" s="18"/>
      <c r="L502" s="18"/>
      <c r="M502" s="18"/>
      <c r="N502" s="18"/>
      <c r="O502" s="18"/>
      <c r="P502" s="18"/>
      <c r="Q502" s="18"/>
      <c r="R502" s="18"/>
      <c r="S502" s="18"/>
      <c r="T502" s="18"/>
      <c r="U502" s="18"/>
      <c r="V502" s="18"/>
      <c r="W502" s="18"/>
      <c r="X502" s="18"/>
      <c r="Y502" s="18"/>
    </row>
    <row r="503" spans="2:25" ht="12" customHeight="1">
      <c r="B503" s="18"/>
      <c r="C503" s="18"/>
      <c r="D503" s="235"/>
      <c r="E503" s="74"/>
      <c r="F503" s="18"/>
      <c r="G503" s="18"/>
      <c r="H503" s="18"/>
      <c r="I503" s="18"/>
      <c r="J503" s="18"/>
      <c r="K503" s="18"/>
      <c r="L503" s="18"/>
      <c r="M503" s="18"/>
      <c r="N503" s="18"/>
      <c r="O503" s="18"/>
      <c r="P503" s="18"/>
      <c r="Q503" s="18"/>
      <c r="R503" s="18"/>
      <c r="S503" s="18"/>
      <c r="T503" s="18"/>
      <c r="U503" s="18"/>
      <c r="V503" s="18"/>
      <c r="W503" s="18"/>
      <c r="X503" s="18"/>
      <c r="Y503" s="18"/>
    </row>
    <row r="504" spans="2:25" ht="12" customHeight="1">
      <c r="B504" s="18"/>
      <c r="C504" s="18"/>
      <c r="D504" s="235"/>
      <c r="E504" s="74"/>
      <c r="F504" s="18"/>
      <c r="G504" s="18"/>
      <c r="H504" s="18"/>
      <c r="I504" s="18"/>
      <c r="J504" s="18"/>
      <c r="K504" s="18"/>
      <c r="L504" s="18"/>
      <c r="M504" s="18"/>
      <c r="N504" s="18"/>
      <c r="O504" s="18"/>
      <c r="P504" s="18"/>
      <c r="Q504" s="18"/>
      <c r="R504" s="18"/>
      <c r="S504" s="18"/>
      <c r="T504" s="18"/>
      <c r="U504" s="18"/>
      <c r="V504" s="18"/>
      <c r="W504" s="18"/>
      <c r="X504" s="18"/>
      <c r="Y504" s="18"/>
    </row>
  </sheetData>
  <sheetProtection algorithmName="SHA-512" hashValue="yEQB0z+nvVgSmWgLOMfhT1yESJsqgVGFIJ6+z9HmFxIpfms8FjXM+5qM33WAQ/o06tpIDeRBls+cf7DkaEVKRQ==" saltValue="oEfncfz72ST7M8aiwNc3cw==" spinCount="100000" sheet="1" objects="1" scenarios="1"/>
  <protectedRanges>
    <protectedRange sqref="D18" name="Rango1"/>
    <protectedRange sqref="D35 D52 D69 D86 D103 D120 D137 D154" name="Rango2"/>
  </protectedRanges>
  <mergeCells count="3">
    <mergeCell ref="B11:C11"/>
    <mergeCell ref="B9:M9"/>
    <mergeCell ref="F17:J20"/>
  </mergeCells>
  <conditionalFormatting sqref="D17:D18">
    <cfRule type="cellIs" dxfId="1071" priority="89" stopIfTrue="1" operator="equal">
      <formula>"-"</formula>
    </cfRule>
  </conditionalFormatting>
  <conditionalFormatting sqref="D22:D33">
    <cfRule type="cellIs" dxfId="1070" priority="176" stopIfTrue="1" operator="equal">
      <formula>"Falla"</formula>
    </cfRule>
    <cfRule type="cellIs" dxfId="1069" priority="175" stopIfTrue="1" operator="equal">
      <formula>"Pasa"</formula>
    </cfRule>
    <cfRule type="expression" dxfId="1068" priority="174" stopIfTrue="1">
      <formula>ISBLANK(D22)</formula>
    </cfRule>
    <cfRule type="cellIs" dxfId="1067" priority="179" stopIfTrue="1" operator="equal">
      <formula>"N/D"</formula>
    </cfRule>
    <cfRule type="cellIs" dxfId="1066" priority="177" stopIfTrue="1" operator="equal">
      <formula>"N/A"</formula>
    </cfRule>
    <cfRule type="cellIs" dxfId="1065" priority="178" stopIfTrue="1" operator="equal">
      <formula>"N/T"</formula>
    </cfRule>
  </conditionalFormatting>
  <conditionalFormatting sqref="D22:D35">
    <cfRule type="cellIs" dxfId="1064" priority="71" stopIfTrue="1" operator="equal">
      <formula>"-"</formula>
    </cfRule>
  </conditionalFormatting>
  <conditionalFormatting sqref="D39:D50">
    <cfRule type="expression" dxfId="1063" priority="65" stopIfTrue="1">
      <formula>ISBLANK(D39)</formula>
    </cfRule>
    <cfRule type="cellIs" dxfId="1062" priority="67" stopIfTrue="1" operator="equal">
      <formula>"Falla"</formula>
    </cfRule>
    <cfRule type="cellIs" dxfId="1061" priority="66" stopIfTrue="1" operator="equal">
      <formula>"Pasa"</formula>
    </cfRule>
    <cfRule type="cellIs" dxfId="1060" priority="68" stopIfTrue="1" operator="equal">
      <formula>"N/A"</formula>
    </cfRule>
    <cfRule type="cellIs" dxfId="1059" priority="70" stopIfTrue="1" operator="equal">
      <formula>"N/D"</formula>
    </cfRule>
    <cfRule type="cellIs" dxfId="1058" priority="69" stopIfTrue="1" operator="equal">
      <formula>"N/T"</formula>
    </cfRule>
  </conditionalFormatting>
  <conditionalFormatting sqref="D39:D52">
    <cfRule type="cellIs" dxfId="1057" priority="13" stopIfTrue="1" operator="equal">
      <formula>"-"</formula>
    </cfRule>
  </conditionalFormatting>
  <conditionalFormatting sqref="D56:D67">
    <cfRule type="cellIs" dxfId="1056" priority="59" stopIfTrue="1" operator="equal">
      <formula>"Pasa"</formula>
    </cfRule>
    <cfRule type="expression" dxfId="1055" priority="58" stopIfTrue="1">
      <formula>ISBLANK(D56)</formula>
    </cfRule>
    <cfRule type="cellIs" dxfId="1054" priority="61" stopIfTrue="1" operator="equal">
      <formula>"N/A"</formula>
    </cfRule>
    <cfRule type="cellIs" dxfId="1053" priority="63" stopIfTrue="1" operator="equal">
      <formula>"N/D"</formula>
    </cfRule>
    <cfRule type="cellIs" dxfId="1052" priority="62" stopIfTrue="1" operator="equal">
      <formula>"N/T"</formula>
    </cfRule>
    <cfRule type="cellIs" dxfId="1051" priority="60" stopIfTrue="1" operator="equal">
      <formula>"Falla"</formula>
    </cfRule>
  </conditionalFormatting>
  <conditionalFormatting sqref="D56:D69">
    <cfRule type="cellIs" dxfId="1050" priority="11" stopIfTrue="1" operator="equal">
      <formula>"-"</formula>
    </cfRule>
  </conditionalFormatting>
  <conditionalFormatting sqref="D73:D84">
    <cfRule type="expression" dxfId="1049" priority="51" stopIfTrue="1">
      <formula>ISBLANK(D73)</formula>
    </cfRule>
    <cfRule type="cellIs" dxfId="1048" priority="54" stopIfTrue="1" operator="equal">
      <formula>"N/A"</formula>
    </cfRule>
    <cfRule type="cellIs" dxfId="1047" priority="55" stopIfTrue="1" operator="equal">
      <formula>"N/T"</formula>
    </cfRule>
    <cfRule type="cellIs" dxfId="1046" priority="56" stopIfTrue="1" operator="equal">
      <formula>"N/D"</formula>
    </cfRule>
    <cfRule type="cellIs" dxfId="1045" priority="52" stopIfTrue="1" operator="equal">
      <formula>"Pasa"</formula>
    </cfRule>
    <cfRule type="cellIs" dxfId="1044" priority="53" stopIfTrue="1" operator="equal">
      <formula>"Falla"</formula>
    </cfRule>
  </conditionalFormatting>
  <conditionalFormatting sqref="D73:D86">
    <cfRule type="cellIs" dxfId="1043" priority="9" stopIfTrue="1" operator="equal">
      <formula>"-"</formula>
    </cfRule>
  </conditionalFormatting>
  <conditionalFormatting sqref="D90:D101">
    <cfRule type="cellIs" dxfId="1042" priority="47" stopIfTrue="1" operator="equal">
      <formula>"N/A"</formula>
    </cfRule>
    <cfRule type="cellIs" dxfId="1041" priority="46" stopIfTrue="1" operator="equal">
      <formula>"Falla"</formula>
    </cfRule>
    <cfRule type="cellIs" dxfId="1040" priority="45" stopIfTrue="1" operator="equal">
      <formula>"Pasa"</formula>
    </cfRule>
    <cfRule type="expression" dxfId="1039" priority="44" stopIfTrue="1">
      <formula>ISBLANK(D90)</formula>
    </cfRule>
    <cfRule type="cellIs" dxfId="1038" priority="49" stopIfTrue="1" operator="equal">
      <formula>"N/D"</formula>
    </cfRule>
    <cfRule type="cellIs" dxfId="1037" priority="48" stopIfTrue="1" operator="equal">
      <formula>"N/T"</formula>
    </cfRule>
  </conditionalFormatting>
  <conditionalFormatting sqref="D90:D103">
    <cfRule type="cellIs" dxfId="1036" priority="7" stopIfTrue="1" operator="equal">
      <formula>"-"</formula>
    </cfRule>
  </conditionalFormatting>
  <conditionalFormatting sqref="D107:D118">
    <cfRule type="cellIs" dxfId="1035" priority="42" stopIfTrue="1" operator="equal">
      <formula>"N/D"</formula>
    </cfRule>
    <cfRule type="cellIs" dxfId="1034" priority="41" stopIfTrue="1" operator="equal">
      <formula>"N/T"</formula>
    </cfRule>
    <cfRule type="expression" dxfId="1033" priority="37" stopIfTrue="1">
      <formula>ISBLANK(D107)</formula>
    </cfRule>
    <cfRule type="cellIs" dxfId="1032" priority="38" stopIfTrue="1" operator="equal">
      <formula>"Pasa"</formula>
    </cfRule>
    <cfRule type="cellIs" dxfId="1031" priority="39" stopIfTrue="1" operator="equal">
      <formula>"Falla"</formula>
    </cfRule>
    <cfRule type="cellIs" dxfId="1030" priority="40" stopIfTrue="1" operator="equal">
      <formula>"N/A"</formula>
    </cfRule>
  </conditionalFormatting>
  <conditionalFormatting sqref="D107:D120">
    <cfRule type="cellIs" dxfId="1029" priority="5" stopIfTrue="1" operator="equal">
      <formula>"-"</formula>
    </cfRule>
  </conditionalFormatting>
  <conditionalFormatting sqref="D124:D135">
    <cfRule type="cellIs" dxfId="1028" priority="34" stopIfTrue="1" operator="equal">
      <formula>"N/T"</formula>
    </cfRule>
    <cfRule type="cellIs" dxfId="1027" priority="33" stopIfTrue="1" operator="equal">
      <formula>"N/A"</formula>
    </cfRule>
    <cfRule type="cellIs" dxfId="1026" priority="32" stopIfTrue="1" operator="equal">
      <formula>"Falla"</formula>
    </cfRule>
    <cfRule type="cellIs" dxfId="1025" priority="31" stopIfTrue="1" operator="equal">
      <formula>"Pasa"</formula>
    </cfRule>
    <cfRule type="expression" dxfId="1024" priority="30" stopIfTrue="1">
      <formula>ISBLANK(D124)</formula>
    </cfRule>
    <cfRule type="cellIs" dxfId="1023" priority="35" stopIfTrue="1" operator="equal">
      <formula>"N/D"</formula>
    </cfRule>
  </conditionalFormatting>
  <conditionalFormatting sqref="D124:D137">
    <cfRule type="cellIs" dxfId="1022" priority="3" stopIfTrue="1" operator="equal">
      <formula>"-"</formula>
    </cfRule>
  </conditionalFormatting>
  <conditionalFormatting sqref="D141:D152">
    <cfRule type="expression" dxfId="1021" priority="23" stopIfTrue="1">
      <formula>ISBLANK(D141)</formula>
    </cfRule>
    <cfRule type="cellIs" dxfId="1020" priority="27" stopIfTrue="1" operator="equal">
      <formula>"N/T"</formula>
    </cfRule>
    <cfRule type="cellIs" dxfId="1019" priority="28" stopIfTrue="1" operator="equal">
      <formula>"N/D"</formula>
    </cfRule>
    <cfRule type="cellIs" dxfId="1018" priority="26" stopIfTrue="1" operator="equal">
      <formula>"N/A"</formula>
    </cfRule>
    <cfRule type="cellIs" dxfId="1017" priority="25" stopIfTrue="1" operator="equal">
      <formula>"Falla"</formula>
    </cfRule>
    <cfRule type="cellIs" dxfId="1016" priority="24" stopIfTrue="1" operator="equal">
      <formula>"Pasa"</formula>
    </cfRule>
  </conditionalFormatting>
  <conditionalFormatting sqref="D141:D154">
    <cfRule type="cellIs" dxfId="1015" priority="1" stopIfTrue="1" operator="equal">
      <formula>"-"</formula>
    </cfRule>
  </conditionalFormatting>
  <conditionalFormatting sqref="D158:D167">
    <cfRule type="cellIs" dxfId="1014" priority="19" stopIfTrue="1" operator="equal">
      <formula>"N/A"</formula>
    </cfRule>
    <cfRule type="cellIs" dxfId="1013" priority="18" stopIfTrue="1" operator="equal">
      <formula>"Falla"</formula>
    </cfRule>
    <cfRule type="expression" dxfId="1012" priority="16" stopIfTrue="1">
      <formula>ISBLANK(D158)</formula>
    </cfRule>
    <cfRule type="cellIs" dxfId="1011" priority="15" stopIfTrue="1" operator="equal">
      <formula>"-"</formula>
    </cfRule>
    <cfRule type="cellIs" dxfId="1010" priority="17" stopIfTrue="1" operator="equal">
      <formula>"Pasa"</formula>
    </cfRule>
    <cfRule type="cellIs" dxfId="1009" priority="21" stopIfTrue="1" operator="equal">
      <formula>"N/D"</formula>
    </cfRule>
    <cfRule type="cellIs" dxfId="1008" priority="20" stopIfTrue="1" operator="equal">
      <formula>"N/T"</formula>
    </cfRule>
  </conditionalFormatting>
  <conditionalFormatting sqref="E22:E35 E39:E52 E56:E69 E107:E120 E124:E137 E141:E154 E158:E167">
    <cfRule type="cellIs" dxfId="1007" priority="300" stopIfTrue="1" operator="equal">
      <formula>"ERR"</formula>
    </cfRule>
  </conditionalFormatting>
  <conditionalFormatting sqref="E73:E86">
    <cfRule type="cellIs" dxfId="1006" priority="130" stopIfTrue="1" operator="equal">
      <formula>"ERR"</formula>
    </cfRule>
  </conditionalFormatting>
  <conditionalFormatting sqref="E90:E103">
    <cfRule type="cellIs" dxfId="1005" priority="116" stopIfTrue="1" operator="equal">
      <formula>"ERR"</formula>
    </cfRule>
  </conditionalFormatting>
  <conditionalFormatting sqref="F22:J22 F39:J39 F56:J56 F73:J73 F90:J90 F107:J107 F124:J124 F141:J141 F158:J158">
    <cfRule type="expression" dxfId="1004" priority="294" stopIfTrue="1">
      <formula>ISBLANK(F22)</formula>
    </cfRule>
    <cfRule type="cellIs" dxfId="1003" priority="295" stopIfTrue="1" operator="equal">
      <formula>"Pasa"</formula>
    </cfRule>
    <cfRule type="cellIs" dxfId="1002" priority="296" stopIfTrue="1" operator="equal">
      <formula>"Falla"</formula>
    </cfRule>
    <cfRule type="cellIs" dxfId="1001" priority="297" stopIfTrue="1" operator="equal">
      <formula>"N/A"</formula>
    </cfRule>
    <cfRule type="cellIs" dxfId="1000" priority="298" stopIfTrue="1" operator="equal">
      <formula>"N/T"</formula>
    </cfRule>
    <cfRule type="cellIs" dxfId="999" priority="299" stopIfTrue="1" operator="equal">
      <formula>"N/D"</formula>
    </cfRule>
  </conditionalFormatting>
  <conditionalFormatting sqref="N13:N14">
    <cfRule type="expression" dxfId="998" priority="91" stopIfTrue="1">
      <formula>ISBLANK(N13)</formula>
    </cfRule>
    <cfRule type="cellIs" dxfId="997" priority="92" stopIfTrue="1" operator="equal">
      <formula>"Pasa"</formula>
    </cfRule>
    <cfRule type="cellIs" dxfId="996" priority="94" stopIfTrue="1" operator="equal">
      <formula>"N/A"</formula>
    </cfRule>
    <cfRule type="cellIs" dxfId="995" priority="95" stopIfTrue="1" operator="equal">
      <formula>"N/T"</formula>
    </cfRule>
    <cfRule type="cellIs" dxfId="994" priority="96" stopIfTrue="1" operator="equal">
      <formula>"N/D"</formula>
    </cfRule>
    <cfRule type="cellIs" dxfId="993" priority="93" stopIfTrue="1" operator="equal">
      <formula>"Falla"</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2">
        <x14:dataValidation type="list" operator="equal" showErrorMessage="1" xr:uid="{00000000-0002-0000-0600-000000000000}">
          <x14:formula1>
            <xm:f>'DATA - Oculta'!$U$9:$U$13</xm:f>
          </x14:formula1>
          <xm:sqref>D22:D33 D90:D101 D73:D84 D107:D118 D56:D67 D141:D152 D124:D135 D39:D50 D158:D167</xm:sqref>
        </x14:dataValidation>
        <x14:dataValidation type="list" allowBlank="1" showInputMessage="1" showErrorMessage="1" xr:uid="{B359851B-9E25-49A3-B85F-290EBDEA6D18}">
          <x14:formula1>
            <xm:f>'DATA - Oculta'!$U$9:$U$13</xm:f>
          </x14:formula1>
          <xm:sqref>D18 D137 D35 D52 D69 D86 D103 D120 D154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6"/>
  <dimension ref="A1:BL931"/>
  <sheetViews>
    <sheetView topLeftCell="A64" zoomScale="90" zoomScaleNormal="90" workbookViewId="0">
      <selection activeCell="D90" sqref="D90"/>
    </sheetView>
  </sheetViews>
  <sheetFormatPr defaultColWidth="11.54296875" defaultRowHeight="12.5"/>
  <cols>
    <col min="1" max="1" width="7.81640625" style="14" customWidth="1"/>
    <col min="2" max="2" width="16.1796875" style="14" customWidth="1"/>
    <col min="3" max="3" width="56" style="14" customWidth="1"/>
    <col min="4" max="4" width="18.1796875" style="242" customWidth="1"/>
    <col min="5" max="5" width="5.54296875" style="79" customWidth="1"/>
    <col min="6" max="6" width="16.453125" style="14" bestFit="1" customWidth="1"/>
    <col min="7" max="7" width="14.81640625" style="14" customWidth="1"/>
    <col min="8" max="8" width="12.54296875" style="14" customWidth="1"/>
    <col min="9" max="9" width="11.81640625" style="14" customWidth="1"/>
    <col min="10" max="10" width="17.1796875" style="14" bestFit="1" customWidth="1"/>
    <col min="11" max="11" width="14.54296875" style="14" customWidth="1"/>
    <col min="12" max="12" width="12.54296875" style="14" customWidth="1"/>
    <col min="13" max="13" width="16.81640625" style="14" customWidth="1"/>
    <col min="14" max="15" width="12.54296875" style="14" customWidth="1"/>
    <col min="16" max="16" width="19.54296875" style="14" customWidth="1"/>
    <col min="17" max="17" width="6.81640625" style="14" customWidth="1"/>
    <col min="18" max="18" width="4.81640625" style="14" customWidth="1"/>
    <col min="19" max="19" width="12.81640625" style="14" customWidth="1"/>
    <col min="20" max="20" width="12.1796875" style="14" customWidth="1"/>
    <col min="21" max="21" width="6.81640625" style="14" customWidth="1"/>
    <col min="22" max="22" width="5.54296875" style="14" customWidth="1"/>
    <col min="23" max="23" width="12" style="14" customWidth="1"/>
    <col min="24" max="24" width="11.81640625" style="14" customWidth="1"/>
    <col min="25" max="25" width="7.1796875" style="14" customWidth="1"/>
    <col min="26" max="64" width="14.453125" style="14" customWidth="1"/>
    <col min="65" max="16384" width="11.54296875" style="14"/>
  </cols>
  <sheetData>
    <row r="1" spans="1:64" ht="14.15" customHeight="1">
      <c r="A1" s="25"/>
      <c r="B1" s="19"/>
      <c r="C1" s="19"/>
      <c r="D1" s="230"/>
      <c r="E1" s="74"/>
      <c r="F1" s="18"/>
      <c r="G1" s="18"/>
      <c r="H1" s="18"/>
      <c r="I1" s="18"/>
      <c r="J1" s="18"/>
      <c r="K1" s="18"/>
      <c r="L1" s="18"/>
      <c r="M1" s="18"/>
      <c r="N1" s="18"/>
      <c r="O1" s="18"/>
      <c r="P1" s="18"/>
      <c r="Q1" s="18"/>
      <c r="R1" s="18"/>
      <c r="S1" s="18"/>
      <c r="T1" s="18"/>
      <c r="U1" s="18"/>
      <c r="V1" s="18"/>
      <c r="W1" s="18"/>
      <c r="X1" s="18"/>
      <c r="Y1" s="18"/>
      <c r="Z1" s="18"/>
    </row>
    <row r="2" spans="1:64" ht="27" customHeight="1">
      <c r="A2" s="25"/>
      <c r="B2" s="46" t="s">
        <v>480</v>
      </c>
      <c r="C2" s="25"/>
      <c r="D2" s="230"/>
      <c r="E2" s="74"/>
      <c r="M2" s="226"/>
      <c r="P2" s="18"/>
      <c r="Q2" s="18"/>
      <c r="R2" s="18"/>
      <c r="S2" s="18"/>
      <c r="T2" s="18"/>
      <c r="U2" s="18"/>
      <c r="V2" s="18"/>
      <c r="W2" s="18"/>
      <c r="X2" s="18"/>
      <c r="Y2" s="18"/>
      <c r="Z2" s="18"/>
    </row>
    <row r="3" spans="1:64" ht="26.15" customHeight="1">
      <c r="A3" s="25"/>
      <c r="B3" s="47" t="s">
        <v>272</v>
      </c>
      <c r="C3" s="25"/>
      <c r="D3" s="230"/>
      <c r="E3" s="74"/>
    </row>
    <row r="4" spans="1:64" ht="26.15" customHeight="1">
      <c r="B4" s="1"/>
      <c r="C4" s="48"/>
      <c r="D4" s="231"/>
      <c r="E4" s="14"/>
      <c r="K4" s="18"/>
      <c r="N4" s="18"/>
      <c r="O4" s="18"/>
    </row>
    <row r="5" spans="1:64" ht="28" customHeight="1">
      <c r="B5" s="7" t="s">
        <v>20</v>
      </c>
      <c r="C5" s="7"/>
      <c r="D5" s="232"/>
      <c r="E5" s="75"/>
      <c r="F5" s="58"/>
      <c r="G5" s="58"/>
      <c r="H5" s="58"/>
      <c r="I5" s="58"/>
      <c r="J5" s="58"/>
      <c r="K5" s="58"/>
      <c r="L5" s="58"/>
      <c r="M5" s="58"/>
      <c r="N5" s="49"/>
      <c r="O5" s="49"/>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row>
    <row r="6" spans="1:64" ht="11.75" customHeight="1">
      <c r="B6" s="115"/>
      <c r="C6" s="115"/>
      <c r="D6" s="244"/>
      <c r="E6" s="116"/>
      <c r="F6" s="115"/>
      <c r="G6" s="115"/>
      <c r="H6" s="115"/>
      <c r="I6" s="115"/>
      <c r="J6" s="115"/>
      <c r="K6" s="115"/>
      <c r="L6" s="115"/>
      <c r="M6" s="115"/>
      <c r="N6" s="18"/>
      <c r="O6" s="18"/>
    </row>
    <row r="7" spans="1:64" ht="12.65" customHeight="1">
      <c r="B7" s="18"/>
      <c r="C7" s="18"/>
      <c r="D7" s="234"/>
      <c r="E7" s="74"/>
      <c r="F7" s="18"/>
      <c r="G7" s="18"/>
      <c r="H7" s="18"/>
      <c r="I7" s="18"/>
      <c r="J7" s="18"/>
      <c r="K7" s="18"/>
      <c r="L7" s="18"/>
      <c r="M7" s="18"/>
      <c r="N7" s="18"/>
      <c r="O7" s="18"/>
    </row>
    <row r="8" spans="1:64" ht="19" customHeight="1">
      <c r="B8" s="77" t="s">
        <v>147</v>
      </c>
      <c r="C8" s="18"/>
      <c r="D8" s="235"/>
      <c r="E8" s="74"/>
      <c r="F8" s="18"/>
      <c r="G8" s="18"/>
      <c r="H8" s="18"/>
      <c r="I8" s="18"/>
      <c r="J8" s="18"/>
      <c r="K8" s="18"/>
      <c r="L8" s="18"/>
      <c r="M8" s="18"/>
      <c r="N8" s="18"/>
      <c r="O8" s="18"/>
    </row>
    <row r="9" spans="1:64" ht="30" customHeight="1">
      <c r="B9" s="274" t="s">
        <v>461</v>
      </c>
      <c r="C9" s="274"/>
      <c r="D9" s="274"/>
      <c r="E9" s="274"/>
      <c r="F9" s="274"/>
      <c r="G9" s="274"/>
      <c r="H9" s="274"/>
      <c r="I9" s="274"/>
      <c r="J9" s="274"/>
      <c r="K9" s="274"/>
      <c r="L9" s="274"/>
      <c r="M9" s="274"/>
      <c r="N9" s="18"/>
      <c r="O9" s="18"/>
    </row>
    <row r="10" spans="1:64" ht="17.149999999999999" customHeight="1" thickBot="1">
      <c r="B10" s="18"/>
      <c r="C10" s="18"/>
      <c r="D10" s="235"/>
      <c r="E10" s="74"/>
      <c r="K10" s="18"/>
      <c r="L10" s="18"/>
      <c r="M10" s="18"/>
      <c r="N10" s="18"/>
      <c r="O10" s="18"/>
      <c r="P10" s="18"/>
      <c r="Q10" s="18"/>
      <c r="R10" s="18"/>
      <c r="U10" s="18"/>
      <c r="V10" s="18"/>
      <c r="W10" s="18"/>
      <c r="X10" s="18"/>
      <c r="Y10" s="18"/>
    </row>
    <row r="11" spans="1:64" ht="25.4" customHeight="1">
      <c r="B11" s="272" t="s">
        <v>146</v>
      </c>
      <c r="C11" s="273"/>
      <c r="D11" s="236"/>
      <c r="E11" s="14"/>
      <c r="F11" s="72" t="s">
        <v>21</v>
      </c>
      <c r="G11" s="96" t="s">
        <v>350</v>
      </c>
      <c r="H11" s="40" t="s">
        <v>22</v>
      </c>
      <c r="I11" s="21"/>
      <c r="J11" s="72" t="s">
        <v>23</v>
      </c>
      <c r="K11" s="96" t="s">
        <v>350</v>
      </c>
      <c r="L11" s="40" t="s">
        <v>22</v>
      </c>
      <c r="M11" s="18"/>
      <c r="N11" s="18"/>
      <c r="O11" s="18"/>
      <c r="P11" s="18"/>
      <c r="Q11" s="18"/>
      <c r="R11" s="18"/>
      <c r="U11" s="18"/>
      <c r="V11" s="18"/>
      <c r="W11" s="18"/>
      <c r="X11" s="18"/>
      <c r="Y11" s="18"/>
    </row>
    <row r="12" spans="1:64" ht="12" customHeight="1">
      <c r="B12" s="187" t="s">
        <v>87</v>
      </c>
      <c r="C12" s="188">
        <f>COUNTIF($B$21:$B$864,B12)</f>
        <v>50</v>
      </c>
      <c r="D12" s="236"/>
      <c r="E12" s="14"/>
      <c r="F12" s="191" t="s">
        <v>24</v>
      </c>
      <c r="G12" s="192">
        <f ca="1">J23+J40+J57+J74+J91+J108+J125+J142+J159+J176+J193+J210+J227+J244+J261+J278+J295+J312+J329+J346+J363+J380+J397+J414+J431+J448+J465+J482+J499+J516+J533+J550+J567+J584+J601+J618+J635+J652+J669+J686+J703+J720+J737+J754+J771+J788+J805+J822+J839+J856</f>
        <v>25</v>
      </c>
      <c r="H12" s="193">
        <f ca="1">IF(($G$15+$K$15)=0,0,G12/($G$15+$K$15))</f>
        <v>0.5</v>
      </c>
      <c r="I12" s="25"/>
      <c r="J12" s="196" t="s">
        <v>25</v>
      </c>
      <c r="K12" s="192">
        <f ca="1">G23+G40+G57+G74+G91+G108+G125+G142+G159+G176+G193+G210+G227+G244+G261+G278+G295+G312+G329+G346+G363+G380+G397+G414+G431+G448+G465+G482+G499+G516+G533+G550+G567+G584+G601+G618+G635+G652+G669+G686+G703+G720+G737+G754+G771+G788+G805+G822+G839+G856</f>
        <v>0</v>
      </c>
      <c r="L12" s="193">
        <f ca="1">IF(($G$15+$K$15)=0,0,K12/($G$15+$K$15))</f>
        <v>0</v>
      </c>
      <c r="M12" s="18"/>
      <c r="N12" s="154" t="s">
        <v>31</v>
      </c>
      <c r="O12" s="86" t="s">
        <v>32</v>
      </c>
      <c r="P12" s="18"/>
      <c r="Q12" s="18"/>
      <c r="R12" s="18"/>
      <c r="U12" s="18"/>
      <c r="V12" s="18"/>
      <c r="W12" s="18"/>
      <c r="X12" s="18"/>
      <c r="Y12" s="18"/>
    </row>
    <row r="13" spans="1:64" ht="12" customHeight="1">
      <c r="B13" s="201"/>
      <c r="C13" s="188"/>
      <c r="D13" s="236"/>
      <c r="E13" s="14"/>
      <c r="F13" s="191" t="s">
        <v>26</v>
      </c>
      <c r="G13" s="192">
        <f ca="1">I23+I40+I57+I74+I91+I108+I125+I142+I159+I176+I193+I210+I227+I244+I261+I278+I295+I312+I329+I346+I363+I380+I397+I414+I431+I448+I465+I482+I499+I516+I533+I550+I567+I584+I601+I618+I635+I652+I669+I686+I703+I720+I737+I754+I771+I788+I805+I822+I839+I856</f>
        <v>0</v>
      </c>
      <c r="H13" s="193">
        <f ca="1">IF(($G$15+$K$15)=0,0,G13/($G$15+$K$15))</f>
        <v>0</v>
      </c>
      <c r="I13" s="25"/>
      <c r="J13" s="196" t="s">
        <v>27</v>
      </c>
      <c r="K13" s="192">
        <f ca="1">F23+F40+F57+F74+F91+F108+F125+F142+F159+F176+F193+F210+F227+F244+F261+F278+F295+F312+F329+F346+F363+F380+F397+F414+F431+F448+F465+F482+F499+F516+F533+F550+F567+F584+F601+F618+F635+F652+F669+F686+F703+F720+F737+F754+F771+F788+F805+F822+F839+F856</f>
        <v>0</v>
      </c>
      <c r="L13" s="193">
        <f ca="1">IF(($G$15+$K$15)=0,0,K13/($G$15+$K$15))</f>
        <v>0</v>
      </c>
      <c r="M13" s="18"/>
      <c r="N13" s="83" t="s">
        <v>33</v>
      </c>
      <c r="O13" s="86" t="s">
        <v>34</v>
      </c>
      <c r="P13" s="18"/>
      <c r="Q13" s="18"/>
      <c r="R13" s="18"/>
      <c r="U13" s="18"/>
      <c r="V13" s="18"/>
      <c r="W13" s="18"/>
      <c r="X13" s="18"/>
      <c r="Y13" s="18"/>
    </row>
    <row r="14" spans="1:64" ht="12" customHeight="1" thickBot="1">
      <c r="B14" s="189" t="s">
        <v>28</v>
      </c>
      <c r="C14" s="190">
        <f>C12+C13</f>
        <v>50</v>
      </c>
      <c r="D14" s="236"/>
      <c r="E14" s="14"/>
      <c r="F14" s="191" t="s">
        <v>29</v>
      </c>
      <c r="G14" s="192">
        <f ca="1">H23+H40+H57+H74+H91+H108+H125+H142+H159+H176+H193+H210+H227+H244+H261+H278+H295+H312+H329+H346+H363+H380+H397+H414+H431+H448+H465+H482+H499+H516+H533+H550+H567+H584+H601+H618+H635+H652+H669+H686+H703+H720+H737+H754+H771+H788+H805+H822+H839+H856</f>
        <v>25</v>
      </c>
      <c r="H14" s="193">
        <f ca="1">IF(($G$15+$K$15)=0,0,G14/($G$15+$K$15))</f>
        <v>0.5</v>
      </c>
      <c r="I14" s="25"/>
      <c r="J14" s="202" t="s">
        <v>463</v>
      </c>
      <c r="K14" s="203">
        <f ca="1">K23+K40+K57+K74+K91+K108+K125+K142+K159+K176+K193+K210+K227+K244+K261+K278+K295+K312+K329+K346+K363+K380+K397+K414+K431+K448+K465+K482+K499+K516+K533+K550+K567+K584+K601+K618+K635+K652+K669+K686+K703+K720+K737+K754+K771+K788+K805+K822+K839+K856</f>
        <v>0</v>
      </c>
      <c r="L14" s="193">
        <f ca="1">IF(($G$15+$K$15)=0,0,K14/($G$15+$K$15))</f>
        <v>0</v>
      </c>
      <c r="M14" s="18"/>
      <c r="N14" s="82" t="s">
        <v>35</v>
      </c>
      <c r="O14" s="86" t="s">
        <v>36</v>
      </c>
      <c r="P14" s="18"/>
      <c r="Q14" s="18"/>
      <c r="R14" s="18"/>
      <c r="U14" s="18"/>
      <c r="V14" s="18"/>
      <c r="W14" s="18"/>
      <c r="X14" s="18"/>
      <c r="Y14" s="18"/>
    </row>
    <row r="15" spans="1:64" ht="12" customHeight="1" thickBot="1">
      <c r="B15" s="21"/>
      <c r="C15" s="25"/>
      <c r="D15" s="236"/>
      <c r="E15" s="14"/>
      <c r="F15" s="189" t="s">
        <v>28</v>
      </c>
      <c r="G15" s="194">
        <f ca="1">SUM(G12:G14)</f>
        <v>50</v>
      </c>
      <c r="H15" s="195">
        <f ca="1">SUM(H12:H14)</f>
        <v>1</v>
      </c>
      <c r="I15" s="25"/>
      <c r="J15" s="189" t="s">
        <v>28</v>
      </c>
      <c r="K15" s="194">
        <f ca="1">SUM(K12:K13)</f>
        <v>0</v>
      </c>
      <c r="L15" s="195">
        <f ca="1">SUM(L12:L13)</f>
        <v>0</v>
      </c>
      <c r="M15" s="18"/>
      <c r="N15" s="18"/>
      <c r="O15" s="18"/>
      <c r="P15" s="18"/>
      <c r="Q15" s="18"/>
      <c r="R15" s="18"/>
      <c r="U15" s="18"/>
      <c r="V15" s="18"/>
      <c r="W15" s="18"/>
      <c r="X15" s="18"/>
      <c r="Y15" s="18"/>
    </row>
    <row r="16" spans="1:64" ht="12" customHeight="1" thickBot="1">
      <c r="B16" s="21"/>
      <c r="C16" s="25"/>
      <c r="D16" s="236"/>
      <c r="E16" s="14"/>
      <c r="F16" s="176"/>
      <c r="G16" s="176"/>
      <c r="H16" s="177"/>
      <c r="I16" s="25"/>
      <c r="J16" s="176"/>
      <c r="K16" s="176"/>
      <c r="L16" s="177"/>
      <c r="M16" s="18"/>
      <c r="N16" s="18"/>
      <c r="O16" s="18"/>
      <c r="P16" s="18"/>
      <c r="Q16" s="18"/>
      <c r="R16" s="18"/>
      <c r="U16" s="18"/>
      <c r="V16" s="18"/>
      <c r="W16" s="18"/>
      <c r="X16" s="18"/>
      <c r="Y16" s="18"/>
    </row>
    <row r="17" spans="1:30" ht="31.5" thickTop="1">
      <c r="A17" s="157" t="s">
        <v>262</v>
      </c>
      <c r="B17" s="22" t="s">
        <v>87</v>
      </c>
      <c r="C17" s="23" t="s">
        <v>475</v>
      </c>
      <c r="D17" s="237" t="s">
        <v>468</v>
      </c>
      <c r="E17" s="14"/>
      <c r="F17" s="275" t="s">
        <v>478</v>
      </c>
      <c r="G17" s="276"/>
      <c r="H17" s="276"/>
      <c r="I17" s="276"/>
      <c r="J17" s="277"/>
      <c r="K17" s="176"/>
      <c r="L17" s="177"/>
      <c r="M17" s="18"/>
      <c r="N17" s="18"/>
      <c r="O17" s="18"/>
      <c r="P17" s="18"/>
      <c r="Q17" s="18"/>
      <c r="R17" s="18"/>
      <c r="U17" s="18"/>
      <c r="V17" s="18"/>
      <c r="W17" s="18"/>
      <c r="X17" s="18"/>
      <c r="Y17" s="18"/>
    </row>
    <row r="18" spans="1:30" ht="17" customHeight="1">
      <c r="A18" s="178" t="s">
        <v>469</v>
      </c>
      <c r="B18" s="178" t="s">
        <v>469</v>
      </c>
      <c r="C18" s="178" t="s">
        <v>469</v>
      </c>
      <c r="D18" s="238" t="s">
        <v>33</v>
      </c>
      <c r="E18" s="14"/>
      <c r="F18" s="278"/>
      <c r="G18" s="279"/>
      <c r="H18" s="279"/>
      <c r="I18" s="279"/>
      <c r="J18" s="280"/>
      <c r="K18" s="176"/>
      <c r="L18" s="177"/>
      <c r="M18" s="18"/>
      <c r="N18" s="18"/>
      <c r="O18" s="18"/>
      <c r="P18" s="18"/>
      <c r="Q18" s="18"/>
      <c r="R18" s="18"/>
      <c r="U18" s="18"/>
      <c r="V18" s="18"/>
      <c r="W18" s="18"/>
      <c r="X18" s="18"/>
      <c r="Y18" s="18"/>
    </row>
    <row r="19" spans="1:30" ht="12" customHeight="1">
      <c r="B19" s="18"/>
      <c r="C19" s="18"/>
      <c r="D19" s="236"/>
      <c r="E19" s="25"/>
      <c r="F19" s="278"/>
      <c r="G19" s="279"/>
      <c r="H19" s="279"/>
      <c r="I19" s="279"/>
      <c r="J19" s="280"/>
      <c r="K19" s="25"/>
      <c r="L19" s="18"/>
      <c r="M19" s="18"/>
      <c r="N19" s="18"/>
      <c r="O19" s="18"/>
      <c r="P19" s="18"/>
      <c r="Q19" s="18"/>
      <c r="R19" s="18"/>
      <c r="U19" s="18"/>
      <c r="V19" s="18"/>
      <c r="W19" s="18"/>
      <c r="X19" s="18"/>
      <c r="Y19" s="18"/>
    </row>
    <row r="20" spans="1:30" ht="12" customHeight="1" thickBot="1">
      <c r="B20" s="18"/>
      <c r="C20" s="18"/>
      <c r="D20" s="235"/>
      <c r="E20" s="78"/>
      <c r="F20" s="281"/>
      <c r="G20" s="282"/>
      <c r="H20" s="282"/>
      <c r="I20" s="282"/>
      <c r="J20" s="283"/>
      <c r="K20" s="18"/>
      <c r="L20" s="18"/>
      <c r="M20" s="18"/>
    </row>
    <row r="21" spans="1:30" ht="29.9" customHeight="1" thickTop="1">
      <c r="A21" s="157" t="s">
        <v>262</v>
      </c>
      <c r="B21" s="22" t="s">
        <v>87</v>
      </c>
      <c r="C21" s="23" t="s">
        <v>364</v>
      </c>
      <c r="D21" s="237" t="s">
        <v>30</v>
      </c>
      <c r="K21" s="18"/>
      <c r="L21" s="18"/>
    </row>
    <row r="22" spans="1:30" ht="12" customHeight="1">
      <c r="A22" s="178" cm="1">
        <f t="array" ref="A22">IFERROR(INDEX('03.Muestra'!$B$8:$B$17,SMALL(IF("Página Web"='03.Muestra'!$D$8:$D$17,ROW('03.Muestra'!$B$8:$B$17)-MIN(ROW('03.Muestra'!$D$8:$D$17))+1,""),ROW()-21)),"")</f>
        <v>1</v>
      </c>
      <c r="B22" s="186" t="str" cm="1">
        <f t="array" ref="B22">IFERROR(INDEX('03.Muestra'!$C$8:$C$17,SMALL(IF("Página Web"='03.Muestra'!$D$8:$D$17,ROW('03.Muestra'!$C$8:$C$17)-MIN(ROW('03.Muestra'!$D$8:$D$17))+1,""),ROW()-21)),"")</f>
        <v>Home</v>
      </c>
      <c r="C22" s="186" t="str" cm="1">
        <f t="array" ref="C22">IFERROR(INDEX('03.Muestra'!$F$8:$F$17,SMALL(IF("Página Web"='03.Muestra'!$D$8:$D$17,ROW('03.Muestra'!$F$8:$F$17)-MIN(ROW('03.Muestra'!$D$8:$D$17))+1,""),ROW()-21)),"")</f>
        <v>https://…</v>
      </c>
      <c r="D22" s="229" t="s">
        <v>24</v>
      </c>
      <c r="E22" s="74" t="str">
        <f t="shared" ref="E22:E31" si="0">IF(D22&lt;&gt;"",IF(AND(B22&lt;&gt;"",C22&lt;&gt;""),"","ERR"),"")</f>
        <v/>
      </c>
      <c r="F22" s="81" t="s">
        <v>31</v>
      </c>
      <c r="G22" s="82" t="s">
        <v>35</v>
      </c>
      <c r="H22" s="83" t="s">
        <v>33</v>
      </c>
      <c r="I22" s="84" t="s">
        <v>26</v>
      </c>
      <c r="J22" s="85" t="s">
        <v>24</v>
      </c>
      <c r="K22" s="159" t="s">
        <v>463</v>
      </c>
      <c r="L22" s="18"/>
    </row>
    <row r="23" spans="1:30" ht="12" customHeight="1">
      <c r="A23" s="178" t="str" cm="1">
        <f t="array" ref="A23">IFERROR(INDEX('03.Muestra'!$B$8:$B$17,SMALL(IF("Página Web"='03.Muestra'!$D$8:$D$17,ROW('03.Muestra'!$B$8:$B$17)-MIN(ROW('03.Muestra'!$D$8:$D$17))+1,""),ROW()-21)),"")</f>
        <v/>
      </c>
      <c r="B23" s="186" t="str" cm="1">
        <f t="array" ref="B23">IFERROR(INDEX('03.Muestra'!$C$8:$C$17,SMALL(IF("Página Web"='03.Muestra'!$D$8:$D$17,ROW('03.Muestra'!$C$8:$C$17)-MIN(ROW('03.Muestra'!$D$8:$D$17))+1,""),ROW()-21)),"")</f>
        <v/>
      </c>
      <c r="C23" s="186" t="str" cm="1">
        <f t="array" ref="C23">IFERROR(INDEX('03.Muestra'!$F$8:$F$17,SMALL(IF("Página Web"='03.Muestra'!$D$8:$D$17,ROW('03.Muestra'!$F$8:$F$17)-MIN(ROW('03.Muestra'!$D$8:$D$17))+1,""),ROW()-21)),"")</f>
        <v/>
      </c>
      <c r="D23" s="229" t="s">
        <v>24</v>
      </c>
      <c r="E23" s="74" t="str">
        <f t="shared" si="0"/>
        <v>ERR</v>
      </c>
      <c r="F23" s="199">
        <f ca="1">COUNTIF($D22:INDIRECT("$D" &amp;  SUM(ROW()-1,'03.Muestra'!$D$20)-1),F22)</f>
        <v>0</v>
      </c>
      <c r="G23" s="199">
        <f ca="1">COUNTIF($D22:INDIRECT("$D" &amp;  SUM(ROW()-1,'03.Muestra'!$D$20)-1),G22)</f>
        <v>0</v>
      </c>
      <c r="H23" s="199">
        <f ca="1">COUNTIF($D22:INDIRECT("$D" &amp;  SUM(ROW()-1,'03.Muestra'!$D$20)-1),H22)</f>
        <v>0</v>
      </c>
      <c r="I23" s="199">
        <f ca="1">COUNTIF($D22:INDIRECT("$D" &amp;  SUM(ROW()-1,'03.Muestra'!$D$20)-1),I22)</f>
        <v>0</v>
      </c>
      <c r="J23" s="199">
        <f ca="1">COUNTIF($D22:INDIRECT("$D" &amp;  SUM(ROW()-1,'03.Muestra'!$D$20)-1),J22)</f>
        <v>1</v>
      </c>
      <c r="K23" s="160">
        <f ca="1">IF(COUNTIF('03.Muestra'!$D$8:$D$17,"Página Web")=0,0,COUNTBLANK($D22:INDIRECT("$D" &amp;  SUM(ROW()-1,COUNTIF('03.Muestra'!$D$8:$D$17,"Página Web"))-1)))</f>
        <v>0</v>
      </c>
      <c r="L23" s="18"/>
    </row>
    <row r="24" spans="1:30" ht="12" customHeight="1">
      <c r="A24" s="178" t="str" cm="1">
        <f t="array" ref="A24">IFERROR(INDEX('03.Muestra'!$B$8:$B$17,SMALL(IF("Página Web"='03.Muestra'!$D$8:$D$17,ROW('03.Muestra'!$B$8:$B$17)-MIN(ROW('03.Muestra'!$D$8:$D$17))+1,""),ROW()-21)),"")</f>
        <v/>
      </c>
      <c r="B24" s="186" t="str" cm="1">
        <f t="array" ref="B24">IFERROR(INDEX('03.Muestra'!$C$8:$C$17,SMALL(IF("Página Web"='03.Muestra'!$D$8:$D$17,ROW('03.Muestra'!$C$8:$C$17)-MIN(ROW('03.Muestra'!$D$8:$D$17))+1,""),ROW()-21)),"")</f>
        <v/>
      </c>
      <c r="C24" s="186" t="str" cm="1">
        <f t="array" ref="C24">IFERROR(INDEX('03.Muestra'!$F$8:$F$17,SMALL(IF("Página Web"='03.Muestra'!$D$8:$D$17,ROW('03.Muestra'!$F$8:$F$17)-MIN(ROW('03.Muestra'!$D$8:$D$17))+1,""),ROW()-21)),"")</f>
        <v/>
      </c>
      <c r="D24" s="229" t="s">
        <v>24</v>
      </c>
      <c r="E24" s="74" t="str">
        <f t="shared" si="0"/>
        <v>ERR</v>
      </c>
      <c r="F24" s="18"/>
      <c r="G24" s="18"/>
      <c r="H24" s="18"/>
      <c r="I24" s="18"/>
      <c r="J24" s="18"/>
      <c r="K24" s="18"/>
    </row>
    <row r="25" spans="1:30" ht="12" customHeight="1">
      <c r="A25" s="178" t="str" cm="1">
        <f t="array" ref="A25">IFERROR(INDEX('03.Muestra'!$B$8:$B$17,SMALL(IF("Página Web"='03.Muestra'!$D$8:$D$17,ROW('03.Muestra'!$B$8:$B$17)-MIN(ROW('03.Muestra'!$D$8:$D$17))+1,""),ROW()-21)),"")</f>
        <v/>
      </c>
      <c r="B25" s="186" t="str" cm="1">
        <f t="array" ref="B25">IFERROR(INDEX('03.Muestra'!$C$8:$C$17,SMALL(IF("Página Web"='03.Muestra'!$D$8:$D$17,ROW('03.Muestra'!$C$8:$C$17)-MIN(ROW('03.Muestra'!$D$8:$D$17))+1,""),ROW()-21)),"")</f>
        <v/>
      </c>
      <c r="C25" s="186" t="str" cm="1">
        <f t="array" ref="C25">IFERROR(INDEX('03.Muestra'!$F$8:$F$17,SMALL(IF("Página Web"='03.Muestra'!$D$8:$D$17,ROW('03.Muestra'!$F$8:$F$17)-MIN(ROW('03.Muestra'!$D$8:$D$17))+1,""),ROW()-21)),"")</f>
        <v/>
      </c>
      <c r="D25" s="229" t="str">
        <f t="shared" ref="D25:D31" si="1">IF(C25="","",$D$18)</f>
        <v/>
      </c>
      <c r="E25" s="74" t="str">
        <f t="shared" si="0"/>
        <v/>
      </c>
      <c r="F25" s="18"/>
      <c r="G25" s="18"/>
      <c r="H25" s="18"/>
      <c r="I25" s="18"/>
    </row>
    <row r="26" spans="1:30" ht="12" customHeight="1">
      <c r="A26" s="178" t="str" cm="1">
        <f t="array" ref="A26">IFERROR(INDEX('03.Muestra'!$B$8:$B$17,SMALL(IF("Página Web"='03.Muestra'!$D$8:$D$17,ROW('03.Muestra'!$B$8:$B$17)-MIN(ROW('03.Muestra'!$D$8:$D$17))+1,""),ROW()-21)),"")</f>
        <v/>
      </c>
      <c r="B26" s="186" t="str" cm="1">
        <f t="array" ref="B26">IFERROR(INDEX('03.Muestra'!$C$8:$C$17,SMALL(IF("Página Web"='03.Muestra'!$D$8:$D$17,ROW('03.Muestra'!$C$8:$C$17)-MIN(ROW('03.Muestra'!$D$8:$D$17))+1,""),ROW()-21)),"")</f>
        <v/>
      </c>
      <c r="C26" s="186" t="str" cm="1">
        <f t="array" ref="C26">IFERROR(INDEX('03.Muestra'!$F$8:$F$17,SMALL(IF("Página Web"='03.Muestra'!$D$8:$D$17,ROW('03.Muestra'!$F$8:$F$17)-MIN(ROW('03.Muestra'!$D$8:$D$17))+1,""),ROW()-21)),"")</f>
        <v/>
      </c>
      <c r="D26" s="229" t="str">
        <f t="shared" si="1"/>
        <v/>
      </c>
      <c r="E26" s="74" t="str">
        <f t="shared" si="0"/>
        <v/>
      </c>
      <c r="F26" s="87"/>
      <c r="G26" s="18"/>
      <c r="H26" s="18"/>
      <c r="I26" s="18"/>
    </row>
    <row r="27" spans="1:30" ht="12" customHeight="1">
      <c r="A27" s="178" t="str" cm="1">
        <f t="array" ref="A27">IFERROR(INDEX('03.Muestra'!$B$8:$B$17,SMALL(IF("Página Web"='03.Muestra'!$D$8:$D$17,ROW('03.Muestra'!$B$8:$B$17)-MIN(ROW('03.Muestra'!$D$8:$D$17))+1,""),ROW()-21)),"")</f>
        <v/>
      </c>
      <c r="B27" s="186" t="str" cm="1">
        <f t="array" ref="B27">IFERROR(INDEX('03.Muestra'!$C$8:$C$17,SMALL(IF("Página Web"='03.Muestra'!$D$8:$D$17,ROW('03.Muestra'!$C$8:$C$17)-MIN(ROW('03.Muestra'!$D$8:$D$17))+1,""),ROW()-21)),"")</f>
        <v/>
      </c>
      <c r="C27" s="186" t="str" cm="1">
        <f t="array" ref="C27">IFERROR(INDEX('03.Muestra'!$F$8:$F$17,SMALL(IF("Página Web"='03.Muestra'!$D$8:$D$17,ROW('03.Muestra'!$F$8:$F$17)-MIN(ROW('03.Muestra'!$D$8:$D$17))+1,""),ROW()-21)),"")</f>
        <v/>
      </c>
      <c r="D27" s="229" t="str">
        <f t="shared" si="1"/>
        <v/>
      </c>
      <c r="E27" s="74" t="str">
        <f t="shared" si="0"/>
        <v/>
      </c>
      <c r="F27" s="18"/>
      <c r="G27" s="18"/>
      <c r="H27" s="18"/>
      <c r="I27" s="18"/>
      <c r="AD27" s="18"/>
    </row>
    <row r="28" spans="1:30" ht="12" customHeight="1">
      <c r="A28" s="178" t="str" cm="1">
        <f t="array" ref="A28">IFERROR(INDEX('03.Muestra'!$B$8:$B$17,SMALL(IF("Página Web"='03.Muestra'!$D$8:$D$17,ROW('03.Muestra'!$B$8:$B$17)-MIN(ROW('03.Muestra'!$D$8:$D$17))+1,""),ROW()-21)),"")</f>
        <v/>
      </c>
      <c r="B28" s="186" t="str" cm="1">
        <f t="array" ref="B28">IFERROR(INDEX('03.Muestra'!$C$8:$C$17,SMALL(IF("Página Web"='03.Muestra'!$D$8:$D$17,ROW('03.Muestra'!$C$8:$C$17)-MIN(ROW('03.Muestra'!$D$8:$D$17))+1,""),ROW()-21)),"")</f>
        <v/>
      </c>
      <c r="C28" s="186" t="str" cm="1">
        <f t="array" ref="C28">IFERROR(INDEX('03.Muestra'!$F$8:$F$17,SMALL(IF("Página Web"='03.Muestra'!$D$8:$D$17,ROW('03.Muestra'!$F$8:$F$17)-MIN(ROW('03.Muestra'!$D$8:$D$17))+1,""),ROW()-21)),"")</f>
        <v/>
      </c>
      <c r="D28" s="229" t="str">
        <f t="shared" si="1"/>
        <v/>
      </c>
      <c r="E28" s="74" t="str">
        <f t="shared" si="0"/>
        <v/>
      </c>
      <c r="F28" s="18"/>
      <c r="G28" s="18"/>
      <c r="H28" s="18"/>
      <c r="I28" s="18"/>
      <c r="J28" s="18"/>
      <c r="L28" s="86"/>
      <c r="AD28" s="18"/>
    </row>
    <row r="29" spans="1:30" ht="12" customHeight="1">
      <c r="A29" s="178" t="str" cm="1">
        <f t="array" ref="A29">IFERROR(INDEX('03.Muestra'!$B$8:$B$17,SMALL(IF("Página Web"='03.Muestra'!$D$8:$D$17,ROW('03.Muestra'!$B$8:$B$17)-MIN(ROW('03.Muestra'!$D$8:$D$17))+1,""),ROW()-21)),"")</f>
        <v/>
      </c>
      <c r="B29" s="186" t="str" cm="1">
        <f t="array" ref="B29">IFERROR(INDEX('03.Muestra'!$C$8:$C$17,SMALL(IF("Página Web"='03.Muestra'!$D$8:$D$17,ROW('03.Muestra'!$C$8:$C$17)-MIN(ROW('03.Muestra'!$D$8:$D$17))+1,""),ROW()-21)),"")</f>
        <v/>
      </c>
      <c r="C29" s="186" t="str" cm="1">
        <f t="array" ref="C29">IFERROR(INDEX('03.Muestra'!$F$8:$F$17,SMALL(IF("Página Web"='03.Muestra'!$D$8:$D$17,ROW('03.Muestra'!$F$8:$F$17)-MIN(ROW('03.Muestra'!$D$8:$D$17))+1,""),ROW()-21)),"")</f>
        <v/>
      </c>
      <c r="D29" s="229" t="str">
        <f t="shared" si="1"/>
        <v/>
      </c>
      <c r="E29" s="74" t="str">
        <f t="shared" si="0"/>
        <v/>
      </c>
      <c r="F29" s="18"/>
      <c r="G29" s="18"/>
      <c r="H29" s="18"/>
      <c r="I29" s="18"/>
      <c r="J29" s="18"/>
      <c r="K29" s="18"/>
      <c r="L29" s="18"/>
      <c r="AD29" s="18"/>
    </row>
    <row r="30" spans="1:30" ht="12" customHeight="1">
      <c r="A30" s="178" t="str" cm="1">
        <f t="array" ref="A30">IFERROR(INDEX('03.Muestra'!$B$8:$B$17,SMALL(IF("Página Web"='03.Muestra'!$D$8:$D$17,ROW('03.Muestra'!$B$8:$B$17)-MIN(ROW('03.Muestra'!$D$8:$D$17))+1,""),ROW()-21)),"")</f>
        <v/>
      </c>
      <c r="B30" s="186" t="str" cm="1">
        <f t="array" ref="B30">IFERROR(INDEX('03.Muestra'!$C$8:$C$17,SMALL(IF("Página Web"='03.Muestra'!$D$8:$D$17,ROW('03.Muestra'!$C$8:$C$17)-MIN(ROW('03.Muestra'!$D$8:$D$17))+1,""),ROW()-21)),"")</f>
        <v/>
      </c>
      <c r="C30" s="186" t="str" cm="1">
        <f t="array" ref="C30">IFERROR(INDEX('03.Muestra'!$F$8:$F$17,SMALL(IF("Página Web"='03.Muestra'!$D$8:$D$17,ROW('03.Muestra'!$F$8:$F$17)-MIN(ROW('03.Muestra'!$D$8:$D$17))+1,""),ROW()-21)),"")</f>
        <v/>
      </c>
      <c r="D30" s="229" t="str">
        <f t="shared" si="1"/>
        <v/>
      </c>
      <c r="E30" s="74" t="str">
        <f t="shared" si="0"/>
        <v/>
      </c>
      <c r="F30" s="18"/>
      <c r="G30" s="18"/>
      <c r="H30" s="18"/>
      <c r="I30" s="18"/>
      <c r="J30" s="18"/>
      <c r="Q30" s="18"/>
      <c r="R30" s="18"/>
      <c r="S30" s="18"/>
      <c r="T30" s="18"/>
      <c r="U30" s="18"/>
      <c r="AD30" s="18"/>
    </row>
    <row r="31" spans="1:30" ht="12" customHeight="1">
      <c r="A31" s="178" t="str" cm="1">
        <f t="array" ref="A31">IFERROR(INDEX('03.Muestra'!$B$8:$B$17,SMALL(IF("Página Web"='03.Muestra'!$D$8:$D$17,ROW('03.Muestra'!$B$8:$B$17)-MIN(ROW('03.Muestra'!$D$8:$D$17))+1,""),ROW()-21)),"")</f>
        <v/>
      </c>
      <c r="B31" s="186" t="str" cm="1">
        <f t="array" ref="B31">IFERROR(INDEX('03.Muestra'!$C$8:$C$17,SMALL(IF("Página Web"='03.Muestra'!$D$8:$D$17,ROW('03.Muestra'!$C$8:$C$17)-MIN(ROW('03.Muestra'!$D$8:$D$17))+1,""),ROW()-21)),"")</f>
        <v/>
      </c>
      <c r="C31" s="186" t="str" cm="1">
        <f t="array" ref="C31">IFERROR(INDEX('03.Muestra'!$F$8:$F$17,SMALL(IF("Página Web"='03.Muestra'!$D$8:$D$17,ROW('03.Muestra'!$F$8:$F$17)-MIN(ROW('03.Muestra'!$D$8:$D$17))+1,""),ROW()-21)),"")</f>
        <v/>
      </c>
      <c r="D31" s="229" t="str">
        <f t="shared" si="1"/>
        <v/>
      </c>
      <c r="E31" s="74" t="str">
        <f t="shared" si="0"/>
        <v/>
      </c>
      <c r="F31" s="18"/>
      <c r="G31" s="18"/>
      <c r="H31" s="18"/>
      <c r="I31" s="18"/>
      <c r="J31" s="18"/>
      <c r="N31" s="18"/>
      <c r="O31" s="18"/>
      <c r="P31" s="18"/>
      <c r="Q31" s="18"/>
      <c r="R31" s="18"/>
      <c r="S31" s="18"/>
      <c r="T31" s="18"/>
      <c r="U31" s="18"/>
      <c r="AD31" s="18"/>
    </row>
    <row r="32" spans="1:30" ht="12" customHeight="1">
      <c r="A32" s="180"/>
      <c r="B32" s="200"/>
      <c r="C32" s="200"/>
      <c r="D32" s="239"/>
      <c r="E32" s="74"/>
      <c r="F32" s="18"/>
      <c r="G32" s="18"/>
      <c r="H32" s="18"/>
      <c r="I32" s="18"/>
      <c r="J32" s="18"/>
      <c r="N32" s="18"/>
      <c r="O32" s="18"/>
      <c r="P32" s="18"/>
      <c r="Q32" s="18"/>
      <c r="R32" s="18"/>
      <c r="S32" s="18"/>
      <c r="T32" s="18"/>
      <c r="U32" s="18"/>
      <c r="AD32" s="18"/>
    </row>
    <row r="33" spans="1:30" ht="12" customHeight="1">
      <c r="A33" s="180"/>
      <c r="B33" s="200"/>
      <c r="C33" s="200"/>
      <c r="D33" s="239"/>
      <c r="E33" s="74"/>
      <c r="F33" s="18"/>
      <c r="G33" s="18"/>
      <c r="H33" s="18"/>
      <c r="I33" s="18"/>
      <c r="J33" s="18"/>
      <c r="N33" s="18"/>
      <c r="O33" s="18"/>
      <c r="P33" s="18"/>
      <c r="Q33" s="18"/>
      <c r="R33" s="18"/>
      <c r="S33" s="18"/>
      <c r="T33" s="18"/>
      <c r="U33" s="18"/>
      <c r="AD33" s="18"/>
    </row>
    <row r="34" spans="1:30" ht="31">
      <c r="A34" s="227"/>
      <c r="B34" s="228"/>
      <c r="C34" s="227"/>
      <c r="D34" s="240"/>
      <c r="E34" s="222"/>
      <c r="F34" s="18"/>
      <c r="G34" s="18"/>
      <c r="H34" s="18"/>
      <c r="I34" s="18"/>
      <c r="J34" s="18"/>
      <c r="N34" s="18"/>
      <c r="O34" s="18"/>
      <c r="P34" s="18"/>
      <c r="Q34" s="18"/>
      <c r="R34" s="18"/>
      <c r="S34" s="18"/>
      <c r="T34" s="18"/>
      <c r="U34" s="18"/>
      <c r="AD34" s="18"/>
    </row>
    <row r="35" spans="1:30" ht="16" customHeight="1">
      <c r="A35" s="180"/>
      <c r="B35" s="180"/>
      <c r="C35" s="180"/>
      <c r="D35" s="241"/>
      <c r="E35" s="208"/>
      <c r="F35" s="208"/>
      <c r="G35" s="18"/>
      <c r="H35" s="18"/>
      <c r="I35" s="18"/>
      <c r="J35" s="18"/>
      <c r="N35" s="18"/>
      <c r="O35" s="18"/>
      <c r="P35" s="18"/>
      <c r="Q35" s="18"/>
      <c r="R35" s="18"/>
      <c r="S35" s="18"/>
      <c r="T35" s="18"/>
      <c r="U35" s="18"/>
      <c r="AD35" s="18"/>
    </row>
    <row r="36" spans="1:30" ht="12" customHeight="1">
      <c r="B36" s="18"/>
      <c r="C36" s="18"/>
      <c r="D36" s="235"/>
      <c r="E36" s="74"/>
      <c r="F36" s="18"/>
      <c r="G36" s="18"/>
      <c r="H36" s="18"/>
      <c r="I36" s="18"/>
      <c r="J36" s="18"/>
      <c r="K36" s="18"/>
      <c r="L36" s="18"/>
      <c r="Q36" s="18"/>
      <c r="R36" s="18"/>
      <c r="T36" s="18"/>
      <c r="U36" s="18"/>
      <c r="V36" s="18"/>
      <c r="W36" s="18"/>
      <c r="X36" s="18"/>
      <c r="Y36" s="18"/>
    </row>
    <row r="37" spans="1:30" ht="12" customHeight="1">
      <c r="B37" s="18"/>
      <c r="C37" s="18"/>
      <c r="D37" s="235"/>
      <c r="E37" s="78"/>
      <c r="F37" s="18"/>
      <c r="G37" s="18"/>
      <c r="H37" s="18"/>
      <c r="I37" s="18"/>
      <c r="J37" s="18"/>
      <c r="K37" s="18"/>
      <c r="L37" s="18"/>
      <c r="M37" s="18"/>
      <c r="N37" s="18"/>
      <c r="O37" s="18"/>
      <c r="P37" s="18"/>
      <c r="Q37" s="18"/>
      <c r="R37" s="18"/>
      <c r="T37" s="18"/>
      <c r="U37" s="18"/>
      <c r="V37" s="18"/>
      <c r="W37" s="18"/>
      <c r="X37" s="18"/>
      <c r="Y37" s="18"/>
    </row>
    <row r="38" spans="1:30" ht="29.25" customHeight="1">
      <c r="A38" s="157" t="s">
        <v>262</v>
      </c>
      <c r="B38" s="22" t="s">
        <v>87</v>
      </c>
      <c r="C38" s="23" t="s">
        <v>365</v>
      </c>
      <c r="D38" s="237" t="s">
        <v>30</v>
      </c>
      <c r="E38" s="88"/>
      <c r="K38" s="18"/>
      <c r="L38" s="18"/>
      <c r="M38" s="18"/>
      <c r="N38" s="18"/>
      <c r="O38" s="18"/>
      <c r="P38" s="18"/>
      <c r="Q38" s="18"/>
      <c r="R38" s="18"/>
      <c r="T38" s="18"/>
      <c r="U38" s="18"/>
      <c r="V38" s="18"/>
      <c r="W38" s="18"/>
      <c r="X38" s="18"/>
      <c r="Y38" s="18"/>
    </row>
    <row r="39" spans="1:30" ht="12" customHeight="1">
      <c r="A39" s="178" cm="1">
        <f t="array" ref="A39">IFERROR(INDEX('03.Muestra'!$B$8:$B$17,SMALL(IF("Página Web"='03.Muestra'!$D$8:$D$17,ROW('03.Muestra'!$B$8:$B$17)-MIN(ROW('03.Muestra'!$D$8:$D$17))+1,""),ROW()-38)),"")</f>
        <v>1</v>
      </c>
      <c r="B39" s="186" t="str" cm="1">
        <f t="array" ref="B39">IFERROR(INDEX('03.Muestra'!$C$8:$C$17,SMALL(IF("Página Web"='03.Muestra'!$D$8:$D$17,ROW('03.Muestra'!$C$8:$C$17)-MIN(ROW('03.Muestra'!$D$8:$D$17))+1,""),ROW()-38)),"")</f>
        <v>Home</v>
      </c>
      <c r="C39" s="186" t="str" cm="1">
        <f t="array" ref="C39">IFERROR(INDEX('03.Muestra'!$F$8:$F$17,SMALL(IF("Página Web"='03.Muestra'!$D$8:$D$17,ROW('03.Muestra'!$F$8:$F$17)-MIN(ROW('03.Muestra'!$D$8:$D$17))+1,""),ROW()-38)),"")</f>
        <v>https://…</v>
      </c>
      <c r="D39" s="229" t="s">
        <v>24</v>
      </c>
      <c r="E39" s="74" t="str">
        <f t="shared" ref="E39:E48" si="2">IF(D39&lt;&gt;"",IF(AND(B39&lt;&gt;"",C39&lt;&gt;""),"","ERR"),"")</f>
        <v/>
      </c>
      <c r="F39" s="81" t="s">
        <v>31</v>
      </c>
      <c r="G39" s="82" t="s">
        <v>35</v>
      </c>
      <c r="H39" s="83" t="s">
        <v>33</v>
      </c>
      <c r="I39" s="84" t="s">
        <v>26</v>
      </c>
      <c r="J39" s="85" t="s">
        <v>24</v>
      </c>
      <c r="K39" s="159" t="s">
        <v>463</v>
      </c>
      <c r="L39" s="18"/>
      <c r="M39" s="18"/>
      <c r="N39" s="18"/>
      <c r="O39" s="18"/>
      <c r="P39" s="18"/>
      <c r="Q39" s="18"/>
      <c r="R39" s="18"/>
      <c r="T39" s="18"/>
      <c r="U39" s="18"/>
      <c r="V39" s="18"/>
      <c r="W39" s="18"/>
      <c r="X39" s="18"/>
      <c r="Y39" s="18"/>
    </row>
    <row r="40" spans="1:30" ht="12" customHeight="1">
      <c r="A40" s="178" t="str" cm="1">
        <f t="array" ref="A40">IFERROR(INDEX('03.Muestra'!$B$8:$B$17,SMALL(IF("Página Web"='03.Muestra'!$D$8:$D$17,ROW('03.Muestra'!$B$8:$B$17)-MIN(ROW('03.Muestra'!$D$8:$D$17))+1,""),ROW()-38)),"")</f>
        <v/>
      </c>
      <c r="B40" s="186" t="str" cm="1">
        <f t="array" ref="B40">IFERROR(INDEX('03.Muestra'!$C$8:$C$17,SMALL(IF("Página Web"='03.Muestra'!$D$8:$D$17,ROW('03.Muestra'!$C$8:$C$17)-MIN(ROW('03.Muestra'!$D$8:$D$17))+1,""),ROW()-38)),"")</f>
        <v/>
      </c>
      <c r="C40" s="186" t="str" cm="1">
        <f t="array" ref="C40">IFERROR(INDEX('03.Muestra'!$F$8:$F$17,SMALL(IF("Página Web"='03.Muestra'!$D$8:$D$17,ROW('03.Muestra'!$F$8:$F$17)-MIN(ROW('03.Muestra'!$D$8:$D$17))+1,""),ROW()-38)),"")</f>
        <v/>
      </c>
      <c r="D40" s="229" t="s">
        <v>24</v>
      </c>
      <c r="E40" s="74" t="str">
        <f t="shared" si="2"/>
        <v>ERR</v>
      </c>
      <c r="F40" s="199">
        <f ca="1">COUNTIF($D39:INDIRECT("$D" &amp;  SUM(ROW()-1,'03.Muestra'!$D$20)-1),F39)</f>
        <v>0</v>
      </c>
      <c r="G40" s="199">
        <f ca="1">COUNTIF($D39:INDIRECT("$D" &amp;  SUM(ROW()-1,'03.Muestra'!$D$20)-1),G39)</f>
        <v>0</v>
      </c>
      <c r="H40" s="199">
        <f ca="1">COUNTIF($D39:INDIRECT("$D" &amp;  SUM(ROW()-1,'03.Muestra'!$D$20)-1),H39)</f>
        <v>0</v>
      </c>
      <c r="I40" s="199">
        <f ca="1">COUNTIF($D39:INDIRECT("$D" &amp;  SUM(ROW()-1,'03.Muestra'!$D$20)-1),I39)</f>
        <v>0</v>
      </c>
      <c r="J40" s="199">
        <f ca="1">COUNTIF($D39:INDIRECT("$D" &amp;  SUM(ROW()-1,'03.Muestra'!$D$20)-1),J39)</f>
        <v>1</v>
      </c>
      <c r="K40" s="160">
        <f ca="1">IF(COUNTIF('03.Muestra'!$D$8:$D$17,"Página Web")=0,0,COUNTBLANK($D39:INDIRECT("$D" &amp;  SUM(ROW()-1,COUNTIF('03.Muestra'!$D$8:$D$17,"Página Web"))-1)))</f>
        <v>0</v>
      </c>
      <c r="L40" s="18"/>
      <c r="M40" s="18"/>
      <c r="N40" s="18"/>
      <c r="O40" s="18"/>
      <c r="P40" s="18"/>
      <c r="Q40" s="18"/>
      <c r="R40" s="18"/>
      <c r="T40" s="18"/>
      <c r="U40" s="18"/>
      <c r="V40" s="18"/>
      <c r="W40" s="18"/>
      <c r="X40" s="18"/>
      <c r="Y40" s="18"/>
    </row>
    <row r="41" spans="1:30" ht="12" customHeight="1">
      <c r="A41" s="178" t="str" cm="1">
        <f t="array" ref="A41">IFERROR(INDEX('03.Muestra'!$B$8:$B$17,SMALL(IF("Página Web"='03.Muestra'!$D$8:$D$17,ROW('03.Muestra'!$B$8:$B$17)-MIN(ROW('03.Muestra'!$D$8:$D$17))+1,""),ROW()-38)),"")</f>
        <v/>
      </c>
      <c r="B41" s="186" t="str" cm="1">
        <f t="array" ref="B41">IFERROR(INDEX('03.Muestra'!$C$8:$C$17,SMALL(IF("Página Web"='03.Muestra'!$D$8:$D$17,ROW('03.Muestra'!$C$8:$C$17)-MIN(ROW('03.Muestra'!$D$8:$D$17))+1,""),ROW()-38)),"")</f>
        <v/>
      </c>
      <c r="C41" s="186" t="str" cm="1">
        <f t="array" ref="C41">IFERROR(INDEX('03.Muestra'!$F$8:$F$17,SMALL(IF("Página Web"='03.Muestra'!$D$8:$D$17,ROW('03.Muestra'!$F$8:$F$17)-MIN(ROW('03.Muestra'!$D$8:$D$17))+1,""),ROW()-38)),"")</f>
        <v/>
      </c>
      <c r="D41" s="229" t="s">
        <v>24</v>
      </c>
      <c r="E41" s="74" t="str">
        <f t="shared" si="2"/>
        <v>ERR</v>
      </c>
      <c r="G41" s="18"/>
      <c r="H41" s="18"/>
      <c r="I41" s="18"/>
      <c r="J41" s="18"/>
      <c r="K41" s="163"/>
      <c r="L41" s="18"/>
      <c r="M41" s="18"/>
      <c r="N41" s="18"/>
      <c r="O41" s="18"/>
      <c r="P41" s="18"/>
      <c r="Q41" s="18"/>
      <c r="R41" s="18"/>
      <c r="S41" s="18"/>
      <c r="T41" s="18"/>
      <c r="U41" s="18"/>
      <c r="V41" s="18"/>
      <c r="W41" s="18"/>
      <c r="X41" s="18"/>
      <c r="Y41" s="18"/>
    </row>
    <row r="42" spans="1:30" ht="12" customHeight="1">
      <c r="A42" s="178" t="str" cm="1">
        <f t="array" ref="A42">IFERROR(INDEX('03.Muestra'!$B$8:$B$17,SMALL(IF("Página Web"='03.Muestra'!$D$8:$D$17,ROW('03.Muestra'!$B$8:$B$17)-MIN(ROW('03.Muestra'!$D$8:$D$17))+1,""),ROW()-38)),"")</f>
        <v/>
      </c>
      <c r="B42" s="186" t="str" cm="1">
        <f t="array" ref="B42">IFERROR(INDEX('03.Muestra'!$C$8:$C$17,SMALL(IF("Página Web"='03.Muestra'!$D$8:$D$17,ROW('03.Muestra'!$C$8:$C$17)-MIN(ROW('03.Muestra'!$D$8:$D$17))+1,""),ROW()-38)),"")</f>
        <v/>
      </c>
      <c r="C42" s="186" t="str" cm="1">
        <f t="array" ref="C42">IFERROR(INDEX('03.Muestra'!$F$8:$F$17,SMALL(IF("Página Web"='03.Muestra'!$D$8:$D$17,ROW('03.Muestra'!$F$8:$F$17)-MIN(ROW('03.Muestra'!$D$8:$D$17))+1,""),ROW()-38)),"")</f>
        <v/>
      </c>
      <c r="D42" s="229" t="str">
        <f t="shared" ref="D42:D48" si="3">IF(C42="","",$D$18)</f>
        <v/>
      </c>
      <c r="E42" s="74" t="str">
        <f t="shared" si="2"/>
        <v/>
      </c>
      <c r="G42" s="18"/>
      <c r="H42" s="18"/>
      <c r="I42" s="18"/>
      <c r="J42" s="18"/>
      <c r="K42" s="163"/>
      <c r="L42" s="18"/>
      <c r="M42" s="18"/>
      <c r="N42" s="18"/>
      <c r="O42" s="18"/>
      <c r="P42" s="18"/>
      <c r="Q42" s="18"/>
      <c r="R42" s="18"/>
      <c r="S42" s="18"/>
      <c r="T42" s="18"/>
      <c r="U42" s="18"/>
      <c r="V42" s="18"/>
      <c r="W42" s="18"/>
      <c r="X42" s="18"/>
      <c r="Y42" s="18"/>
    </row>
    <row r="43" spans="1:30" ht="12" customHeight="1">
      <c r="A43" s="178" t="str" cm="1">
        <f t="array" ref="A43">IFERROR(INDEX('03.Muestra'!$B$8:$B$17,SMALL(IF("Página Web"='03.Muestra'!$D$8:$D$17,ROW('03.Muestra'!$B$8:$B$17)-MIN(ROW('03.Muestra'!$D$8:$D$17))+1,""),ROW()-38)),"")</f>
        <v/>
      </c>
      <c r="B43" s="186" t="str" cm="1">
        <f t="array" ref="B43">IFERROR(INDEX('03.Muestra'!$C$8:$C$17,SMALL(IF("Página Web"='03.Muestra'!$D$8:$D$17,ROW('03.Muestra'!$C$8:$C$17)-MIN(ROW('03.Muestra'!$D$8:$D$17))+1,""),ROW()-38)),"")</f>
        <v/>
      </c>
      <c r="C43" s="186" t="str" cm="1">
        <f t="array" ref="C43">IFERROR(INDEX('03.Muestra'!$F$8:$F$17,SMALL(IF("Página Web"='03.Muestra'!$D$8:$D$17,ROW('03.Muestra'!$F$8:$F$17)-MIN(ROW('03.Muestra'!$D$8:$D$17))+1,""),ROW()-38)),"")</f>
        <v/>
      </c>
      <c r="D43" s="229" t="str">
        <f t="shared" si="3"/>
        <v/>
      </c>
      <c r="E43" s="74" t="str">
        <f t="shared" si="2"/>
        <v/>
      </c>
      <c r="G43" s="18"/>
      <c r="H43" s="18"/>
      <c r="I43" s="18"/>
      <c r="J43" s="18"/>
      <c r="K43" s="163"/>
      <c r="L43" s="18"/>
      <c r="M43" s="18"/>
      <c r="N43" s="18"/>
      <c r="O43" s="18"/>
      <c r="P43" s="18"/>
      <c r="Q43" s="18"/>
      <c r="R43" s="18"/>
      <c r="S43" s="18"/>
      <c r="T43" s="18"/>
      <c r="U43" s="18"/>
      <c r="V43" s="18"/>
      <c r="W43" s="18"/>
      <c r="X43" s="18"/>
      <c r="Y43" s="18"/>
    </row>
    <row r="44" spans="1:30" ht="12" customHeight="1">
      <c r="A44" s="178" t="str" cm="1">
        <f t="array" ref="A44">IFERROR(INDEX('03.Muestra'!$B$8:$B$17,SMALL(IF("Página Web"='03.Muestra'!$D$8:$D$17,ROW('03.Muestra'!$B$8:$B$17)-MIN(ROW('03.Muestra'!$D$8:$D$17))+1,""),ROW()-38)),"")</f>
        <v/>
      </c>
      <c r="B44" s="186" t="str" cm="1">
        <f t="array" ref="B44">IFERROR(INDEX('03.Muestra'!$C$8:$C$17,SMALL(IF("Página Web"='03.Muestra'!$D$8:$D$17,ROW('03.Muestra'!$C$8:$C$17)-MIN(ROW('03.Muestra'!$D$8:$D$17))+1,""),ROW()-38)),"")</f>
        <v/>
      </c>
      <c r="C44" s="186" t="str" cm="1">
        <f t="array" ref="C44">IFERROR(INDEX('03.Muestra'!$F$8:$F$17,SMALL(IF("Página Web"='03.Muestra'!$D$8:$D$17,ROW('03.Muestra'!$F$8:$F$17)-MIN(ROW('03.Muestra'!$D$8:$D$17))+1,""),ROW()-38)),"")</f>
        <v/>
      </c>
      <c r="D44" s="229" t="str">
        <f t="shared" si="3"/>
        <v/>
      </c>
      <c r="E44" s="74" t="str">
        <f t="shared" si="2"/>
        <v/>
      </c>
      <c r="G44" s="18"/>
      <c r="H44" s="18"/>
      <c r="I44" s="18"/>
      <c r="J44" s="18"/>
      <c r="K44" s="163"/>
      <c r="L44" s="18"/>
      <c r="M44" s="18"/>
      <c r="N44" s="18"/>
      <c r="O44" s="18"/>
      <c r="P44" s="18"/>
      <c r="Q44" s="18"/>
      <c r="R44" s="18"/>
      <c r="S44" s="18"/>
      <c r="T44" s="18"/>
      <c r="U44" s="18"/>
      <c r="V44" s="18"/>
      <c r="W44" s="18"/>
      <c r="X44" s="18"/>
      <c r="Y44" s="18"/>
    </row>
    <row r="45" spans="1:30" ht="12" customHeight="1">
      <c r="A45" s="178" t="str" cm="1">
        <f t="array" ref="A45">IFERROR(INDEX('03.Muestra'!$B$8:$B$17,SMALL(IF("Página Web"='03.Muestra'!$D$8:$D$17,ROW('03.Muestra'!$B$8:$B$17)-MIN(ROW('03.Muestra'!$D$8:$D$17))+1,""),ROW()-38)),"")</f>
        <v/>
      </c>
      <c r="B45" s="186" t="str" cm="1">
        <f t="array" ref="B45">IFERROR(INDEX('03.Muestra'!$C$8:$C$17,SMALL(IF("Página Web"='03.Muestra'!$D$8:$D$17,ROW('03.Muestra'!$C$8:$C$17)-MIN(ROW('03.Muestra'!$D$8:$D$17))+1,""),ROW()-38)),"")</f>
        <v/>
      </c>
      <c r="C45" s="186" t="str" cm="1">
        <f t="array" ref="C45">IFERROR(INDEX('03.Muestra'!$F$8:$F$17,SMALL(IF("Página Web"='03.Muestra'!$D$8:$D$17,ROW('03.Muestra'!$F$8:$F$17)-MIN(ROW('03.Muestra'!$D$8:$D$17))+1,""),ROW()-38)),"")</f>
        <v/>
      </c>
      <c r="D45" s="229" t="str">
        <f t="shared" si="3"/>
        <v/>
      </c>
      <c r="E45" s="74" t="str">
        <f t="shared" si="2"/>
        <v/>
      </c>
      <c r="F45" s="18"/>
      <c r="G45" s="18"/>
      <c r="H45" s="18"/>
      <c r="I45" s="18"/>
      <c r="J45" s="18"/>
      <c r="K45" s="163"/>
      <c r="L45" s="18"/>
      <c r="M45" s="18"/>
      <c r="N45" s="18"/>
      <c r="O45" s="18"/>
      <c r="P45" s="18"/>
      <c r="Q45" s="18"/>
      <c r="R45" s="18"/>
      <c r="S45" s="18"/>
      <c r="T45" s="18"/>
      <c r="U45" s="18"/>
      <c r="V45" s="18"/>
      <c r="W45" s="18"/>
      <c r="X45" s="18"/>
      <c r="Y45" s="18"/>
    </row>
    <row r="46" spans="1:30" ht="12" customHeight="1">
      <c r="A46" s="178" t="str" cm="1">
        <f t="array" ref="A46">IFERROR(INDEX('03.Muestra'!$B$8:$B$17,SMALL(IF("Página Web"='03.Muestra'!$D$8:$D$17,ROW('03.Muestra'!$B$8:$B$17)-MIN(ROW('03.Muestra'!$D$8:$D$17))+1,""),ROW()-38)),"")</f>
        <v/>
      </c>
      <c r="B46" s="186" t="str" cm="1">
        <f t="array" ref="B46">IFERROR(INDEX('03.Muestra'!$C$8:$C$17,SMALL(IF("Página Web"='03.Muestra'!$D$8:$D$17,ROW('03.Muestra'!$C$8:$C$17)-MIN(ROW('03.Muestra'!$D$8:$D$17))+1,""),ROW()-38)),"")</f>
        <v/>
      </c>
      <c r="C46" s="186" t="str" cm="1">
        <f t="array" ref="C46">IFERROR(INDEX('03.Muestra'!$F$8:$F$17,SMALL(IF("Página Web"='03.Muestra'!$D$8:$D$17,ROW('03.Muestra'!$F$8:$F$17)-MIN(ROW('03.Muestra'!$D$8:$D$17))+1,""),ROW()-38)),"")</f>
        <v/>
      </c>
      <c r="D46" s="229" t="str">
        <f t="shared" si="3"/>
        <v/>
      </c>
      <c r="E46" s="74" t="str">
        <f t="shared" si="2"/>
        <v/>
      </c>
      <c r="F46" s="18"/>
      <c r="G46" s="18"/>
      <c r="H46" s="18"/>
      <c r="I46" s="18"/>
      <c r="J46" s="18"/>
      <c r="K46" s="163"/>
      <c r="L46" s="18"/>
      <c r="M46" s="18"/>
      <c r="N46" s="18"/>
      <c r="O46" s="18"/>
      <c r="P46" s="18"/>
      <c r="Q46" s="18"/>
      <c r="R46" s="18"/>
      <c r="S46" s="18"/>
      <c r="T46" s="18"/>
      <c r="U46" s="18"/>
      <c r="V46" s="18"/>
      <c r="W46" s="18"/>
      <c r="X46" s="18"/>
      <c r="Y46" s="18"/>
    </row>
    <row r="47" spans="1:30" ht="12" customHeight="1">
      <c r="A47" s="178" t="str" cm="1">
        <f t="array" ref="A47">IFERROR(INDEX('03.Muestra'!$B$8:$B$17,SMALL(IF("Página Web"='03.Muestra'!$D$8:$D$17,ROW('03.Muestra'!$B$8:$B$17)-MIN(ROW('03.Muestra'!$D$8:$D$17))+1,""),ROW()-38)),"")</f>
        <v/>
      </c>
      <c r="B47" s="186" t="str" cm="1">
        <f t="array" ref="B47">IFERROR(INDEX('03.Muestra'!$C$8:$C$17,SMALL(IF("Página Web"='03.Muestra'!$D$8:$D$17,ROW('03.Muestra'!$C$8:$C$17)-MIN(ROW('03.Muestra'!$D$8:$D$17))+1,""),ROW()-38)),"")</f>
        <v/>
      </c>
      <c r="C47" s="186" t="str" cm="1">
        <f t="array" ref="C47">IFERROR(INDEX('03.Muestra'!$F$8:$F$17,SMALL(IF("Página Web"='03.Muestra'!$D$8:$D$17,ROW('03.Muestra'!$F$8:$F$17)-MIN(ROW('03.Muestra'!$D$8:$D$17))+1,""),ROW()-38)),"")</f>
        <v/>
      </c>
      <c r="D47" s="229" t="str">
        <f t="shared" si="3"/>
        <v/>
      </c>
      <c r="E47" s="74" t="str">
        <f t="shared" si="2"/>
        <v/>
      </c>
      <c r="F47" s="18"/>
      <c r="G47" s="18"/>
      <c r="H47" s="18"/>
      <c r="I47" s="18"/>
      <c r="J47" s="18"/>
      <c r="K47" s="163"/>
      <c r="L47" s="18"/>
      <c r="M47" s="18"/>
      <c r="N47" s="18"/>
      <c r="O47" s="18"/>
      <c r="P47" s="18"/>
      <c r="Q47" s="18"/>
      <c r="R47" s="18"/>
      <c r="S47" s="18"/>
      <c r="T47" s="18"/>
      <c r="U47" s="18"/>
      <c r="V47" s="18"/>
      <c r="W47" s="18"/>
      <c r="X47" s="18"/>
      <c r="Y47" s="18"/>
    </row>
    <row r="48" spans="1:30" ht="12" customHeight="1">
      <c r="A48" s="178" t="str" cm="1">
        <f t="array" ref="A48">IFERROR(INDEX('03.Muestra'!$B$8:$B$17,SMALL(IF("Página Web"='03.Muestra'!$D$8:$D$17,ROW('03.Muestra'!$B$8:$B$17)-MIN(ROW('03.Muestra'!$D$8:$D$17))+1,""),ROW()-38)),"")</f>
        <v/>
      </c>
      <c r="B48" s="186" t="str" cm="1">
        <f t="array" ref="B48">IFERROR(INDEX('03.Muestra'!$C$8:$C$17,SMALL(IF("Página Web"='03.Muestra'!$D$8:$D$17,ROW('03.Muestra'!$C$8:$C$17)-MIN(ROW('03.Muestra'!$D$8:$D$17))+1,""),ROW()-38)),"")</f>
        <v/>
      </c>
      <c r="C48" s="186" t="str" cm="1">
        <f t="array" ref="C48">IFERROR(INDEX('03.Muestra'!$F$8:$F$17,SMALL(IF("Página Web"='03.Muestra'!$D$8:$D$17,ROW('03.Muestra'!$F$8:$F$17)-MIN(ROW('03.Muestra'!$D$8:$D$17))+1,""),ROW()-38)),"")</f>
        <v/>
      </c>
      <c r="D48" s="229" t="str">
        <f t="shared" si="3"/>
        <v/>
      </c>
      <c r="E48" s="74" t="str">
        <f t="shared" si="2"/>
        <v/>
      </c>
      <c r="F48" s="18"/>
      <c r="G48" s="18"/>
      <c r="H48" s="18"/>
      <c r="I48" s="18"/>
      <c r="J48" s="18"/>
      <c r="K48" s="163"/>
      <c r="L48" s="18"/>
      <c r="M48" s="18"/>
      <c r="N48" s="18"/>
      <c r="O48" s="18"/>
      <c r="P48" s="18"/>
      <c r="Q48" s="18"/>
      <c r="R48" s="18"/>
      <c r="S48" s="18"/>
      <c r="T48" s="18"/>
      <c r="U48" s="18"/>
      <c r="V48" s="18"/>
      <c r="W48" s="18"/>
      <c r="X48" s="18"/>
      <c r="Y48" s="18"/>
    </row>
    <row r="49" spans="1:25" ht="12" customHeight="1">
      <c r="A49" s="79"/>
      <c r="B49" s="111"/>
      <c r="C49" s="111"/>
      <c r="D49" s="239"/>
      <c r="E49" s="74"/>
      <c r="F49" s="18"/>
      <c r="G49" s="18"/>
      <c r="H49" s="18"/>
      <c r="I49" s="18"/>
      <c r="J49" s="18"/>
      <c r="K49" s="163"/>
      <c r="L49" s="18"/>
      <c r="M49" s="18"/>
      <c r="N49" s="18"/>
      <c r="O49" s="18"/>
      <c r="P49" s="18"/>
      <c r="Q49" s="18"/>
      <c r="R49" s="18"/>
      <c r="S49" s="18"/>
      <c r="T49" s="18"/>
      <c r="U49" s="18"/>
      <c r="V49" s="18"/>
      <c r="W49" s="18"/>
      <c r="X49" s="18"/>
      <c r="Y49" s="18"/>
    </row>
    <row r="50" spans="1:25" ht="12" customHeight="1">
      <c r="A50" s="79"/>
      <c r="B50" s="111"/>
      <c r="C50" s="111"/>
      <c r="D50" s="239"/>
      <c r="E50" s="74"/>
      <c r="F50" s="18"/>
      <c r="G50" s="18"/>
      <c r="H50" s="18"/>
      <c r="I50" s="18"/>
      <c r="J50" s="18"/>
      <c r="K50" s="163"/>
      <c r="L50" s="18"/>
      <c r="M50" s="18"/>
      <c r="N50" s="18"/>
      <c r="O50" s="18"/>
      <c r="P50" s="18"/>
      <c r="Q50" s="18"/>
      <c r="R50" s="18"/>
      <c r="S50" s="18"/>
      <c r="T50" s="18"/>
      <c r="U50" s="18"/>
      <c r="V50" s="18"/>
      <c r="W50" s="18"/>
      <c r="X50" s="18"/>
      <c r="Y50" s="18"/>
    </row>
    <row r="51" spans="1:25" ht="31">
      <c r="A51" s="227"/>
      <c r="B51" s="228"/>
      <c r="C51" s="227"/>
      <c r="D51" s="240"/>
      <c r="E51" s="222"/>
      <c r="F51" s="18"/>
      <c r="G51" s="18"/>
      <c r="H51" s="18"/>
      <c r="I51" s="18"/>
      <c r="J51" s="18"/>
      <c r="K51" s="163"/>
      <c r="L51" s="18"/>
      <c r="M51" s="18"/>
      <c r="N51" s="18"/>
      <c r="O51" s="18"/>
      <c r="P51" s="18"/>
      <c r="Q51" s="18"/>
      <c r="R51" s="18"/>
      <c r="S51" s="18"/>
      <c r="T51" s="18"/>
      <c r="U51" s="18"/>
      <c r="V51" s="18"/>
      <c r="W51" s="18"/>
      <c r="X51" s="18"/>
      <c r="Y51" s="18"/>
    </row>
    <row r="52" spans="1:25" ht="16" customHeight="1">
      <c r="A52" s="180"/>
      <c r="B52" s="180"/>
      <c r="C52" s="180"/>
      <c r="D52" s="241"/>
      <c r="E52" s="208"/>
      <c r="F52" s="208"/>
      <c r="G52" s="18"/>
      <c r="H52" s="18"/>
      <c r="I52" s="18"/>
      <c r="J52" s="18"/>
      <c r="K52" s="163"/>
      <c r="L52" s="18"/>
      <c r="M52" s="18"/>
      <c r="N52" s="18"/>
      <c r="O52" s="18"/>
      <c r="P52" s="18"/>
      <c r="Q52" s="18"/>
      <c r="R52" s="18"/>
      <c r="S52" s="18"/>
      <c r="T52" s="18"/>
      <c r="U52" s="18"/>
      <c r="V52" s="18"/>
      <c r="W52" s="18"/>
      <c r="X52" s="18"/>
      <c r="Y52" s="18"/>
    </row>
    <row r="53" spans="1:25" ht="12" customHeight="1">
      <c r="B53" s="18"/>
      <c r="C53" s="18"/>
      <c r="D53" s="235"/>
      <c r="E53" s="74"/>
      <c r="F53" s="18"/>
      <c r="G53" s="18"/>
      <c r="H53" s="18"/>
      <c r="I53" s="18"/>
      <c r="J53" s="18"/>
      <c r="K53" s="163"/>
      <c r="L53" s="18"/>
      <c r="M53" s="18"/>
      <c r="N53" s="18"/>
      <c r="O53" s="18"/>
      <c r="P53" s="18"/>
      <c r="Q53" s="18"/>
      <c r="R53" s="18"/>
      <c r="S53" s="18"/>
      <c r="T53" s="18"/>
      <c r="U53" s="18"/>
      <c r="V53" s="18"/>
      <c r="W53" s="18"/>
      <c r="X53" s="18"/>
      <c r="Y53" s="18"/>
    </row>
    <row r="54" spans="1:25" ht="12" customHeight="1">
      <c r="B54" s="18"/>
      <c r="C54" s="18"/>
      <c r="D54" s="235"/>
      <c r="E54" s="78"/>
      <c r="F54" s="18"/>
      <c r="G54" s="18"/>
      <c r="H54" s="18"/>
      <c r="I54" s="18"/>
      <c r="J54" s="18"/>
      <c r="K54" s="163"/>
      <c r="L54" s="18"/>
      <c r="M54" s="18"/>
      <c r="N54" s="18"/>
      <c r="O54" s="18"/>
      <c r="P54" s="18"/>
      <c r="Q54" s="18"/>
      <c r="R54" s="18"/>
      <c r="S54" s="18"/>
      <c r="T54" s="18"/>
      <c r="U54" s="18"/>
      <c r="V54" s="18"/>
      <c r="W54" s="18"/>
      <c r="X54" s="18"/>
      <c r="Y54" s="18"/>
    </row>
    <row r="55" spans="1:25" ht="29.25" customHeight="1">
      <c r="A55" s="157" t="s">
        <v>262</v>
      </c>
      <c r="B55" s="22" t="s">
        <v>87</v>
      </c>
      <c r="C55" s="23" t="s">
        <v>366</v>
      </c>
      <c r="D55" s="237" t="s">
        <v>30</v>
      </c>
      <c r="E55" s="88"/>
      <c r="K55" s="163"/>
      <c r="L55" s="18"/>
      <c r="M55" s="18"/>
      <c r="N55" s="18"/>
      <c r="O55" s="18"/>
      <c r="P55" s="18"/>
      <c r="Q55" s="18"/>
      <c r="R55" s="18"/>
      <c r="S55" s="18"/>
      <c r="T55" s="18"/>
      <c r="U55" s="18"/>
      <c r="V55" s="18"/>
      <c r="W55" s="18"/>
      <c r="X55" s="18"/>
      <c r="Y55" s="18"/>
    </row>
    <row r="56" spans="1:25" ht="12" customHeight="1">
      <c r="A56" s="178" cm="1">
        <f t="array" ref="A56">IFERROR(INDEX('03.Muestra'!$B$8:$B$17,SMALL(IF("Página Web"='03.Muestra'!$D$8:$D$17,ROW('03.Muestra'!$B$8:$B$17)-MIN(ROW('03.Muestra'!$D$8:$D$17))+1,""),ROW()-55)),"")</f>
        <v>1</v>
      </c>
      <c r="B56" s="186" t="str" cm="1">
        <f t="array" ref="B56">IFERROR(INDEX('03.Muestra'!$C$8:$C$17,SMALL(IF("Página Web"='03.Muestra'!$D$8:$D$17,ROW('03.Muestra'!$C$8:$C$17)-MIN(ROW('03.Muestra'!$D$8:$D$17))+1,""),ROW()-55)),"")</f>
        <v>Home</v>
      </c>
      <c r="C56" s="186" t="str" cm="1">
        <f t="array" ref="C56">IFERROR(INDEX('03.Muestra'!$F$8:$F$17,SMALL(IF("Página Web"='03.Muestra'!$D$8:$D$17,ROW('03.Muestra'!$F$8:$F$17)-MIN(ROW('03.Muestra'!$D$8:$D$17))+1,""),ROW()-55)),"")</f>
        <v>https://…</v>
      </c>
      <c r="D56" s="229" t="s">
        <v>24</v>
      </c>
      <c r="E56" s="74" t="str">
        <f t="shared" ref="E56:E65" si="4">IF(D56&lt;&gt;"",IF(AND(B56&lt;&gt;"",C56&lt;&gt;""),"","ERR"),"")</f>
        <v/>
      </c>
      <c r="F56" s="81" t="s">
        <v>31</v>
      </c>
      <c r="G56" s="82" t="s">
        <v>35</v>
      </c>
      <c r="H56" s="83" t="s">
        <v>33</v>
      </c>
      <c r="I56" s="84" t="s">
        <v>26</v>
      </c>
      <c r="J56" s="85" t="s">
        <v>24</v>
      </c>
      <c r="K56" s="159" t="s">
        <v>463</v>
      </c>
      <c r="L56" s="18"/>
      <c r="M56" s="18"/>
      <c r="N56" s="18"/>
      <c r="O56" s="18"/>
      <c r="P56" s="18"/>
      <c r="Q56" s="18"/>
      <c r="R56" s="18"/>
      <c r="S56" s="18"/>
      <c r="T56" s="18"/>
      <c r="U56" s="18"/>
      <c r="V56" s="18"/>
      <c r="W56" s="18"/>
      <c r="X56" s="18"/>
      <c r="Y56" s="18"/>
    </row>
    <row r="57" spans="1:25" ht="12" customHeight="1">
      <c r="A57" s="178" t="str" cm="1">
        <f t="array" ref="A57">IFERROR(INDEX('03.Muestra'!$B$8:$B$17,SMALL(IF("Página Web"='03.Muestra'!$D$8:$D$17,ROW('03.Muestra'!$B$8:$B$17)-MIN(ROW('03.Muestra'!$D$8:$D$17))+1,""),ROW()-55)),"")</f>
        <v/>
      </c>
      <c r="B57" s="186" t="str" cm="1">
        <f t="array" ref="B57">IFERROR(INDEX('03.Muestra'!$C$8:$C$17,SMALL(IF("Página Web"='03.Muestra'!$D$8:$D$17,ROW('03.Muestra'!$C$8:$C$17)-MIN(ROW('03.Muestra'!$D$8:$D$17))+1,""),ROW()-55)),"")</f>
        <v/>
      </c>
      <c r="C57" s="186" t="str" cm="1">
        <f t="array" ref="C57">IFERROR(INDEX('03.Muestra'!$F$8:$F$17,SMALL(IF("Página Web"='03.Muestra'!$D$8:$D$17,ROW('03.Muestra'!$F$8:$F$17)-MIN(ROW('03.Muestra'!$D$8:$D$17))+1,""),ROW()-55)),"")</f>
        <v/>
      </c>
      <c r="D57" s="229" t="s">
        <v>24</v>
      </c>
      <c r="E57" s="74" t="str">
        <f t="shared" si="4"/>
        <v>ERR</v>
      </c>
      <c r="F57" s="199">
        <f ca="1">COUNTIF($D56:INDIRECT("$D" &amp;  SUM(ROW()-1,'03.Muestra'!$D$20)-1),F56)</f>
        <v>0</v>
      </c>
      <c r="G57" s="199">
        <f ca="1">COUNTIF($D56:INDIRECT("$D" &amp;  SUM(ROW()-1,'03.Muestra'!$D$20)-1),G56)</f>
        <v>0</v>
      </c>
      <c r="H57" s="199">
        <f ca="1">COUNTIF($D56:INDIRECT("$D" &amp;  SUM(ROW()-1,'03.Muestra'!$D$20)-1),H56)</f>
        <v>0</v>
      </c>
      <c r="I57" s="199">
        <f ca="1">COUNTIF($D56:INDIRECT("$D" &amp;  SUM(ROW()-1,'03.Muestra'!$D$20)-1),I56)</f>
        <v>0</v>
      </c>
      <c r="J57" s="199">
        <f ca="1">COUNTIF($D56:INDIRECT("$D" &amp;  SUM(ROW()-1,'03.Muestra'!$D$20)-1),J56)</f>
        <v>1</v>
      </c>
      <c r="K57" s="160">
        <f ca="1">IF(COUNTIF('03.Muestra'!$D$8:$D$17,"Página Web")=0,0,COUNTBLANK($D56:INDIRECT("$D" &amp;  SUM(ROW()-1,COUNTIF('03.Muestra'!$D$8:$D$17,"Página Web"))-1)))</f>
        <v>0</v>
      </c>
      <c r="L57" s="18"/>
      <c r="M57" s="18"/>
      <c r="N57" s="18"/>
      <c r="O57" s="18"/>
      <c r="P57" s="18"/>
      <c r="Q57" s="18"/>
      <c r="R57" s="18"/>
      <c r="S57" s="18"/>
      <c r="T57" s="18"/>
      <c r="U57" s="18"/>
      <c r="V57" s="18"/>
      <c r="W57" s="18"/>
      <c r="X57" s="18"/>
      <c r="Y57" s="18"/>
    </row>
    <row r="58" spans="1:25" ht="12" customHeight="1">
      <c r="A58" s="178" t="str" cm="1">
        <f t="array" ref="A58">IFERROR(INDEX('03.Muestra'!$B$8:$B$17,SMALL(IF("Página Web"='03.Muestra'!$D$8:$D$17,ROW('03.Muestra'!$B$8:$B$17)-MIN(ROW('03.Muestra'!$D$8:$D$17))+1,""),ROW()-55)),"")</f>
        <v/>
      </c>
      <c r="B58" s="186" t="str" cm="1">
        <f t="array" ref="B58">IFERROR(INDEX('03.Muestra'!$C$8:$C$17,SMALL(IF("Página Web"='03.Muestra'!$D$8:$D$17,ROW('03.Muestra'!$C$8:$C$17)-MIN(ROW('03.Muestra'!$D$8:$D$17))+1,""),ROW()-55)),"")</f>
        <v/>
      </c>
      <c r="C58" s="186" t="str" cm="1">
        <f t="array" ref="C58">IFERROR(INDEX('03.Muestra'!$F$8:$F$17,SMALL(IF("Página Web"='03.Muestra'!$D$8:$D$17,ROW('03.Muestra'!$F$8:$F$17)-MIN(ROW('03.Muestra'!$D$8:$D$17))+1,""),ROW()-55)),"")</f>
        <v/>
      </c>
      <c r="D58" s="229" t="s">
        <v>24</v>
      </c>
      <c r="E58" s="74" t="str">
        <f t="shared" si="4"/>
        <v>ERR</v>
      </c>
      <c r="G58" s="18"/>
      <c r="H58" s="18"/>
      <c r="I58" s="18"/>
      <c r="J58" s="18"/>
      <c r="K58" s="163"/>
      <c r="L58" s="18"/>
      <c r="M58" s="18"/>
      <c r="N58" s="18"/>
      <c r="O58" s="18"/>
      <c r="P58" s="18"/>
      <c r="Q58" s="18"/>
      <c r="R58" s="18"/>
      <c r="S58" s="18"/>
      <c r="T58" s="18"/>
      <c r="U58" s="18"/>
      <c r="V58" s="18"/>
      <c r="W58" s="18"/>
      <c r="X58" s="18"/>
      <c r="Y58" s="18"/>
    </row>
    <row r="59" spans="1:25" ht="12" customHeight="1">
      <c r="A59" s="178" t="str" cm="1">
        <f t="array" ref="A59">IFERROR(INDEX('03.Muestra'!$B$8:$B$17,SMALL(IF("Página Web"='03.Muestra'!$D$8:$D$17,ROW('03.Muestra'!$B$8:$B$17)-MIN(ROW('03.Muestra'!$D$8:$D$17))+1,""),ROW()-55)),"")</f>
        <v/>
      </c>
      <c r="B59" s="186" t="str" cm="1">
        <f t="array" ref="B59">IFERROR(INDEX('03.Muestra'!$C$8:$C$17,SMALL(IF("Página Web"='03.Muestra'!$D$8:$D$17,ROW('03.Muestra'!$C$8:$C$17)-MIN(ROW('03.Muestra'!$D$8:$D$17))+1,""),ROW()-55)),"")</f>
        <v/>
      </c>
      <c r="C59" s="186" t="str" cm="1">
        <f t="array" ref="C59">IFERROR(INDEX('03.Muestra'!$F$8:$F$17,SMALL(IF("Página Web"='03.Muestra'!$D$8:$D$17,ROW('03.Muestra'!$F$8:$F$17)-MIN(ROW('03.Muestra'!$D$8:$D$17))+1,""),ROW()-55)),"")</f>
        <v/>
      </c>
      <c r="D59" s="229" t="str">
        <f t="shared" ref="D59:D65" si="5">IF(C59="","",$D$18)</f>
        <v/>
      </c>
      <c r="E59" s="74" t="str">
        <f t="shared" si="4"/>
        <v/>
      </c>
      <c r="G59" s="18"/>
      <c r="H59" s="18"/>
      <c r="I59" s="18"/>
      <c r="J59" s="18"/>
      <c r="K59" s="163"/>
      <c r="L59" s="18"/>
      <c r="M59" s="18"/>
      <c r="N59" s="18"/>
      <c r="O59" s="18"/>
      <c r="P59" s="18"/>
      <c r="Q59" s="18"/>
      <c r="R59" s="18"/>
      <c r="S59" s="18"/>
      <c r="T59" s="18"/>
      <c r="U59" s="18"/>
      <c r="V59" s="18"/>
      <c r="W59" s="18"/>
      <c r="X59" s="18"/>
      <c r="Y59" s="18"/>
    </row>
    <row r="60" spans="1:25" ht="12" customHeight="1">
      <c r="A60" s="178" t="str" cm="1">
        <f t="array" ref="A60">IFERROR(INDEX('03.Muestra'!$B$8:$B$17,SMALL(IF("Página Web"='03.Muestra'!$D$8:$D$17,ROW('03.Muestra'!$B$8:$B$17)-MIN(ROW('03.Muestra'!$D$8:$D$17))+1,""),ROW()-55)),"")</f>
        <v/>
      </c>
      <c r="B60" s="186" t="str" cm="1">
        <f t="array" ref="B60">IFERROR(INDEX('03.Muestra'!$C$8:$C$17,SMALL(IF("Página Web"='03.Muestra'!$D$8:$D$17,ROW('03.Muestra'!$C$8:$C$17)-MIN(ROW('03.Muestra'!$D$8:$D$17))+1,""),ROW()-55)),"")</f>
        <v/>
      </c>
      <c r="C60" s="186" t="str" cm="1">
        <f t="array" ref="C60">IFERROR(INDEX('03.Muestra'!$F$8:$F$17,SMALL(IF("Página Web"='03.Muestra'!$D$8:$D$17,ROW('03.Muestra'!$F$8:$F$17)-MIN(ROW('03.Muestra'!$D$8:$D$17))+1,""),ROW()-55)),"")</f>
        <v/>
      </c>
      <c r="D60" s="229" t="str">
        <f t="shared" si="5"/>
        <v/>
      </c>
      <c r="E60" s="74" t="str">
        <f t="shared" si="4"/>
        <v/>
      </c>
      <c r="G60" s="18"/>
      <c r="H60" s="18"/>
      <c r="I60" s="18"/>
      <c r="J60" s="18"/>
      <c r="K60" s="163"/>
      <c r="L60" s="18"/>
      <c r="M60" s="18"/>
      <c r="N60" s="18"/>
      <c r="O60" s="18"/>
      <c r="P60" s="18"/>
      <c r="Q60" s="18"/>
      <c r="R60" s="18"/>
      <c r="S60" s="18"/>
      <c r="T60" s="18"/>
      <c r="U60" s="18"/>
      <c r="V60" s="18"/>
      <c r="W60" s="18"/>
      <c r="X60" s="18"/>
      <c r="Y60" s="18"/>
    </row>
    <row r="61" spans="1:25" ht="12" customHeight="1">
      <c r="A61" s="178" t="str" cm="1">
        <f t="array" ref="A61">IFERROR(INDEX('03.Muestra'!$B$8:$B$17,SMALL(IF("Página Web"='03.Muestra'!$D$8:$D$17,ROW('03.Muestra'!$B$8:$B$17)-MIN(ROW('03.Muestra'!$D$8:$D$17))+1,""),ROW()-55)),"")</f>
        <v/>
      </c>
      <c r="B61" s="186" t="str" cm="1">
        <f t="array" ref="B61">IFERROR(INDEX('03.Muestra'!$C$8:$C$17,SMALL(IF("Página Web"='03.Muestra'!$D$8:$D$17,ROW('03.Muestra'!$C$8:$C$17)-MIN(ROW('03.Muestra'!$D$8:$D$17))+1,""),ROW()-55)),"")</f>
        <v/>
      </c>
      <c r="C61" s="186" t="str" cm="1">
        <f t="array" ref="C61">IFERROR(INDEX('03.Muestra'!$F$8:$F$17,SMALL(IF("Página Web"='03.Muestra'!$D$8:$D$17,ROW('03.Muestra'!$F$8:$F$17)-MIN(ROW('03.Muestra'!$D$8:$D$17))+1,""),ROW()-55)),"")</f>
        <v/>
      </c>
      <c r="D61" s="229" t="str">
        <f t="shared" si="5"/>
        <v/>
      </c>
      <c r="E61" s="74" t="str">
        <f t="shared" si="4"/>
        <v/>
      </c>
      <c r="G61" s="18"/>
      <c r="H61" s="18"/>
      <c r="I61" s="18"/>
      <c r="J61" s="18"/>
      <c r="K61" s="163"/>
      <c r="L61" s="18"/>
      <c r="M61" s="18"/>
      <c r="N61" s="18"/>
      <c r="O61" s="18"/>
      <c r="P61" s="18"/>
      <c r="Q61" s="18"/>
      <c r="R61" s="18"/>
      <c r="S61" s="18"/>
      <c r="T61" s="18"/>
      <c r="U61" s="18"/>
      <c r="V61" s="18"/>
      <c r="W61" s="18"/>
      <c r="X61" s="18"/>
      <c r="Y61" s="18"/>
    </row>
    <row r="62" spans="1:25" ht="12" customHeight="1">
      <c r="A62" s="178" t="str" cm="1">
        <f t="array" ref="A62">IFERROR(INDEX('03.Muestra'!$B$8:$B$17,SMALL(IF("Página Web"='03.Muestra'!$D$8:$D$17,ROW('03.Muestra'!$B$8:$B$17)-MIN(ROW('03.Muestra'!$D$8:$D$17))+1,""),ROW()-55)),"")</f>
        <v/>
      </c>
      <c r="B62" s="186" t="str" cm="1">
        <f t="array" ref="B62">IFERROR(INDEX('03.Muestra'!$C$8:$C$17,SMALL(IF("Página Web"='03.Muestra'!$D$8:$D$17,ROW('03.Muestra'!$C$8:$C$17)-MIN(ROW('03.Muestra'!$D$8:$D$17))+1,""),ROW()-55)),"")</f>
        <v/>
      </c>
      <c r="C62" s="186" t="str" cm="1">
        <f t="array" ref="C62">IFERROR(INDEX('03.Muestra'!$F$8:$F$17,SMALL(IF("Página Web"='03.Muestra'!$D$8:$D$17,ROW('03.Muestra'!$F$8:$F$17)-MIN(ROW('03.Muestra'!$D$8:$D$17))+1,""),ROW()-55)),"")</f>
        <v/>
      </c>
      <c r="D62" s="229" t="str">
        <f t="shared" si="5"/>
        <v/>
      </c>
      <c r="E62" s="74" t="str">
        <f t="shared" si="4"/>
        <v/>
      </c>
      <c r="F62" s="18"/>
      <c r="G62" s="18"/>
      <c r="H62" s="18"/>
      <c r="I62" s="18"/>
      <c r="J62" s="18"/>
      <c r="K62" s="163"/>
      <c r="L62" s="18"/>
      <c r="M62" s="18"/>
      <c r="N62" s="18"/>
      <c r="O62" s="18"/>
      <c r="P62" s="18"/>
      <c r="Q62" s="18"/>
      <c r="R62" s="18"/>
      <c r="S62" s="18"/>
      <c r="T62" s="18"/>
      <c r="U62" s="18"/>
      <c r="V62" s="18"/>
      <c r="W62" s="18"/>
      <c r="X62" s="18"/>
      <c r="Y62" s="18"/>
    </row>
    <row r="63" spans="1:25" ht="12" customHeight="1">
      <c r="A63" s="178" t="str" cm="1">
        <f t="array" ref="A63">IFERROR(INDEX('03.Muestra'!$B$8:$B$17,SMALL(IF("Página Web"='03.Muestra'!$D$8:$D$17,ROW('03.Muestra'!$B$8:$B$17)-MIN(ROW('03.Muestra'!$D$8:$D$17))+1,""),ROW()-55)),"")</f>
        <v/>
      </c>
      <c r="B63" s="186" t="str" cm="1">
        <f t="array" ref="B63">IFERROR(INDEX('03.Muestra'!$C$8:$C$17,SMALL(IF("Página Web"='03.Muestra'!$D$8:$D$17,ROW('03.Muestra'!$C$8:$C$17)-MIN(ROW('03.Muestra'!$D$8:$D$17))+1,""),ROW()-55)),"")</f>
        <v/>
      </c>
      <c r="C63" s="186" t="str" cm="1">
        <f t="array" ref="C63">IFERROR(INDEX('03.Muestra'!$F$8:$F$17,SMALL(IF("Página Web"='03.Muestra'!$D$8:$D$17,ROW('03.Muestra'!$F$8:$F$17)-MIN(ROW('03.Muestra'!$D$8:$D$17))+1,""),ROW()-55)),"")</f>
        <v/>
      </c>
      <c r="D63" s="229" t="str">
        <f t="shared" si="5"/>
        <v/>
      </c>
      <c r="E63" s="74" t="str">
        <f t="shared" si="4"/>
        <v/>
      </c>
      <c r="F63" s="18"/>
      <c r="G63" s="18"/>
      <c r="H63" s="18"/>
      <c r="I63" s="18"/>
      <c r="J63" s="18"/>
      <c r="K63" s="163"/>
      <c r="L63" s="18"/>
      <c r="M63" s="18"/>
      <c r="N63" s="18"/>
      <c r="O63" s="18"/>
      <c r="P63" s="18"/>
      <c r="Q63" s="18"/>
      <c r="R63" s="18"/>
      <c r="S63" s="18"/>
      <c r="T63" s="18"/>
      <c r="U63" s="18"/>
      <c r="V63" s="18"/>
      <c r="W63" s="18"/>
      <c r="X63" s="18"/>
      <c r="Y63" s="18"/>
    </row>
    <row r="64" spans="1:25" ht="12" customHeight="1">
      <c r="A64" s="178" t="str" cm="1">
        <f t="array" ref="A64">IFERROR(INDEX('03.Muestra'!$B$8:$B$17,SMALL(IF("Página Web"='03.Muestra'!$D$8:$D$17,ROW('03.Muestra'!$B$8:$B$17)-MIN(ROW('03.Muestra'!$D$8:$D$17))+1,""),ROW()-55)),"")</f>
        <v/>
      </c>
      <c r="B64" s="186" t="str" cm="1">
        <f t="array" ref="B64">IFERROR(INDEX('03.Muestra'!$C$8:$C$17,SMALL(IF("Página Web"='03.Muestra'!$D$8:$D$17,ROW('03.Muestra'!$C$8:$C$17)-MIN(ROW('03.Muestra'!$D$8:$D$17))+1,""),ROW()-55)),"")</f>
        <v/>
      </c>
      <c r="C64" s="186" t="str" cm="1">
        <f t="array" ref="C64">IFERROR(INDEX('03.Muestra'!$F$8:$F$17,SMALL(IF("Página Web"='03.Muestra'!$D$8:$D$17,ROW('03.Muestra'!$F$8:$F$17)-MIN(ROW('03.Muestra'!$D$8:$D$17))+1,""),ROW()-55)),"")</f>
        <v/>
      </c>
      <c r="D64" s="229" t="str">
        <f t="shared" si="5"/>
        <v/>
      </c>
      <c r="E64" s="74" t="str">
        <f t="shared" si="4"/>
        <v/>
      </c>
      <c r="F64" s="18"/>
      <c r="G64" s="18"/>
      <c r="H64" s="18"/>
      <c r="I64" s="18"/>
      <c r="J64" s="18"/>
      <c r="K64" s="163"/>
      <c r="L64" s="18"/>
      <c r="M64" s="18"/>
      <c r="N64" s="18"/>
      <c r="O64" s="18"/>
      <c r="P64" s="18"/>
      <c r="Q64" s="18"/>
      <c r="R64" s="18"/>
      <c r="S64" s="18"/>
      <c r="T64" s="18"/>
      <c r="U64" s="18"/>
      <c r="V64" s="18"/>
      <c r="W64" s="18"/>
      <c r="X64" s="18"/>
      <c r="Y64" s="18"/>
    </row>
    <row r="65" spans="1:25" ht="12" customHeight="1">
      <c r="A65" s="178" t="str" cm="1">
        <f t="array" ref="A65">IFERROR(INDEX('03.Muestra'!$B$8:$B$17,SMALL(IF("Página Web"='03.Muestra'!$D$8:$D$17,ROW('03.Muestra'!$B$8:$B$17)-MIN(ROW('03.Muestra'!$D$8:$D$17))+1,""),ROW()-55)),"")</f>
        <v/>
      </c>
      <c r="B65" s="186" t="str" cm="1">
        <f t="array" ref="B65">IFERROR(INDEX('03.Muestra'!$C$8:$C$17,SMALL(IF("Página Web"='03.Muestra'!$D$8:$D$17,ROW('03.Muestra'!$C$8:$C$17)-MIN(ROW('03.Muestra'!$D$8:$D$17))+1,""),ROW()-55)),"")</f>
        <v/>
      </c>
      <c r="C65" s="186" t="str" cm="1">
        <f t="array" ref="C65">IFERROR(INDEX('03.Muestra'!$F$8:$F$17,SMALL(IF("Página Web"='03.Muestra'!$D$8:$D$17,ROW('03.Muestra'!$F$8:$F$17)-MIN(ROW('03.Muestra'!$D$8:$D$17))+1,""),ROW()-55)),"")</f>
        <v/>
      </c>
      <c r="D65" s="229" t="str">
        <f t="shared" si="5"/>
        <v/>
      </c>
      <c r="E65" s="74" t="str">
        <f t="shared" si="4"/>
        <v/>
      </c>
      <c r="F65" s="18"/>
      <c r="G65" s="18"/>
      <c r="H65" s="18"/>
      <c r="I65" s="18"/>
      <c r="J65" s="18"/>
      <c r="K65" s="163"/>
      <c r="L65" s="18"/>
      <c r="M65" s="18"/>
      <c r="N65" s="18"/>
      <c r="O65" s="18"/>
      <c r="P65" s="18"/>
      <c r="Q65" s="18"/>
      <c r="R65" s="18"/>
      <c r="S65" s="18"/>
      <c r="T65" s="18"/>
      <c r="U65" s="18"/>
      <c r="V65" s="18"/>
      <c r="W65" s="18"/>
      <c r="X65" s="18"/>
      <c r="Y65" s="18"/>
    </row>
    <row r="66" spans="1:25" ht="12" customHeight="1">
      <c r="A66" s="79"/>
      <c r="B66" s="111"/>
      <c r="C66" s="111"/>
      <c r="D66" s="239"/>
      <c r="E66" s="74"/>
      <c r="F66" s="18"/>
      <c r="G66" s="18"/>
      <c r="H66" s="18"/>
      <c r="I66" s="18"/>
      <c r="J66" s="18"/>
      <c r="K66" s="163"/>
      <c r="L66" s="18"/>
      <c r="M66" s="18"/>
      <c r="N66" s="18"/>
      <c r="O66" s="18"/>
      <c r="P66" s="18"/>
      <c r="Q66" s="18"/>
      <c r="R66" s="18"/>
      <c r="S66" s="18"/>
      <c r="T66" s="18"/>
      <c r="U66" s="18"/>
      <c r="V66" s="18"/>
      <c r="W66" s="18"/>
      <c r="X66" s="18"/>
      <c r="Y66" s="18"/>
    </row>
    <row r="67" spans="1:25" ht="12" customHeight="1">
      <c r="A67" s="79"/>
      <c r="B67" s="111"/>
      <c r="C67" s="111"/>
      <c r="D67" s="239"/>
      <c r="E67" s="74"/>
      <c r="F67" s="18"/>
      <c r="G67" s="18"/>
      <c r="H67" s="18"/>
      <c r="I67" s="18"/>
      <c r="J67" s="18"/>
      <c r="K67" s="163"/>
      <c r="L67" s="18"/>
      <c r="M67" s="18"/>
      <c r="N67" s="18"/>
      <c r="O67" s="18"/>
      <c r="P67" s="18"/>
      <c r="Q67" s="18"/>
      <c r="R67" s="18"/>
      <c r="S67" s="18"/>
      <c r="T67" s="18"/>
      <c r="U67" s="18"/>
      <c r="V67" s="18"/>
      <c r="W67" s="18"/>
      <c r="X67" s="18"/>
      <c r="Y67" s="18"/>
    </row>
    <row r="68" spans="1:25" ht="31">
      <c r="A68" s="227"/>
      <c r="B68" s="228"/>
      <c r="C68" s="227"/>
      <c r="D68" s="240"/>
      <c r="E68" s="222"/>
      <c r="F68" s="18"/>
      <c r="G68" s="18"/>
      <c r="H68" s="18"/>
      <c r="I68" s="18"/>
      <c r="J68" s="18"/>
      <c r="K68" s="163"/>
      <c r="L68" s="18"/>
      <c r="M68" s="18"/>
      <c r="N68" s="18"/>
      <c r="O68" s="18"/>
      <c r="P68" s="18"/>
      <c r="Q68" s="18"/>
      <c r="R68" s="18"/>
      <c r="S68" s="18"/>
      <c r="T68" s="18"/>
      <c r="U68" s="18"/>
      <c r="V68" s="18"/>
      <c r="W68" s="18"/>
      <c r="X68" s="18"/>
      <c r="Y68" s="18"/>
    </row>
    <row r="69" spans="1:25" ht="13.5" customHeight="1">
      <c r="A69" s="180"/>
      <c r="B69" s="180"/>
      <c r="C69" s="180"/>
      <c r="D69" s="241"/>
      <c r="E69" s="208"/>
      <c r="F69" s="208"/>
      <c r="G69" s="18"/>
      <c r="H69" s="18"/>
      <c r="I69" s="18"/>
      <c r="J69" s="18"/>
      <c r="K69" s="163"/>
      <c r="L69" s="18"/>
      <c r="M69" s="18"/>
      <c r="N69" s="18"/>
      <c r="O69" s="18"/>
      <c r="P69" s="18"/>
      <c r="Q69" s="18"/>
      <c r="R69" s="18"/>
      <c r="S69" s="18"/>
      <c r="T69" s="18"/>
      <c r="U69" s="18"/>
      <c r="V69" s="18"/>
      <c r="W69" s="18"/>
      <c r="X69" s="18"/>
      <c r="Y69" s="18"/>
    </row>
    <row r="70" spans="1:25" ht="12" customHeight="1">
      <c r="B70" s="18"/>
      <c r="C70" s="18"/>
      <c r="D70" s="235"/>
      <c r="E70" s="74"/>
      <c r="F70" s="18"/>
      <c r="G70" s="18"/>
      <c r="H70" s="18"/>
      <c r="I70" s="18"/>
      <c r="J70" s="18"/>
      <c r="K70" s="163"/>
      <c r="L70" s="18"/>
      <c r="M70" s="18"/>
      <c r="N70" s="18"/>
      <c r="O70" s="18"/>
      <c r="P70" s="18"/>
      <c r="Q70" s="18"/>
      <c r="R70" s="18"/>
      <c r="S70" s="18"/>
      <c r="T70" s="18"/>
      <c r="U70" s="18"/>
      <c r="V70" s="18"/>
      <c r="W70" s="18"/>
      <c r="X70" s="18"/>
      <c r="Y70" s="18"/>
    </row>
    <row r="71" spans="1:25" ht="12" customHeight="1">
      <c r="B71" s="18"/>
      <c r="C71" s="18"/>
      <c r="D71" s="235"/>
      <c r="E71" s="78"/>
      <c r="F71" s="18"/>
      <c r="G71" s="18"/>
      <c r="H71" s="18"/>
      <c r="I71" s="18"/>
      <c r="J71" s="18"/>
      <c r="K71" s="163"/>
      <c r="L71" s="18"/>
      <c r="M71" s="18"/>
      <c r="N71" s="18"/>
      <c r="O71" s="18"/>
      <c r="P71" s="18"/>
      <c r="Q71" s="18"/>
      <c r="R71" s="18"/>
      <c r="S71" s="18"/>
      <c r="T71" s="18"/>
      <c r="U71" s="18"/>
      <c r="V71" s="18"/>
      <c r="W71" s="18"/>
      <c r="X71" s="18"/>
      <c r="Y71" s="18"/>
    </row>
    <row r="72" spans="1:25" ht="29.25" customHeight="1">
      <c r="A72" s="157" t="s">
        <v>262</v>
      </c>
      <c r="B72" s="22" t="s">
        <v>87</v>
      </c>
      <c r="C72" s="23" t="s">
        <v>367</v>
      </c>
      <c r="D72" s="237" t="s">
        <v>30</v>
      </c>
      <c r="E72" s="88"/>
      <c r="K72" s="163"/>
      <c r="L72" s="18"/>
      <c r="M72" s="18"/>
      <c r="N72" s="18"/>
      <c r="O72" s="18"/>
      <c r="P72" s="18"/>
      <c r="Q72" s="18"/>
      <c r="R72" s="18"/>
      <c r="S72" s="18"/>
      <c r="T72" s="18"/>
      <c r="U72" s="18"/>
      <c r="V72" s="18"/>
      <c r="W72" s="18"/>
      <c r="X72" s="18"/>
      <c r="Y72" s="18"/>
    </row>
    <row r="73" spans="1:25" ht="12" customHeight="1">
      <c r="A73" s="178" cm="1">
        <f t="array" ref="A73">IFERROR(INDEX('03.Muestra'!$B$8:$B$17,SMALL(IF("Página Web"='03.Muestra'!$D$8:$D$17,ROW('03.Muestra'!$B$8:$B$17)-MIN(ROW('03.Muestra'!$D$8:$D$17))+1,""),ROW()-72)),"")</f>
        <v>1</v>
      </c>
      <c r="B73" s="186" t="str" cm="1">
        <f t="array" ref="B73">IFERROR(INDEX('03.Muestra'!$C$8:$C$17,SMALL(IF("Página Web"='03.Muestra'!$D$8:$D$17,ROW('03.Muestra'!$C$8:$C$17)-MIN(ROW('03.Muestra'!$D$8:$D$17))+1,""),ROW()-72)),"")</f>
        <v>Home</v>
      </c>
      <c r="C73" s="186" t="str" cm="1">
        <f t="array" ref="C73">IFERROR(INDEX('03.Muestra'!$F$8:$F$17,SMALL(IF("Página Web"='03.Muestra'!$D$8:$D$17,ROW('03.Muestra'!$F$8:$F$17)-MIN(ROW('03.Muestra'!$D$8:$D$17))+1,""),ROW()-72)),"")</f>
        <v>https://…</v>
      </c>
      <c r="D73" s="229" t="s">
        <v>24</v>
      </c>
      <c r="E73" s="74" t="str">
        <f t="shared" ref="E73:E82" si="6">IF(D73&lt;&gt;"",IF(AND(B73&lt;&gt;"",C73&lt;&gt;""),"","ERR"),"")</f>
        <v/>
      </c>
      <c r="F73" s="81" t="s">
        <v>31</v>
      </c>
      <c r="G73" s="82" t="s">
        <v>35</v>
      </c>
      <c r="H73" s="83" t="s">
        <v>33</v>
      </c>
      <c r="I73" s="84" t="s">
        <v>26</v>
      </c>
      <c r="J73" s="85" t="s">
        <v>24</v>
      </c>
      <c r="K73" s="159" t="s">
        <v>463</v>
      </c>
      <c r="L73" s="18"/>
      <c r="M73" s="18"/>
      <c r="N73" s="18"/>
      <c r="O73" s="18"/>
      <c r="P73" s="18"/>
      <c r="Q73" s="18"/>
      <c r="R73" s="18"/>
      <c r="S73" s="18"/>
      <c r="T73" s="18"/>
      <c r="U73" s="18"/>
      <c r="V73" s="18"/>
      <c r="W73" s="18"/>
      <c r="X73" s="18"/>
      <c r="Y73" s="18"/>
    </row>
    <row r="74" spans="1:25" ht="12" customHeight="1">
      <c r="A74" s="178" t="str" cm="1">
        <f t="array" ref="A74">IFERROR(INDEX('03.Muestra'!$B$8:$B$17,SMALL(IF("Página Web"='03.Muestra'!$D$8:$D$17,ROW('03.Muestra'!$B$8:$B$17)-MIN(ROW('03.Muestra'!$D$8:$D$17))+1,""),ROW()-72)),"")</f>
        <v/>
      </c>
      <c r="B74" s="186" t="str" cm="1">
        <f t="array" ref="B74">IFERROR(INDEX('03.Muestra'!$C$8:$C$17,SMALL(IF("Página Web"='03.Muestra'!$D$8:$D$17,ROW('03.Muestra'!$C$8:$C$17)-MIN(ROW('03.Muestra'!$D$8:$D$17))+1,""),ROW()-72)),"")</f>
        <v/>
      </c>
      <c r="C74" s="186" t="str" cm="1">
        <f t="array" ref="C74">IFERROR(INDEX('03.Muestra'!$F$8:$F$17,SMALL(IF("Página Web"='03.Muestra'!$D$8:$D$17,ROW('03.Muestra'!$F$8:$F$17)-MIN(ROW('03.Muestra'!$D$8:$D$17))+1,""),ROW()-72)),"")</f>
        <v/>
      </c>
      <c r="D74" s="229" t="s">
        <v>24</v>
      </c>
      <c r="E74" s="74" t="str">
        <f t="shared" si="6"/>
        <v>ERR</v>
      </c>
      <c r="F74" s="199">
        <f ca="1">COUNTIF($D73:INDIRECT("$D" &amp;  SUM(ROW()-1,'03.Muestra'!$D$20)-1),F73)</f>
        <v>0</v>
      </c>
      <c r="G74" s="199">
        <f ca="1">COUNTIF($D73:INDIRECT("$D" &amp;  SUM(ROW()-1,'03.Muestra'!$D$20)-1),G73)</f>
        <v>0</v>
      </c>
      <c r="H74" s="199">
        <f ca="1">COUNTIF($D73:INDIRECT("$D" &amp;  SUM(ROW()-1,'03.Muestra'!$D$20)-1),H73)</f>
        <v>0</v>
      </c>
      <c r="I74" s="199">
        <f ca="1">COUNTIF($D73:INDIRECT("$D" &amp;  SUM(ROW()-1,'03.Muestra'!$D$20)-1),I73)</f>
        <v>0</v>
      </c>
      <c r="J74" s="199">
        <f ca="1">COUNTIF($D73:INDIRECT("$D" &amp;  SUM(ROW()-1,'03.Muestra'!$D$20)-1),J73)</f>
        <v>1</v>
      </c>
      <c r="K74" s="160">
        <f ca="1">IF(COUNTIF('03.Muestra'!$D$8:$D$17,"Página Web")=0,0,COUNTBLANK($D73:INDIRECT("$D" &amp;  SUM(ROW()-1,COUNTIF('03.Muestra'!$D$8:$D$17,"Página Web"))-1)))</f>
        <v>0</v>
      </c>
      <c r="L74" s="18"/>
      <c r="M74" s="18"/>
      <c r="N74" s="18"/>
      <c r="O74" s="18"/>
      <c r="P74" s="18"/>
      <c r="Q74" s="18"/>
      <c r="R74" s="18"/>
      <c r="S74" s="18"/>
      <c r="T74" s="18"/>
      <c r="U74" s="18"/>
      <c r="V74" s="18"/>
      <c r="W74" s="18"/>
      <c r="X74" s="18"/>
      <c r="Y74" s="18"/>
    </row>
    <row r="75" spans="1:25" ht="12" customHeight="1">
      <c r="A75" s="178" t="str" cm="1">
        <f t="array" ref="A75">IFERROR(INDEX('03.Muestra'!$B$8:$B$17,SMALL(IF("Página Web"='03.Muestra'!$D$8:$D$17,ROW('03.Muestra'!$B$8:$B$17)-MIN(ROW('03.Muestra'!$D$8:$D$17))+1,""),ROW()-72)),"")</f>
        <v/>
      </c>
      <c r="B75" s="186" t="str" cm="1">
        <f t="array" ref="B75">IFERROR(INDEX('03.Muestra'!$C$8:$C$17,SMALL(IF("Página Web"='03.Muestra'!$D$8:$D$17,ROW('03.Muestra'!$C$8:$C$17)-MIN(ROW('03.Muestra'!$D$8:$D$17))+1,""),ROW()-72)),"")</f>
        <v/>
      </c>
      <c r="C75" s="186" t="str" cm="1">
        <f t="array" ref="C75">IFERROR(INDEX('03.Muestra'!$F$8:$F$17,SMALL(IF("Página Web"='03.Muestra'!$D$8:$D$17,ROW('03.Muestra'!$F$8:$F$17)-MIN(ROW('03.Muestra'!$D$8:$D$17))+1,""),ROW()-72)),"")</f>
        <v/>
      </c>
      <c r="D75" s="229" t="s">
        <v>24</v>
      </c>
      <c r="E75" s="74" t="str">
        <f t="shared" si="6"/>
        <v>ERR</v>
      </c>
      <c r="G75" s="18"/>
      <c r="H75" s="18"/>
      <c r="I75" s="18"/>
      <c r="J75" s="18"/>
      <c r="K75" s="163"/>
      <c r="L75" s="18"/>
      <c r="M75" s="18"/>
      <c r="N75" s="18"/>
      <c r="O75" s="18"/>
      <c r="P75" s="18"/>
      <c r="Q75" s="18"/>
      <c r="R75" s="18"/>
      <c r="S75" s="18"/>
      <c r="T75" s="18"/>
      <c r="U75" s="18"/>
      <c r="V75" s="18"/>
      <c r="W75" s="18"/>
      <c r="X75" s="18"/>
      <c r="Y75" s="18"/>
    </row>
    <row r="76" spans="1:25" ht="12" customHeight="1">
      <c r="A76" s="178" t="str" cm="1">
        <f t="array" ref="A76">IFERROR(INDEX('03.Muestra'!$B$8:$B$17,SMALL(IF("Página Web"='03.Muestra'!$D$8:$D$17,ROW('03.Muestra'!$B$8:$B$17)-MIN(ROW('03.Muestra'!$D$8:$D$17))+1,""),ROW()-72)),"")</f>
        <v/>
      </c>
      <c r="B76" s="186" t="str" cm="1">
        <f t="array" ref="B76">IFERROR(INDEX('03.Muestra'!$C$8:$C$17,SMALL(IF("Página Web"='03.Muestra'!$D$8:$D$17,ROW('03.Muestra'!$C$8:$C$17)-MIN(ROW('03.Muestra'!$D$8:$D$17))+1,""),ROW()-72)),"")</f>
        <v/>
      </c>
      <c r="C76" s="186" t="str" cm="1">
        <f t="array" ref="C76">IFERROR(INDEX('03.Muestra'!$F$8:$F$17,SMALL(IF("Página Web"='03.Muestra'!$D$8:$D$17,ROW('03.Muestra'!$F$8:$F$17)-MIN(ROW('03.Muestra'!$D$8:$D$17))+1,""),ROW()-72)),"")</f>
        <v/>
      </c>
      <c r="D76" s="229" t="str">
        <f t="shared" ref="D76:D82" si="7">IF(C76="","",$D$18)</f>
        <v/>
      </c>
      <c r="E76" s="74" t="str">
        <f t="shared" si="6"/>
        <v/>
      </c>
      <c r="G76" s="18"/>
      <c r="H76" s="18"/>
      <c r="I76" s="18"/>
      <c r="J76" s="18"/>
      <c r="K76" s="163"/>
      <c r="L76" s="18"/>
      <c r="M76" s="18"/>
      <c r="N76" s="18"/>
      <c r="O76" s="18"/>
      <c r="P76" s="18"/>
      <c r="Q76" s="18"/>
      <c r="R76" s="18"/>
      <c r="S76" s="18"/>
      <c r="T76" s="18"/>
      <c r="U76" s="18"/>
      <c r="V76" s="18"/>
      <c r="W76" s="18"/>
      <c r="X76" s="18"/>
      <c r="Y76" s="18"/>
    </row>
    <row r="77" spans="1:25" ht="12" customHeight="1">
      <c r="A77" s="178" t="str" cm="1">
        <f t="array" ref="A77">IFERROR(INDEX('03.Muestra'!$B$8:$B$17,SMALL(IF("Página Web"='03.Muestra'!$D$8:$D$17,ROW('03.Muestra'!$B$8:$B$17)-MIN(ROW('03.Muestra'!$D$8:$D$17))+1,""),ROW()-72)),"")</f>
        <v/>
      </c>
      <c r="B77" s="186" t="str" cm="1">
        <f t="array" ref="B77">IFERROR(INDEX('03.Muestra'!$C$8:$C$17,SMALL(IF("Página Web"='03.Muestra'!$D$8:$D$17,ROW('03.Muestra'!$C$8:$C$17)-MIN(ROW('03.Muestra'!$D$8:$D$17))+1,""),ROW()-72)),"")</f>
        <v/>
      </c>
      <c r="C77" s="186" t="str" cm="1">
        <f t="array" ref="C77">IFERROR(INDEX('03.Muestra'!$F$8:$F$17,SMALL(IF("Página Web"='03.Muestra'!$D$8:$D$17,ROW('03.Muestra'!$F$8:$F$17)-MIN(ROW('03.Muestra'!$D$8:$D$17))+1,""),ROW()-72)),"")</f>
        <v/>
      </c>
      <c r="D77" s="229" t="str">
        <f t="shared" si="7"/>
        <v/>
      </c>
      <c r="E77" s="74" t="str">
        <f t="shared" si="6"/>
        <v/>
      </c>
      <c r="G77" s="18"/>
      <c r="H77" s="18"/>
      <c r="I77" s="18"/>
      <c r="J77" s="18"/>
      <c r="K77" s="163"/>
      <c r="L77" s="18"/>
      <c r="M77" s="18"/>
      <c r="N77" s="18"/>
      <c r="O77" s="18"/>
      <c r="P77" s="18"/>
      <c r="Q77" s="18"/>
      <c r="R77" s="18"/>
      <c r="S77" s="18"/>
      <c r="T77" s="18"/>
      <c r="U77" s="18"/>
      <c r="V77" s="18"/>
      <c r="W77" s="18"/>
      <c r="X77" s="18"/>
      <c r="Y77" s="18"/>
    </row>
    <row r="78" spans="1:25" ht="12" customHeight="1">
      <c r="A78" s="178" t="str" cm="1">
        <f t="array" ref="A78">IFERROR(INDEX('03.Muestra'!$B$8:$B$17,SMALL(IF("Página Web"='03.Muestra'!$D$8:$D$17,ROW('03.Muestra'!$B$8:$B$17)-MIN(ROW('03.Muestra'!$D$8:$D$17))+1,""),ROW()-72)),"")</f>
        <v/>
      </c>
      <c r="B78" s="186" t="str" cm="1">
        <f t="array" ref="B78">IFERROR(INDEX('03.Muestra'!$C$8:$C$17,SMALL(IF("Página Web"='03.Muestra'!$D$8:$D$17,ROW('03.Muestra'!$C$8:$C$17)-MIN(ROW('03.Muestra'!$D$8:$D$17))+1,""),ROW()-72)),"")</f>
        <v/>
      </c>
      <c r="C78" s="186" t="str" cm="1">
        <f t="array" ref="C78">IFERROR(INDEX('03.Muestra'!$F$8:$F$17,SMALL(IF("Página Web"='03.Muestra'!$D$8:$D$17,ROW('03.Muestra'!$F$8:$F$17)-MIN(ROW('03.Muestra'!$D$8:$D$17))+1,""),ROW()-72)),"")</f>
        <v/>
      </c>
      <c r="D78" s="229" t="str">
        <f t="shared" si="7"/>
        <v/>
      </c>
      <c r="E78" s="74" t="str">
        <f t="shared" si="6"/>
        <v/>
      </c>
      <c r="G78" s="18"/>
      <c r="H78" s="18"/>
      <c r="I78" s="18"/>
      <c r="J78" s="18"/>
      <c r="K78" s="163"/>
      <c r="L78" s="18"/>
      <c r="M78" s="18"/>
      <c r="N78" s="18"/>
      <c r="O78" s="18"/>
      <c r="P78" s="18"/>
      <c r="Q78" s="18"/>
      <c r="R78" s="18"/>
      <c r="S78" s="18"/>
      <c r="T78" s="18"/>
      <c r="U78" s="18"/>
      <c r="V78" s="18"/>
      <c r="W78" s="18"/>
      <c r="X78" s="18"/>
      <c r="Y78" s="18"/>
    </row>
    <row r="79" spans="1:25" ht="12" customHeight="1">
      <c r="A79" s="178" t="str" cm="1">
        <f t="array" ref="A79">IFERROR(INDEX('03.Muestra'!$B$8:$B$17,SMALL(IF("Página Web"='03.Muestra'!$D$8:$D$17,ROW('03.Muestra'!$B$8:$B$17)-MIN(ROW('03.Muestra'!$D$8:$D$17))+1,""),ROW()-72)),"")</f>
        <v/>
      </c>
      <c r="B79" s="186" t="str" cm="1">
        <f t="array" ref="B79">IFERROR(INDEX('03.Muestra'!$C$8:$C$17,SMALL(IF("Página Web"='03.Muestra'!$D$8:$D$17,ROW('03.Muestra'!$C$8:$C$17)-MIN(ROW('03.Muestra'!$D$8:$D$17))+1,""),ROW()-72)),"")</f>
        <v/>
      </c>
      <c r="C79" s="186" t="str" cm="1">
        <f t="array" ref="C79">IFERROR(INDEX('03.Muestra'!$F$8:$F$17,SMALL(IF("Página Web"='03.Muestra'!$D$8:$D$17,ROW('03.Muestra'!$F$8:$F$17)-MIN(ROW('03.Muestra'!$D$8:$D$17))+1,""),ROW()-72)),"")</f>
        <v/>
      </c>
      <c r="D79" s="229" t="str">
        <f t="shared" si="7"/>
        <v/>
      </c>
      <c r="E79" s="74" t="str">
        <f t="shared" si="6"/>
        <v/>
      </c>
      <c r="F79" s="18"/>
      <c r="G79" s="18"/>
      <c r="H79" s="18"/>
      <c r="I79" s="18"/>
      <c r="J79" s="18"/>
      <c r="K79" s="163"/>
      <c r="L79" s="18"/>
      <c r="M79" s="18"/>
      <c r="N79" s="18"/>
      <c r="O79" s="18"/>
      <c r="P79" s="18"/>
      <c r="Q79" s="18"/>
      <c r="R79" s="18"/>
      <c r="S79" s="18"/>
      <c r="T79" s="18"/>
      <c r="U79" s="18"/>
      <c r="V79" s="18"/>
      <c r="W79" s="18"/>
      <c r="X79" s="18"/>
      <c r="Y79" s="18"/>
    </row>
    <row r="80" spans="1:25" ht="12" customHeight="1">
      <c r="A80" s="178" t="str" cm="1">
        <f t="array" ref="A80">IFERROR(INDEX('03.Muestra'!$B$8:$B$17,SMALL(IF("Página Web"='03.Muestra'!$D$8:$D$17,ROW('03.Muestra'!$B$8:$B$17)-MIN(ROW('03.Muestra'!$D$8:$D$17))+1,""),ROW()-72)),"")</f>
        <v/>
      </c>
      <c r="B80" s="186" t="str" cm="1">
        <f t="array" ref="B80">IFERROR(INDEX('03.Muestra'!$C$8:$C$17,SMALL(IF("Página Web"='03.Muestra'!$D$8:$D$17,ROW('03.Muestra'!$C$8:$C$17)-MIN(ROW('03.Muestra'!$D$8:$D$17))+1,""),ROW()-72)),"")</f>
        <v/>
      </c>
      <c r="C80" s="186" t="str" cm="1">
        <f t="array" ref="C80">IFERROR(INDEX('03.Muestra'!$F$8:$F$17,SMALL(IF("Página Web"='03.Muestra'!$D$8:$D$17,ROW('03.Muestra'!$F$8:$F$17)-MIN(ROW('03.Muestra'!$D$8:$D$17))+1,""),ROW()-72)),"")</f>
        <v/>
      </c>
      <c r="D80" s="229" t="str">
        <f t="shared" si="7"/>
        <v/>
      </c>
      <c r="E80" s="74" t="str">
        <f t="shared" si="6"/>
        <v/>
      </c>
      <c r="F80" s="18"/>
      <c r="G80" s="18"/>
      <c r="H80" s="18"/>
      <c r="I80" s="18"/>
      <c r="J80" s="18"/>
      <c r="K80" s="163"/>
      <c r="L80" s="18"/>
      <c r="M80" s="18"/>
      <c r="N80" s="18"/>
      <c r="O80" s="18"/>
      <c r="P80" s="18"/>
      <c r="Q80" s="18"/>
      <c r="R80" s="18"/>
      <c r="S80" s="18"/>
      <c r="T80" s="18"/>
      <c r="U80" s="18"/>
      <c r="V80" s="18"/>
      <c r="W80" s="18"/>
      <c r="X80" s="18"/>
      <c r="Y80" s="18"/>
    </row>
    <row r="81" spans="1:25" ht="12" customHeight="1">
      <c r="A81" s="178" t="str" cm="1">
        <f t="array" ref="A81">IFERROR(INDEX('03.Muestra'!$B$8:$B$17,SMALL(IF("Página Web"='03.Muestra'!$D$8:$D$17,ROW('03.Muestra'!$B$8:$B$17)-MIN(ROW('03.Muestra'!$D$8:$D$17))+1,""),ROW()-72)),"")</f>
        <v/>
      </c>
      <c r="B81" s="186" t="str" cm="1">
        <f t="array" ref="B81">IFERROR(INDEX('03.Muestra'!$C$8:$C$17,SMALL(IF("Página Web"='03.Muestra'!$D$8:$D$17,ROW('03.Muestra'!$C$8:$C$17)-MIN(ROW('03.Muestra'!$D$8:$D$17))+1,""),ROW()-72)),"")</f>
        <v/>
      </c>
      <c r="C81" s="186" t="str" cm="1">
        <f t="array" ref="C81">IFERROR(INDEX('03.Muestra'!$F$8:$F$17,SMALL(IF("Página Web"='03.Muestra'!$D$8:$D$17,ROW('03.Muestra'!$F$8:$F$17)-MIN(ROW('03.Muestra'!$D$8:$D$17))+1,""),ROW()-72)),"")</f>
        <v/>
      </c>
      <c r="D81" s="229" t="str">
        <f t="shared" si="7"/>
        <v/>
      </c>
      <c r="E81" s="74" t="str">
        <f t="shared" si="6"/>
        <v/>
      </c>
      <c r="F81" s="18"/>
      <c r="G81" s="18"/>
      <c r="H81" s="18"/>
      <c r="I81" s="18"/>
      <c r="J81" s="18"/>
      <c r="K81" s="163"/>
      <c r="L81" s="18"/>
      <c r="M81" s="18"/>
      <c r="N81" s="18"/>
      <c r="O81" s="18"/>
      <c r="P81" s="18"/>
      <c r="Q81" s="18"/>
      <c r="R81" s="18"/>
      <c r="S81" s="18"/>
      <c r="T81" s="18"/>
      <c r="U81" s="18"/>
      <c r="V81" s="18"/>
      <c r="W81" s="18"/>
      <c r="X81" s="18"/>
      <c r="Y81" s="18"/>
    </row>
    <row r="82" spans="1:25" ht="12" customHeight="1">
      <c r="A82" s="178" t="str" cm="1">
        <f t="array" ref="A82">IFERROR(INDEX('03.Muestra'!$B$8:$B$17,SMALL(IF("Página Web"='03.Muestra'!$D$8:$D$17,ROW('03.Muestra'!$B$8:$B$17)-MIN(ROW('03.Muestra'!$D$8:$D$17))+1,""),ROW()-72)),"")</f>
        <v/>
      </c>
      <c r="B82" s="186" t="str" cm="1">
        <f t="array" ref="B82">IFERROR(INDEX('03.Muestra'!$C$8:$C$17,SMALL(IF("Página Web"='03.Muestra'!$D$8:$D$17,ROW('03.Muestra'!$C$8:$C$17)-MIN(ROW('03.Muestra'!$D$8:$D$17))+1,""),ROW()-72)),"")</f>
        <v/>
      </c>
      <c r="C82" s="186" t="str" cm="1">
        <f t="array" ref="C82">IFERROR(INDEX('03.Muestra'!$F$8:$F$17,SMALL(IF("Página Web"='03.Muestra'!$D$8:$D$17,ROW('03.Muestra'!$F$8:$F$17)-MIN(ROW('03.Muestra'!$D$8:$D$17))+1,""),ROW()-72)),"")</f>
        <v/>
      </c>
      <c r="D82" s="229" t="str">
        <f t="shared" si="7"/>
        <v/>
      </c>
      <c r="E82" s="74" t="str">
        <f t="shared" si="6"/>
        <v/>
      </c>
      <c r="F82" s="18"/>
      <c r="G82" s="18"/>
      <c r="H82" s="18"/>
      <c r="I82" s="18"/>
      <c r="J82" s="18"/>
      <c r="K82" s="163"/>
      <c r="L82" s="18"/>
      <c r="M82" s="18"/>
      <c r="N82" s="18"/>
      <c r="O82" s="18"/>
      <c r="P82" s="18"/>
      <c r="Q82" s="18"/>
      <c r="R82" s="18"/>
      <c r="S82" s="18"/>
      <c r="T82" s="18"/>
      <c r="U82" s="18"/>
      <c r="V82" s="18"/>
      <c r="W82" s="18"/>
      <c r="X82" s="18"/>
      <c r="Y82" s="18"/>
    </row>
    <row r="83" spans="1:25" ht="12" customHeight="1">
      <c r="A83" s="79"/>
      <c r="B83" s="111"/>
      <c r="C83" s="111"/>
      <c r="D83" s="239"/>
      <c r="E83" s="74"/>
      <c r="F83" s="18"/>
      <c r="G83" s="18"/>
      <c r="H83" s="18"/>
      <c r="I83" s="18"/>
      <c r="J83" s="18"/>
      <c r="K83" s="163"/>
      <c r="L83" s="18"/>
      <c r="M83" s="18"/>
      <c r="N83" s="18"/>
      <c r="O83" s="18"/>
      <c r="P83" s="18"/>
      <c r="Q83" s="18"/>
      <c r="R83" s="18"/>
      <c r="S83" s="18"/>
      <c r="T83" s="18"/>
      <c r="U83" s="18"/>
      <c r="V83" s="18"/>
      <c r="W83" s="18"/>
      <c r="X83" s="18"/>
      <c r="Y83" s="18"/>
    </row>
    <row r="84" spans="1:25" ht="12" customHeight="1">
      <c r="A84" s="79"/>
      <c r="B84" s="111"/>
      <c r="C84" s="111"/>
      <c r="D84" s="239"/>
      <c r="E84" s="74"/>
      <c r="F84" s="18"/>
      <c r="G84" s="18"/>
      <c r="H84" s="18"/>
      <c r="I84" s="18"/>
      <c r="J84" s="18"/>
      <c r="K84" s="163"/>
      <c r="L84" s="18"/>
      <c r="M84" s="18"/>
      <c r="N84" s="18"/>
      <c r="O84" s="18"/>
      <c r="P84" s="18"/>
      <c r="Q84" s="18"/>
      <c r="R84" s="18"/>
      <c r="S84" s="18"/>
      <c r="T84" s="18"/>
      <c r="U84" s="18"/>
      <c r="V84" s="18"/>
      <c r="W84" s="18"/>
      <c r="X84" s="18"/>
      <c r="Y84" s="18"/>
    </row>
    <row r="85" spans="1:25" ht="31">
      <c r="A85" s="227"/>
      <c r="B85" s="228"/>
      <c r="C85" s="227"/>
      <c r="D85" s="240"/>
      <c r="E85" s="222"/>
      <c r="F85" s="18"/>
      <c r="G85" s="18"/>
      <c r="H85" s="18"/>
      <c r="I85" s="18"/>
      <c r="J85" s="18"/>
      <c r="K85" s="163"/>
      <c r="L85" s="18"/>
      <c r="M85" s="18"/>
      <c r="N85" s="18"/>
      <c r="O85" s="18"/>
      <c r="P85" s="18"/>
      <c r="Q85" s="18"/>
      <c r="R85" s="18"/>
      <c r="S85" s="18"/>
      <c r="T85" s="18"/>
      <c r="U85" s="18"/>
      <c r="V85" s="18"/>
      <c r="W85" s="18"/>
      <c r="X85" s="18"/>
      <c r="Y85" s="18"/>
    </row>
    <row r="86" spans="1:25" ht="12" customHeight="1">
      <c r="A86" s="180"/>
      <c r="B86" s="180"/>
      <c r="C86" s="180"/>
      <c r="D86" s="241"/>
      <c r="E86" s="208"/>
      <c r="F86" s="208"/>
      <c r="G86" s="18"/>
      <c r="H86" s="18"/>
      <c r="I86" s="18"/>
      <c r="J86" s="18"/>
      <c r="K86" s="163"/>
      <c r="L86" s="18"/>
      <c r="M86" s="18"/>
      <c r="N86" s="18"/>
      <c r="O86" s="18"/>
      <c r="P86" s="18"/>
      <c r="Q86" s="18"/>
      <c r="R86" s="18"/>
      <c r="S86" s="18"/>
      <c r="T86" s="18"/>
      <c r="U86" s="18"/>
      <c r="V86" s="18"/>
      <c r="W86" s="18"/>
      <c r="X86" s="18"/>
      <c r="Y86" s="18"/>
    </row>
    <row r="87" spans="1:25" ht="12" customHeight="1">
      <c r="B87" s="18"/>
      <c r="C87" s="18"/>
      <c r="D87" s="235"/>
      <c r="E87" s="74"/>
      <c r="F87" s="18"/>
      <c r="G87" s="18"/>
      <c r="H87" s="18"/>
      <c r="I87" s="18"/>
      <c r="J87" s="18"/>
      <c r="K87" s="163"/>
      <c r="L87" s="18"/>
      <c r="M87" s="18"/>
      <c r="N87" s="18"/>
      <c r="O87" s="18"/>
      <c r="P87" s="18"/>
      <c r="Q87" s="18"/>
      <c r="R87" s="18"/>
      <c r="S87" s="18"/>
      <c r="T87" s="18"/>
      <c r="U87" s="18"/>
      <c r="V87" s="18"/>
      <c r="W87" s="18"/>
      <c r="X87" s="18"/>
      <c r="Y87" s="18"/>
    </row>
    <row r="88" spans="1:25" ht="12" customHeight="1">
      <c r="B88" s="18"/>
      <c r="C88" s="18"/>
      <c r="D88" s="235"/>
      <c r="E88" s="78"/>
      <c r="F88" s="18"/>
      <c r="G88" s="18"/>
      <c r="H88" s="18"/>
      <c r="I88" s="18"/>
      <c r="J88" s="18"/>
      <c r="K88" s="163"/>
      <c r="L88" s="18"/>
      <c r="M88" s="18"/>
      <c r="N88" s="18"/>
      <c r="O88" s="18"/>
      <c r="P88" s="18"/>
      <c r="Q88" s="18"/>
      <c r="R88" s="18"/>
      <c r="S88" s="18"/>
      <c r="T88" s="18"/>
      <c r="U88" s="18"/>
      <c r="V88" s="18"/>
      <c r="W88" s="18"/>
      <c r="X88" s="18"/>
      <c r="Y88" s="18"/>
    </row>
    <row r="89" spans="1:25" ht="29.25" customHeight="1">
      <c r="A89" s="157" t="s">
        <v>262</v>
      </c>
      <c r="B89" s="22" t="s">
        <v>87</v>
      </c>
      <c r="C89" s="23" t="s">
        <v>368</v>
      </c>
      <c r="D89" s="237" t="s">
        <v>30</v>
      </c>
      <c r="E89" s="88"/>
      <c r="K89" s="163"/>
      <c r="L89" s="18"/>
      <c r="M89" s="18"/>
      <c r="N89" s="18"/>
      <c r="O89" s="18"/>
      <c r="P89" s="18"/>
      <c r="Q89" s="18"/>
      <c r="R89" s="18"/>
      <c r="S89" s="18"/>
      <c r="T89" s="18"/>
      <c r="U89" s="18"/>
      <c r="V89" s="18"/>
      <c r="W89" s="18"/>
      <c r="X89" s="18"/>
      <c r="Y89" s="18"/>
    </row>
    <row r="90" spans="1:25" ht="12" customHeight="1">
      <c r="A90" s="178" cm="1">
        <f t="array" ref="A90">IFERROR(INDEX('03.Muestra'!$B$8:$B$17,SMALL(IF("Página Web"='03.Muestra'!$D$8:$D$17,ROW('03.Muestra'!$B$8:$B$17)-MIN(ROW('03.Muestra'!$D$8:$D$17))+1,""),ROW()-89)),"")</f>
        <v>1</v>
      </c>
      <c r="B90" s="186" t="str" cm="1">
        <f t="array" ref="B90">IFERROR(INDEX('03.Muestra'!$C$8:$C$17,SMALL(IF("Página Web"='03.Muestra'!$D$8:$D$17,ROW('03.Muestra'!$C$8:$C$17)-MIN(ROW('03.Muestra'!$D$8:$D$17))+1,""),ROW()-89)),"")</f>
        <v>Home</v>
      </c>
      <c r="C90" s="186" t="str" cm="1">
        <f t="array" ref="C90">IFERROR(INDEX('03.Muestra'!$F$8:$F$17,SMALL(IF("Página Web"='03.Muestra'!$D$8:$D$17,ROW('03.Muestra'!$F$8:$F$17)-MIN(ROW('03.Muestra'!$D$8:$D$17))+1,""),ROW()-89)),"")</f>
        <v>https://…</v>
      </c>
      <c r="D90" s="229" t="s">
        <v>33</v>
      </c>
      <c r="E90" s="74" t="str">
        <f t="shared" ref="E90:E99" si="8">IF(D90&lt;&gt;"",IF(AND(B90&lt;&gt;"",C90&lt;&gt;""),"","ERR"),"")</f>
        <v/>
      </c>
      <c r="F90" s="81" t="s">
        <v>31</v>
      </c>
      <c r="G90" s="82" t="s">
        <v>35</v>
      </c>
      <c r="H90" s="83" t="s">
        <v>33</v>
      </c>
      <c r="I90" s="84" t="s">
        <v>26</v>
      </c>
      <c r="J90" s="85" t="s">
        <v>24</v>
      </c>
      <c r="K90" s="159" t="s">
        <v>463</v>
      </c>
      <c r="L90" s="18"/>
      <c r="M90" s="18"/>
      <c r="N90" s="18"/>
      <c r="O90" s="18"/>
      <c r="P90" s="18"/>
      <c r="Q90" s="18"/>
      <c r="R90" s="18"/>
      <c r="S90" s="18"/>
      <c r="T90" s="18"/>
      <c r="U90" s="18"/>
      <c r="V90" s="18"/>
      <c r="W90" s="18"/>
      <c r="X90" s="18"/>
      <c r="Y90" s="18"/>
    </row>
    <row r="91" spans="1:25" ht="12" customHeight="1">
      <c r="A91" s="178" t="str" cm="1">
        <f t="array" ref="A91">IFERROR(INDEX('03.Muestra'!$B$8:$B$17,SMALL(IF("Página Web"='03.Muestra'!$D$8:$D$17,ROW('03.Muestra'!$B$8:$B$17)-MIN(ROW('03.Muestra'!$D$8:$D$17))+1,""),ROW()-89)),"")</f>
        <v/>
      </c>
      <c r="B91" s="186" t="str" cm="1">
        <f t="array" ref="B91">IFERROR(INDEX('03.Muestra'!$C$8:$C$17,SMALL(IF("Página Web"='03.Muestra'!$D$8:$D$17,ROW('03.Muestra'!$C$8:$C$17)-MIN(ROW('03.Muestra'!$D$8:$D$17))+1,""),ROW()-89)),"")</f>
        <v/>
      </c>
      <c r="C91" s="186" t="str" cm="1">
        <f t="array" ref="C91">IFERROR(INDEX('03.Muestra'!$F$8:$F$17,SMALL(IF("Página Web"='03.Muestra'!$D$8:$D$17,ROW('03.Muestra'!$F$8:$F$17)-MIN(ROW('03.Muestra'!$D$8:$D$17))+1,""),ROW()-89)),"")</f>
        <v/>
      </c>
      <c r="D91" s="229" t="s">
        <v>33</v>
      </c>
      <c r="E91" s="74" t="str">
        <f t="shared" si="8"/>
        <v>ERR</v>
      </c>
      <c r="F91" s="199">
        <f ca="1">COUNTIF($D90:INDIRECT("$D" &amp;  SUM(ROW()-1,'03.Muestra'!$D$20)-1),F90)</f>
        <v>0</v>
      </c>
      <c r="G91" s="199">
        <f ca="1">COUNTIF($D90:INDIRECT("$D" &amp;  SUM(ROW()-1,'03.Muestra'!$D$20)-1),G90)</f>
        <v>0</v>
      </c>
      <c r="H91" s="199">
        <f ca="1">COUNTIF($D90:INDIRECT("$D" &amp;  SUM(ROW()-1,'03.Muestra'!$D$20)-1),H90)</f>
        <v>1</v>
      </c>
      <c r="I91" s="199">
        <f ca="1">COUNTIF($D90:INDIRECT("$D" &amp;  SUM(ROW()-1,'03.Muestra'!$D$20)-1),I90)</f>
        <v>0</v>
      </c>
      <c r="J91" s="199">
        <f ca="1">COUNTIF($D90:INDIRECT("$D" &amp;  SUM(ROW()-1,'03.Muestra'!$D$20)-1),J90)</f>
        <v>0</v>
      </c>
      <c r="K91" s="160">
        <f ca="1">IF(COUNTIF('03.Muestra'!$D$8:$D$17,"Página Web")=0,0,COUNTBLANK($D90:INDIRECT("$D" &amp;  SUM(ROW()-1,COUNTIF('03.Muestra'!$D$8:$D$17,"Página Web"))-1)))</f>
        <v>0</v>
      </c>
      <c r="L91" s="18"/>
      <c r="M91" s="18"/>
      <c r="N91" s="18"/>
      <c r="O91" s="18"/>
      <c r="P91" s="18"/>
      <c r="Q91" s="18"/>
      <c r="R91" s="18"/>
      <c r="S91" s="18"/>
      <c r="T91" s="18"/>
      <c r="U91" s="18"/>
      <c r="V91" s="18"/>
      <c r="W91" s="18"/>
      <c r="X91" s="18"/>
      <c r="Y91" s="18"/>
    </row>
    <row r="92" spans="1:25" ht="12" customHeight="1">
      <c r="A92" s="178" t="str" cm="1">
        <f t="array" ref="A92">IFERROR(INDEX('03.Muestra'!$B$8:$B$17,SMALL(IF("Página Web"='03.Muestra'!$D$8:$D$17,ROW('03.Muestra'!$B$8:$B$17)-MIN(ROW('03.Muestra'!$D$8:$D$17))+1,""),ROW()-89)),"")</f>
        <v/>
      </c>
      <c r="B92" s="186" t="str" cm="1">
        <f t="array" ref="B92">IFERROR(INDEX('03.Muestra'!$C$8:$C$17,SMALL(IF("Página Web"='03.Muestra'!$D$8:$D$17,ROW('03.Muestra'!$C$8:$C$17)-MIN(ROW('03.Muestra'!$D$8:$D$17))+1,""),ROW()-89)),"")</f>
        <v/>
      </c>
      <c r="C92" s="186" t="str" cm="1">
        <f t="array" ref="C92">IFERROR(INDEX('03.Muestra'!$F$8:$F$17,SMALL(IF("Página Web"='03.Muestra'!$D$8:$D$17,ROW('03.Muestra'!$F$8:$F$17)-MIN(ROW('03.Muestra'!$D$8:$D$17))+1,""),ROW()-89)),"")</f>
        <v/>
      </c>
      <c r="D92" s="229" t="s">
        <v>33</v>
      </c>
      <c r="E92" s="74" t="str">
        <f t="shared" si="8"/>
        <v>ERR</v>
      </c>
      <c r="K92" s="163"/>
      <c r="L92" s="18"/>
      <c r="M92" s="18"/>
      <c r="N92" s="18"/>
      <c r="O92" s="18"/>
      <c r="P92" s="18"/>
      <c r="Q92" s="18"/>
      <c r="R92" s="18"/>
      <c r="S92" s="18"/>
      <c r="T92" s="18"/>
      <c r="U92" s="18"/>
      <c r="V92" s="18"/>
      <c r="W92" s="18"/>
      <c r="X92" s="18"/>
      <c r="Y92" s="18"/>
    </row>
    <row r="93" spans="1:25" ht="12" customHeight="1">
      <c r="A93" s="178" t="str" cm="1">
        <f t="array" ref="A93">IFERROR(INDEX('03.Muestra'!$B$8:$B$17,SMALL(IF("Página Web"='03.Muestra'!$D$8:$D$17,ROW('03.Muestra'!$B$8:$B$17)-MIN(ROW('03.Muestra'!$D$8:$D$17))+1,""),ROW()-89)),"")</f>
        <v/>
      </c>
      <c r="B93" s="186" t="str" cm="1">
        <f t="array" ref="B93">IFERROR(INDEX('03.Muestra'!$C$8:$C$17,SMALL(IF("Página Web"='03.Muestra'!$D$8:$D$17,ROW('03.Muestra'!$C$8:$C$17)-MIN(ROW('03.Muestra'!$D$8:$D$17))+1,""),ROW()-89)),"")</f>
        <v/>
      </c>
      <c r="C93" s="186" t="str" cm="1">
        <f t="array" ref="C93">IFERROR(INDEX('03.Muestra'!$F$8:$F$17,SMALL(IF("Página Web"='03.Muestra'!$D$8:$D$17,ROW('03.Muestra'!$F$8:$F$17)-MIN(ROW('03.Muestra'!$D$8:$D$17))+1,""),ROW()-89)),"")</f>
        <v/>
      </c>
      <c r="D93" s="229" t="str">
        <f t="shared" ref="D93:D99" si="9">IF(C93="","",$D$18)</f>
        <v/>
      </c>
      <c r="E93" s="74" t="str">
        <f t="shared" si="8"/>
        <v/>
      </c>
      <c r="G93" s="18"/>
      <c r="H93" s="18"/>
      <c r="I93" s="18"/>
      <c r="J93" s="18"/>
      <c r="K93" s="163"/>
      <c r="L93" s="18"/>
      <c r="M93" s="18"/>
      <c r="N93" s="18"/>
      <c r="O93" s="18"/>
      <c r="P93" s="18"/>
      <c r="Q93" s="18"/>
      <c r="R93" s="18"/>
      <c r="S93" s="18"/>
      <c r="T93" s="18"/>
      <c r="U93" s="18"/>
      <c r="V93" s="18"/>
      <c r="W93" s="18"/>
      <c r="X93" s="18"/>
      <c r="Y93" s="18"/>
    </row>
    <row r="94" spans="1:25" ht="12" customHeight="1">
      <c r="A94" s="178" t="str" cm="1">
        <f t="array" ref="A94">IFERROR(INDEX('03.Muestra'!$B$8:$B$17,SMALL(IF("Página Web"='03.Muestra'!$D$8:$D$17,ROW('03.Muestra'!$B$8:$B$17)-MIN(ROW('03.Muestra'!$D$8:$D$17))+1,""),ROW()-89)),"")</f>
        <v/>
      </c>
      <c r="B94" s="186" t="str" cm="1">
        <f t="array" ref="B94">IFERROR(INDEX('03.Muestra'!$C$8:$C$17,SMALL(IF("Página Web"='03.Muestra'!$D$8:$D$17,ROW('03.Muestra'!$C$8:$C$17)-MIN(ROW('03.Muestra'!$D$8:$D$17))+1,""),ROW()-89)),"")</f>
        <v/>
      </c>
      <c r="C94" s="186" t="str" cm="1">
        <f t="array" ref="C94">IFERROR(INDEX('03.Muestra'!$F$8:$F$17,SMALL(IF("Página Web"='03.Muestra'!$D$8:$D$17,ROW('03.Muestra'!$F$8:$F$17)-MIN(ROW('03.Muestra'!$D$8:$D$17))+1,""),ROW()-89)),"")</f>
        <v/>
      </c>
      <c r="D94" s="229" t="str">
        <f t="shared" si="9"/>
        <v/>
      </c>
      <c r="E94" s="74" t="str">
        <f t="shared" si="8"/>
        <v/>
      </c>
      <c r="G94" s="18"/>
      <c r="H94" s="18"/>
      <c r="I94" s="18"/>
      <c r="J94" s="18"/>
      <c r="K94" s="163"/>
      <c r="L94" s="18"/>
      <c r="M94" s="18"/>
      <c r="N94" s="18"/>
      <c r="O94" s="18"/>
      <c r="P94" s="18"/>
      <c r="Q94" s="18"/>
      <c r="R94" s="18"/>
      <c r="S94" s="18"/>
      <c r="T94" s="18"/>
      <c r="U94" s="18"/>
      <c r="V94" s="18"/>
      <c r="W94" s="18"/>
      <c r="X94" s="18"/>
      <c r="Y94" s="18"/>
    </row>
    <row r="95" spans="1:25" ht="12" customHeight="1">
      <c r="A95" s="178" t="str" cm="1">
        <f t="array" ref="A95">IFERROR(INDEX('03.Muestra'!$B$8:$B$17,SMALL(IF("Página Web"='03.Muestra'!$D$8:$D$17,ROW('03.Muestra'!$B$8:$B$17)-MIN(ROW('03.Muestra'!$D$8:$D$17))+1,""),ROW()-89)),"")</f>
        <v/>
      </c>
      <c r="B95" s="186" t="str" cm="1">
        <f t="array" ref="B95">IFERROR(INDEX('03.Muestra'!$C$8:$C$17,SMALL(IF("Página Web"='03.Muestra'!$D$8:$D$17,ROW('03.Muestra'!$C$8:$C$17)-MIN(ROW('03.Muestra'!$D$8:$D$17))+1,""),ROW()-89)),"")</f>
        <v/>
      </c>
      <c r="C95" s="186" t="str" cm="1">
        <f t="array" ref="C95">IFERROR(INDEX('03.Muestra'!$F$8:$F$17,SMALL(IF("Página Web"='03.Muestra'!$D$8:$D$17,ROW('03.Muestra'!$F$8:$F$17)-MIN(ROW('03.Muestra'!$D$8:$D$17))+1,""),ROW()-89)),"")</f>
        <v/>
      </c>
      <c r="D95" s="229" t="str">
        <f t="shared" si="9"/>
        <v/>
      </c>
      <c r="E95" s="74" t="str">
        <f t="shared" si="8"/>
        <v/>
      </c>
      <c r="G95" s="18"/>
      <c r="H95" s="18"/>
      <c r="I95" s="18"/>
      <c r="J95" s="18"/>
      <c r="K95" s="163"/>
      <c r="L95" s="18"/>
      <c r="M95" s="18"/>
      <c r="N95" s="18"/>
      <c r="O95" s="18"/>
      <c r="P95" s="18"/>
      <c r="Q95" s="18"/>
      <c r="R95" s="18"/>
      <c r="S95" s="18"/>
      <c r="T95" s="18"/>
      <c r="U95" s="18"/>
      <c r="V95" s="18"/>
      <c r="W95" s="18"/>
      <c r="X95" s="18"/>
      <c r="Y95" s="18"/>
    </row>
    <row r="96" spans="1:25" ht="12" customHeight="1">
      <c r="A96" s="178" t="str" cm="1">
        <f t="array" ref="A96">IFERROR(INDEX('03.Muestra'!$B$8:$B$17,SMALL(IF("Página Web"='03.Muestra'!$D$8:$D$17,ROW('03.Muestra'!$B$8:$B$17)-MIN(ROW('03.Muestra'!$D$8:$D$17))+1,""),ROW()-89)),"")</f>
        <v/>
      </c>
      <c r="B96" s="186" t="str" cm="1">
        <f t="array" ref="B96">IFERROR(INDEX('03.Muestra'!$C$8:$C$17,SMALL(IF("Página Web"='03.Muestra'!$D$8:$D$17,ROW('03.Muestra'!$C$8:$C$17)-MIN(ROW('03.Muestra'!$D$8:$D$17))+1,""),ROW()-89)),"")</f>
        <v/>
      </c>
      <c r="C96" s="186" t="str" cm="1">
        <f t="array" ref="C96">IFERROR(INDEX('03.Muestra'!$F$8:$F$17,SMALL(IF("Página Web"='03.Muestra'!$D$8:$D$17,ROW('03.Muestra'!$F$8:$F$17)-MIN(ROW('03.Muestra'!$D$8:$D$17))+1,""),ROW()-89)),"")</f>
        <v/>
      </c>
      <c r="D96" s="229" t="str">
        <f t="shared" si="9"/>
        <v/>
      </c>
      <c r="E96" s="74" t="str">
        <f t="shared" si="8"/>
        <v/>
      </c>
      <c r="F96" s="18"/>
      <c r="G96" s="18"/>
      <c r="H96" s="18"/>
      <c r="I96" s="18"/>
      <c r="J96" s="18"/>
      <c r="K96" s="163"/>
      <c r="L96" s="18"/>
      <c r="M96" s="18"/>
      <c r="N96" s="18"/>
      <c r="O96" s="18"/>
      <c r="P96" s="18"/>
      <c r="Q96" s="18"/>
      <c r="R96" s="18"/>
      <c r="S96" s="18"/>
      <c r="T96" s="18"/>
      <c r="U96" s="18"/>
      <c r="V96" s="18"/>
      <c r="W96" s="18"/>
      <c r="X96" s="18"/>
      <c r="Y96" s="18"/>
    </row>
    <row r="97" spans="1:25" ht="12" customHeight="1">
      <c r="A97" s="178" t="str" cm="1">
        <f t="array" ref="A97">IFERROR(INDEX('03.Muestra'!$B$8:$B$17,SMALL(IF("Página Web"='03.Muestra'!$D$8:$D$17,ROW('03.Muestra'!$B$8:$B$17)-MIN(ROW('03.Muestra'!$D$8:$D$17))+1,""),ROW()-89)),"")</f>
        <v/>
      </c>
      <c r="B97" s="186" t="str" cm="1">
        <f t="array" ref="B97">IFERROR(INDEX('03.Muestra'!$C$8:$C$17,SMALL(IF("Página Web"='03.Muestra'!$D$8:$D$17,ROW('03.Muestra'!$C$8:$C$17)-MIN(ROW('03.Muestra'!$D$8:$D$17))+1,""),ROW()-89)),"")</f>
        <v/>
      </c>
      <c r="C97" s="186" t="str" cm="1">
        <f t="array" ref="C97">IFERROR(INDEX('03.Muestra'!$F$8:$F$17,SMALL(IF("Página Web"='03.Muestra'!$D$8:$D$17,ROW('03.Muestra'!$F$8:$F$17)-MIN(ROW('03.Muestra'!$D$8:$D$17))+1,""),ROW()-89)),"")</f>
        <v/>
      </c>
      <c r="D97" s="229" t="str">
        <f t="shared" si="9"/>
        <v/>
      </c>
      <c r="E97" s="74" t="str">
        <f t="shared" si="8"/>
        <v/>
      </c>
      <c r="F97" s="18"/>
      <c r="G97" s="18"/>
      <c r="H97" s="18"/>
      <c r="I97" s="18"/>
      <c r="J97" s="18"/>
      <c r="K97" s="163"/>
      <c r="L97" s="18"/>
      <c r="M97" s="18"/>
      <c r="N97" s="18"/>
      <c r="O97" s="18"/>
      <c r="P97" s="18"/>
      <c r="Q97" s="18"/>
      <c r="R97" s="18"/>
      <c r="S97" s="18"/>
      <c r="T97" s="18"/>
      <c r="U97" s="18"/>
      <c r="V97" s="18"/>
      <c r="W97" s="18"/>
      <c r="X97" s="18"/>
      <c r="Y97" s="18"/>
    </row>
    <row r="98" spans="1:25" ht="12" customHeight="1">
      <c r="A98" s="178" t="str" cm="1">
        <f t="array" ref="A98">IFERROR(INDEX('03.Muestra'!$B$8:$B$17,SMALL(IF("Página Web"='03.Muestra'!$D$8:$D$17,ROW('03.Muestra'!$B$8:$B$17)-MIN(ROW('03.Muestra'!$D$8:$D$17))+1,""),ROW()-89)),"")</f>
        <v/>
      </c>
      <c r="B98" s="186" t="str" cm="1">
        <f t="array" ref="B98">IFERROR(INDEX('03.Muestra'!$C$8:$C$17,SMALL(IF("Página Web"='03.Muestra'!$D$8:$D$17,ROW('03.Muestra'!$C$8:$C$17)-MIN(ROW('03.Muestra'!$D$8:$D$17))+1,""),ROW()-89)),"")</f>
        <v/>
      </c>
      <c r="C98" s="186" t="str" cm="1">
        <f t="array" ref="C98">IFERROR(INDEX('03.Muestra'!$F$8:$F$17,SMALL(IF("Página Web"='03.Muestra'!$D$8:$D$17,ROW('03.Muestra'!$F$8:$F$17)-MIN(ROW('03.Muestra'!$D$8:$D$17))+1,""),ROW()-89)),"")</f>
        <v/>
      </c>
      <c r="D98" s="229" t="str">
        <f t="shared" si="9"/>
        <v/>
      </c>
      <c r="E98" s="74" t="str">
        <f t="shared" si="8"/>
        <v/>
      </c>
      <c r="F98" s="18"/>
      <c r="G98" s="18"/>
      <c r="H98" s="18"/>
      <c r="I98" s="18"/>
      <c r="J98" s="18"/>
      <c r="K98" s="163"/>
      <c r="L98" s="18"/>
      <c r="M98" s="18"/>
      <c r="N98" s="18"/>
      <c r="O98" s="18"/>
      <c r="P98" s="18"/>
      <c r="Q98" s="18"/>
      <c r="R98" s="18"/>
      <c r="S98" s="18"/>
      <c r="T98" s="18"/>
      <c r="U98" s="18"/>
      <c r="V98" s="18"/>
      <c r="W98" s="18"/>
      <c r="X98" s="18"/>
      <c r="Y98" s="18"/>
    </row>
    <row r="99" spans="1:25" ht="12" customHeight="1">
      <c r="A99" s="178" t="str" cm="1">
        <f t="array" ref="A99">IFERROR(INDEX('03.Muestra'!$B$8:$B$17,SMALL(IF("Página Web"='03.Muestra'!$D$8:$D$17,ROW('03.Muestra'!$B$8:$B$17)-MIN(ROW('03.Muestra'!$D$8:$D$17))+1,""),ROW()-89)),"")</f>
        <v/>
      </c>
      <c r="B99" s="186" t="str" cm="1">
        <f t="array" ref="B99">IFERROR(INDEX('03.Muestra'!$C$8:$C$17,SMALL(IF("Página Web"='03.Muestra'!$D$8:$D$17,ROW('03.Muestra'!$C$8:$C$17)-MIN(ROW('03.Muestra'!$D$8:$D$17))+1,""),ROW()-89)),"")</f>
        <v/>
      </c>
      <c r="C99" s="186" t="str" cm="1">
        <f t="array" ref="C99">IFERROR(INDEX('03.Muestra'!$F$8:$F$17,SMALL(IF("Página Web"='03.Muestra'!$D$8:$D$17,ROW('03.Muestra'!$F$8:$F$17)-MIN(ROW('03.Muestra'!$D$8:$D$17))+1,""),ROW()-89)),"")</f>
        <v/>
      </c>
      <c r="D99" s="229" t="str">
        <f t="shared" si="9"/>
        <v/>
      </c>
      <c r="E99" s="74" t="str">
        <f t="shared" si="8"/>
        <v/>
      </c>
      <c r="F99" s="18"/>
      <c r="G99" s="18"/>
      <c r="H99" s="18"/>
      <c r="I99" s="18"/>
      <c r="J99" s="18"/>
      <c r="K99" s="163"/>
      <c r="L99" s="18"/>
      <c r="M99" s="18"/>
      <c r="N99" s="18"/>
      <c r="O99" s="18"/>
      <c r="P99" s="18"/>
      <c r="Q99" s="18"/>
      <c r="R99" s="18"/>
      <c r="S99" s="18"/>
      <c r="T99" s="18"/>
      <c r="U99" s="18"/>
      <c r="V99" s="18"/>
      <c r="W99" s="18"/>
      <c r="X99" s="18"/>
      <c r="Y99" s="18"/>
    </row>
    <row r="100" spans="1:25" ht="12" customHeight="1">
      <c r="A100" s="79"/>
      <c r="B100" s="111"/>
      <c r="C100" s="111"/>
      <c r="D100" s="239"/>
      <c r="E100" s="74"/>
      <c r="F100" s="18"/>
      <c r="G100" s="18"/>
      <c r="H100" s="18"/>
      <c r="I100" s="18"/>
      <c r="J100" s="18"/>
      <c r="K100" s="163"/>
      <c r="L100" s="18"/>
      <c r="M100" s="18"/>
      <c r="N100" s="18"/>
      <c r="O100" s="18"/>
      <c r="P100" s="18"/>
      <c r="Q100" s="18"/>
      <c r="R100" s="18"/>
      <c r="S100" s="18"/>
      <c r="T100" s="18"/>
      <c r="U100" s="18"/>
      <c r="V100" s="18"/>
      <c r="W100" s="18"/>
      <c r="X100" s="18"/>
      <c r="Y100" s="18"/>
    </row>
    <row r="101" spans="1:25" ht="12" customHeight="1">
      <c r="A101" s="79"/>
      <c r="B101" s="111"/>
      <c r="C101" s="111"/>
      <c r="D101" s="239"/>
      <c r="E101" s="74"/>
      <c r="F101" s="18"/>
      <c r="G101" s="18"/>
      <c r="H101" s="18"/>
      <c r="I101" s="18"/>
      <c r="J101" s="18"/>
      <c r="K101" s="163"/>
      <c r="L101" s="18"/>
      <c r="M101" s="18"/>
      <c r="N101" s="18"/>
      <c r="O101" s="18"/>
      <c r="P101" s="18"/>
      <c r="Q101" s="18"/>
      <c r="R101" s="18"/>
      <c r="S101" s="18"/>
      <c r="T101" s="18"/>
      <c r="U101" s="18"/>
      <c r="V101" s="18"/>
      <c r="W101" s="18"/>
      <c r="X101" s="18"/>
      <c r="Y101" s="18"/>
    </row>
    <row r="102" spans="1:25" ht="31">
      <c r="A102" s="227"/>
      <c r="B102" s="228"/>
      <c r="C102" s="227"/>
      <c r="D102" s="240"/>
      <c r="E102" s="222"/>
      <c r="F102" s="18"/>
      <c r="G102" s="18"/>
      <c r="H102" s="18"/>
      <c r="I102" s="18"/>
      <c r="J102" s="18"/>
      <c r="K102" s="163"/>
      <c r="L102" s="18"/>
      <c r="M102" s="18"/>
      <c r="N102" s="18"/>
      <c r="O102" s="18"/>
      <c r="P102" s="18"/>
      <c r="Q102" s="18"/>
      <c r="R102" s="18"/>
      <c r="S102" s="18"/>
      <c r="T102" s="18"/>
      <c r="U102" s="18"/>
      <c r="V102" s="18"/>
      <c r="W102" s="18"/>
      <c r="X102" s="18"/>
      <c r="Y102" s="18"/>
    </row>
    <row r="103" spans="1:25" ht="12" customHeight="1">
      <c r="A103" s="180"/>
      <c r="B103" s="180"/>
      <c r="C103" s="180"/>
      <c r="D103" s="241"/>
      <c r="E103" s="208"/>
      <c r="F103" s="208"/>
      <c r="G103" s="18"/>
      <c r="H103" s="18"/>
      <c r="I103" s="18"/>
      <c r="J103" s="18"/>
      <c r="K103" s="163"/>
      <c r="L103" s="18"/>
      <c r="M103" s="18"/>
      <c r="N103" s="18"/>
      <c r="O103" s="18"/>
      <c r="P103" s="18"/>
      <c r="Q103" s="18"/>
      <c r="R103" s="18"/>
      <c r="S103" s="18"/>
      <c r="T103" s="18"/>
      <c r="U103" s="18"/>
      <c r="V103" s="18"/>
      <c r="W103" s="18"/>
      <c r="X103" s="18"/>
      <c r="Y103" s="18"/>
    </row>
    <row r="104" spans="1:25" ht="12" customHeight="1">
      <c r="B104" s="18"/>
      <c r="C104" s="18"/>
      <c r="D104" s="235"/>
      <c r="E104" s="74"/>
      <c r="F104" s="18"/>
      <c r="G104" s="18"/>
      <c r="H104" s="18"/>
      <c r="I104" s="18"/>
      <c r="J104" s="18"/>
      <c r="K104" s="163"/>
      <c r="L104" s="18"/>
      <c r="M104" s="18"/>
      <c r="N104" s="18"/>
      <c r="O104" s="18"/>
      <c r="P104" s="18"/>
      <c r="Q104" s="18"/>
      <c r="R104" s="18"/>
      <c r="S104" s="18"/>
      <c r="T104" s="18"/>
      <c r="U104" s="18"/>
      <c r="V104" s="18"/>
      <c r="W104" s="18"/>
      <c r="X104" s="18"/>
      <c r="Y104" s="18"/>
    </row>
    <row r="105" spans="1:25" ht="12" customHeight="1">
      <c r="B105" s="18"/>
      <c r="C105" s="18"/>
      <c r="D105" s="235"/>
      <c r="E105" s="78"/>
      <c r="F105" s="18"/>
      <c r="G105" s="18"/>
      <c r="H105" s="18"/>
      <c r="I105" s="18"/>
      <c r="J105" s="18"/>
      <c r="K105" s="163"/>
      <c r="L105" s="18"/>
      <c r="M105" s="18"/>
      <c r="N105" s="18"/>
      <c r="O105" s="18"/>
      <c r="P105" s="18"/>
      <c r="Q105" s="18"/>
      <c r="R105" s="18"/>
      <c r="S105" s="18"/>
      <c r="T105" s="18"/>
      <c r="U105" s="18"/>
      <c r="V105" s="18"/>
      <c r="W105" s="18"/>
      <c r="X105" s="18"/>
      <c r="Y105" s="18"/>
    </row>
    <row r="106" spans="1:25" ht="29.25" customHeight="1">
      <c r="A106" s="157" t="s">
        <v>262</v>
      </c>
      <c r="B106" s="22" t="s">
        <v>87</v>
      </c>
      <c r="C106" s="23" t="s">
        <v>369</v>
      </c>
      <c r="D106" s="237" t="s">
        <v>30</v>
      </c>
      <c r="E106" s="88"/>
      <c r="K106" s="163"/>
      <c r="L106" s="18"/>
      <c r="M106" s="18"/>
      <c r="N106" s="18"/>
      <c r="O106" s="18"/>
      <c r="P106" s="18"/>
      <c r="Q106" s="18"/>
      <c r="R106" s="18"/>
      <c r="S106" s="18"/>
      <c r="T106" s="18"/>
      <c r="U106" s="18"/>
      <c r="V106" s="18"/>
      <c r="W106" s="18"/>
      <c r="X106" s="18"/>
      <c r="Y106" s="18"/>
    </row>
    <row r="107" spans="1:25" ht="12" customHeight="1">
      <c r="A107" s="178" cm="1">
        <f t="array" ref="A107">IFERROR(INDEX('03.Muestra'!$B$8:$B$17,SMALL(IF("Página Web"='03.Muestra'!$D$8:$D$17,ROW('03.Muestra'!$B$8:$B$17)-MIN(ROW('03.Muestra'!$D$8:$D$17))+1,""),ROW()-106)),"")</f>
        <v>1</v>
      </c>
      <c r="B107" s="186" t="str" cm="1">
        <f t="array" ref="B107">IFERROR(INDEX('03.Muestra'!$C$8:$C$17,SMALL(IF("Página Web"='03.Muestra'!$D$8:$D$17,ROW('03.Muestra'!$C$8:$C$17)-MIN(ROW('03.Muestra'!$D$8:$D$17))+1,""),ROW()-106)),"")</f>
        <v>Home</v>
      </c>
      <c r="C107" s="186" t="str" cm="1">
        <f t="array" ref="C107">IFERROR(INDEX('03.Muestra'!$F$8:$F$17,SMALL(IF("Página Web"='03.Muestra'!$D$8:$D$17,ROW('03.Muestra'!$F$8:$F$17)-MIN(ROW('03.Muestra'!$D$8:$D$17))+1,""),ROW()-106)),"")</f>
        <v>https://…</v>
      </c>
      <c r="D107" s="229" t="s">
        <v>24</v>
      </c>
      <c r="E107" s="74" t="str">
        <f t="shared" ref="E107:E116" si="10">IF(D107&lt;&gt;"",IF(AND(B107&lt;&gt;"",C107&lt;&gt;""),"","ERR"),"")</f>
        <v/>
      </c>
      <c r="F107" s="81" t="s">
        <v>31</v>
      </c>
      <c r="G107" s="82" t="s">
        <v>35</v>
      </c>
      <c r="H107" s="83" t="s">
        <v>33</v>
      </c>
      <c r="I107" s="84" t="s">
        <v>26</v>
      </c>
      <c r="J107" s="85" t="s">
        <v>24</v>
      </c>
      <c r="K107" s="159" t="s">
        <v>463</v>
      </c>
      <c r="L107" s="18"/>
      <c r="M107" s="18"/>
      <c r="N107" s="18"/>
      <c r="O107" s="18"/>
      <c r="P107" s="18"/>
      <c r="Q107" s="18"/>
      <c r="R107" s="18"/>
      <c r="S107" s="18"/>
      <c r="T107" s="18"/>
      <c r="U107" s="18"/>
      <c r="V107" s="18"/>
      <c r="W107" s="18"/>
      <c r="X107" s="18"/>
      <c r="Y107" s="18"/>
    </row>
    <row r="108" spans="1:25" ht="12" customHeight="1">
      <c r="A108" s="178" t="str" cm="1">
        <f t="array" ref="A108">IFERROR(INDEX('03.Muestra'!$B$8:$B$17,SMALL(IF("Página Web"='03.Muestra'!$D$8:$D$17,ROW('03.Muestra'!$B$8:$B$17)-MIN(ROW('03.Muestra'!$D$8:$D$17))+1,""),ROW()-106)),"")</f>
        <v/>
      </c>
      <c r="B108" s="186" t="str" cm="1">
        <f t="array" ref="B108">IFERROR(INDEX('03.Muestra'!$C$8:$C$17,SMALL(IF("Página Web"='03.Muestra'!$D$8:$D$17,ROW('03.Muestra'!$C$8:$C$17)-MIN(ROW('03.Muestra'!$D$8:$D$17))+1,""),ROW()-106)),"")</f>
        <v/>
      </c>
      <c r="C108" s="186" t="str" cm="1">
        <f t="array" ref="C108">IFERROR(INDEX('03.Muestra'!$F$8:$F$17,SMALL(IF("Página Web"='03.Muestra'!$D$8:$D$17,ROW('03.Muestra'!$F$8:$F$17)-MIN(ROW('03.Muestra'!$D$8:$D$17))+1,""),ROW()-106)),"")</f>
        <v/>
      </c>
      <c r="D108" s="229" t="s">
        <v>24</v>
      </c>
      <c r="E108" s="74" t="str">
        <f t="shared" si="10"/>
        <v>ERR</v>
      </c>
      <c r="F108" s="199">
        <f ca="1">COUNTIF($D107:INDIRECT("$D" &amp;  SUM(ROW()-1,'03.Muestra'!$D$20)-1),F107)</f>
        <v>0</v>
      </c>
      <c r="G108" s="199">
        <f ca="1">COUNTIF($D107:INDIRECT("$D" &amp;  SUM(ROW()-1,'03.Muestra'!$D$20)-1),G107)</f>
        <v>0</v>
      </c>
      <c r="H108" s="199">
        <f ca="1">COUNTIF($D107:INDIRECT("$D" &amp;  SUM(ROW()-1,'03.Muestra'!$D$20)-1),H107)</f>
        <v>0</v>
      </c>
      <c r="I108" s="199">
        <f ca="1">COUNTIF($D107:INDIRECT("$D" &amp;  SUM(ROW()-1,'03.Muestra'!$D$20)-1),I107)</f>
        <v>0</v>
      </c>
      <c r="J108" s="199">
        <f ca="1">COUNTIF($D107:INDIRECT("$D" &amp;  SUM(ROW()-1,'03.Muestra'!$D$20)-1),J107)</f>
        <v>1</v>
      </c>
      <c r="K108" s="160">
        <f ca="1">IF(COUNTIF('03.Muestra'!$D$8:$D$17,"Página Web")=0,0,COUNTBLANK($D107:INDIRECT("$D" &amp;  SUM(ROW()-1,COUNTIF('03.Muestra'!$D$8:$D$17,"Página Web"))-1)))</f>
        <v>0</v>
      </c>
      <c r="L108" s="18"/>
      <c r="M108" s="18"/>
      <c r="N108" s="18"/>
      <c r="O108" s="18"/>
      <c r="P108" s="18"/>
      <c r="Q108" s="18"/>
      <c r="R108" s="18"/>
      <c r="S108" s="18"/>
      <c r="T108" s="18"/>
      <c r="U108" s="18"/>
      <c r="V108" s="18"/>
      <c r="W108" s="18"/>
      <c r="X108" s="18"/>
      <c r="Y108" s="18"/>
    </row>
    <row r="109" spans="1:25" ht="12" customHeight="1">
      <c r="A109" s="178" t="str" cm="1">
        <f t="array" ref="A109">IFERROR(INDEX('03.Muestra'!$B$8:$B$17,SMALL(IF("Página Web"='03.Muestra'!$D$8:$D$17,ROW('03.Muestra'!$B$8:$B$17)-MIN(ROW('03.Muestra'!$D$8:$D$17))+1,""),ROW()-106)),"")</f>
        <v/>
      </c>
      <c r="B109" s="186" t="str" cm="1">
        <f t="array" ref="B109">IFERROR(INDEX('03.Muestra'!$C$8:$C$17,SMALL(IF("Página Web"='03.Muestra'!$D$8:$D$17,ROW('03.Muestra'!$C$8:$C$17)-MIN(ROW('03.Muestra'!$D$8:$D$17))+1,""),ROW()-106)),"")</f>
        <v/>
      </c>
      <c r="C109" s="186" t="str" cm="1">
        <f t="array" ref="C109">IFERROR(INDEX('03.Muestra'!$F$8:$F$17,SMALL(IF("Página Web"='03.Muestra'!$D$8:$D$17,ROW('03.Muestra'!$F$8:$F$17)-MIN(ROW('03.Muestra'!$D$8:$D$17))+1,""),ROW()-106)),"")</f>
        <v/>
      </c>
      <c r="D109" s="229" t="s">
        <v>24</v>
      </c>
      <c r="E109" s="74" t="str">
        <f t="shared" si="10"/>
        <v>ERR</v>
      </c>
      <c r="G109" s="18"/>
      <c r="H109" s="18"/>
      <c r="I109" s="18"/>
      <c r="J109" s="18"/>
      <c r="K109" s="163"/>
      <c r="L109" s="18"/>
      <c r="M109" s="18"/>
      <c r="N109" s="18"/>
      <c r="O109" s="18"/>
      <c r="P109" s="18"/>
      <c r="Q109" s="18"/>
      <c r="R109" s="18"/>
      <c r="S109" s="18"/>
      <c r="T109" s="18"/>
      <c r="U109" s="18"/>
      <c r="V109" s="18"/>
      <c r="W109" s="18"/>
      <c r="X109" s="18"/>
      <c r="Y109" s="18"/>
    </row>
    <row r="110" spans="1:25" ht="12" customHeight="1">
      <c r="A110" s="178" t="str" cm="1">
        <f t="array" ref="A110">IFERROR(INDEX('03.Muestra'!$B$8:$B$17,SMALL(IF("Página Web"='03.Muestra'!$D$8:$D$17,ROW('03.Muestra'!$B$8:$B$17)-MIN(ROW('03.Muestra'!$D$8:$D$17))+1,""),ROW()-106)),"")</f>
        <v/>
      </c>
      <c r="B110" s="186" t="str" cm="1">
        <f t="array" ref="B110">IFERROR(INDEX('03.Muestra'!$C$8:$C$17,SMALL(IF("Página Web"='03.Muestra'!$D$8:$D$17,ROW('03.Muestra'!$C$8:$C$17)-MIN(ROW('03.Muestra'!$D$8:$D$17))+1,""),ROW()-106)),"")</f>
        <v/>
      </c>
      <c r="C110" s="186" t="str" cm="1">
        <f t="array" ref="C110">IFERROR(INDEX('03.Muestra'!$F$8:$F$17,SMALL(IF("Página Web"='03.Muestra'!$D$8:$D$17,ROW('03.Muestra'!$F$8:$F$17)-MIN(ROW('03.Muestra'!$D$8:$D$17))+1,""),ROW()-106)),"")</f>
        <v/>
      </c>
      <c r="D110" s="229" t="str">
        <f t="shared" ref="D110:D116" si="11">IF(C110="","",$D$18)</f>
        <v/>
      </c>
      <c r="E110" s="74" t="str">
        <f t="shared" si="10"/>
        <v/>
      </c>
      <c r="G110" s="18"/>
      <c r="H110" s="18"/>
      <c r="I110" s="18"/>
      <c r="J110" s="18"/>
      <c r="K110" s="163"/>
      <c r="L110" s="18"/>
      <c r="M110" s="18"/>
      <c r="N110" s="18"/>
      <c r="O110" s="18"/>
      <c r="P110" s="18"/>
      <c r="Q110" s="18"/>
      <c r="R110" s="18"/>
      <c r="S110" s="18"/>
      <c r="T110" s="18"/>
      <c r="U110" s="18"/>
      <c r="V110" s="18"/>
      <c r="W110" s="18"/>
      <c r="X110" s="18"/>
      <c r="Y110" s="18"/>
    </row>
    <row r="111" spans="1:25" ht="12" customHeight="1">
      <c r="A111" s="178" t="str" cm="1">
        <f t="array" ref="A111">IFERROR(INDEX('03.Muestra'!$B$8:$B$17,SMALL(IF("Página Web"='03.Muestra'!$D$8:$D$17,ROW('03.Muestra'!$B$8:$B$17)-MIN(ROW('03.Muestra'!$D$8:$D$17))+1,""),ROW()-106)),"")</f>
        <v/>
      </c>
      <c r="B111" s="186" t="str" cm="1">
        <f t="array" ref="B111">IFERROR(INDEX('03.Muestra'!$C$8:$C$17,SMALL(IF("Página Web"='03.Muestra'!$D$8:$D$17,ROW('03.Muestra'!$C$8:$C$17)-MIN(ROW('03.Muestra'!$D$8:$D$17))+1,""),ROW()-106)),"")</f>
        <v/>
      </c>
      <c r="C111" s="186" t="str" cm="1">
        <f t="array" ref="C111">IFERROR(INDEX('03.Muestra'!$F$8:$F$17,SMALL(IF("Página Web"='03.Muestra'!$D$8:$D$17,ROW('03.Muestra'!$F$8:$F$17)-MIN(ROW('03.Muestra'!$D$8:$D$17))+1,""),ROW()-106)),"")</f>
        <v/>
      </c>
      <c r="D111" s="229" t="str">
        <f t="shared" si="11"/>
        <v/>
      </c>
      <c r="E111" s="74" t="str">
        <f t="shared" si="10"/>
        <v/>
      </c>
      <c r="G111" s="18"/>
      <c r="H111" s="18"/>
      <c r="I111" s="18"/>
      <c r="J111" s="18"/>
      <c r="K111" s="163"/>
      <c r="L111" s="18"/>
      <c r="M111" s="18"/>
      <c r="N111" s="18"/>
      <c r="O111" s="18"/>
      <c r="P111" s="18"/>
      <c r="Q111" s="18"/>
      <c r="R111" s="18"/>
      <c r="S111" s="18"/>
      <c r="T111" s="18"/>
      <c r="U111" s="18"/>
      <c r="V111" s="18"/>
      <c r="W111" s="18"/>
      <c r="X111" s="18"/>
      <c r="Y111" s="18"/>
    </row>
    <row r="112" spans="1:25" ht="12" customHeight="1">
      <c r="A112" s="178" t="str" cm="1">
        <f t="array" ref="A112">IFERROR(INDEX('03.Muestra'!$B$8:$B$17,SMALL(IF("Página Web"='03.Muestra'!$D$8:$D$17,ROW('03.Muestra'!$B$8:$B$17)-MIN(ROW('03.Muestra'!$D$8:$D$17))+1,""),ROW()-106)),"")</f>
        <v/>
      </c>
      <c r="B112" s="186" t="str" cm="1">
        <f t="array" ref="B112">IFERROR(INDEX('03.Muestra'!$C$8:$C$17,SMALL(IF("Página Web"='03.Muestra'!$D$8:$D$17,ROW('03.Muestra'!$C$8:$C$17)-MIN(ROW('03.Muestra'!$D$8:$D$17))+1,""),ROW()-106)),"")</f>
        <v/>
      </c>
      <c r="C112" s="186" t="str" cm="1">
        <f t="array" ref="C112">IFERROR(INDEX('03.Muestra'!$F$8:$F$17,SMALL(IF("Página Web"='03.Muestra'!$D$8:$D$17,ROW('03.Muestra'!$F$8:$F$17)-MIN(ROW('03.Muestra'!$D$8:$D$17))+1,""),ROW()-106)),"")</f>
        <v/>
      </c>
      <c r="D112" s="229" t="str">
        <f t="shared" si="11"/>
        <v/>
      </c>
      <c r="E112" s="74" t="str">
        <f t="shared" si="10"/>
        <v/>
      </c>
      <c r="G112" s="18"/>
      <c r="H112" s="18"/>
      <c r="I112" s="18"/>
      <c r="J112" s="18"/>
      <c r="K112" s="163"/>
      <c r="L112" s="18"/>
      <c r="M112" s="18"/>
      <c r="N112" s="18"/>
      <c r="O112" s="18"/>
      <c r="P112" s="18"/>
      <c r="Q112" s="18"/>
      <c r="R112" s="18"/>
      <c r="S112" s="18"/>
      <c r="T112" s="18"/>
      <c r="U112" s="18"/>
      <c r="V112" s="18"/>
      <c r="W112" s="18"/>
      <c r="X112" s="18"/>
      <c r="Y112" s="18"/>
    </row>
    <row r="113" spans="1:25" ht="12" customHeight="1">
      <c r="A113" s="178" t="str" cm="1">
        <f t="array" ref="A113">IFERROR(INDEX('03.Muestra'!$B$8:$B$17,SMALL(IF("Página Web"='03.Muestra'!$D$8:$D$17,ROW('03.Muestra'!$B$8:$B$17)-MIN(ROW('03.Muestra'!$D$8:$D$17))+1,""),ROW()-106)),"")</f>
        <v/>
      </c>
      <c r="B113" s="186" t="str" cm="1">
        <f t="array" ref="B113">IFERROR(INDEX('03.Muestra'!$C$8:$C$17,SMALL(IF("Página Web"='03.Muestra'!$D$8:$D$17,ROW('03.Muestra'!$C$8:$C$17)-MIN(ROW('03.Muestra'!$D$8:$D$17))+1,""),ROW()-106)),"")</f>
        <v/>
      </c>
      <c r="C113" s="186" t="str" cm="1">
        <f t="array" ref="C113">IFERROR(INDEX('03.Muestra'!$F$8:$F$17,SMALL(IF("Página Web"='03.Muestra'!$D$8:$D$17,ROW('03.Muestra'!$F$8:$F$17)-MIN(ROW('03.Muestra'!$D$8:$D$17))+1,""),ROW()-106)),"")</f>
        <v/>
      </c>
      <c r="D113" s="229" t="str">
        <f t="shared" si="11"/>
        <v/>
      </c>
      <c r="E113" s="74" t="str">
        <f t="shared" si="10"/>
        <v/>
      </c>
      <c r="F113" s="18"/>
      <c r="G113" s="18"/>
      <c r="H113" s="18"/>
      <c r="I113" s="18"/>
      <c r="J113" s="18"/>
      <c r="K113" s="163"/>
      <c r="L113" s="18"/>
      <c r="M113" s="18"/>
      <c r="N113" s="18"/>
      <c r="O113" s="18"/>
      <c r="P113" s="18"/>
      <c r="Q113" s="18"/>
      <c r="R113" s="18"/>
      <c r="S113" s="18"/>
      <c r="T113" s="18"/>
      <c r="U113" s="18"/>
      <c r="V113" s="18"/>
      <c r="W113" s="18"/>
      <c r="X113" s="18"/>
      <c r="Y113" s="18"/>
    </row>
    <row r="114" spans="1:25" ht="12" customHeight="1">
      <c r="A114" s="178" t="str" cm="1">
        <f t="array" ref="A114">IFERROR(INDEX('03.Muestra'!$B$8:$B$17,SMALL(IF("Página Web"='03.Muestra'!$D$8:$D$17,ROW('03.Muestra'!$B$8:$B$17)-MIN(ROW('03.Muestra'!$D$8:$D$17))+1,""),ROW()-106)),"")</f>
        <v/>
      </c>
      <c r="B114" s="186" t="str" cm="1">
        <f t="array" ref="B114">IFERROR(INDEX('03.Muestra'!$C$8:$C$17,SMALL(IF("Página Web"='03.Muestra'!$D$8:$D$17,ROW('03.Muestra'!$C$8:$C$17)-MIN(ROW('03.Muestra'!$D$8:$D$17))+1,""),ROW()-106)),"")</f>
        <v/>
      </c>
      <c r="C114" s="186" t="str" cm="1">
        <f t="array" ref="C114">IFERROR(INDEX('03.Muestra'!$F$8:$F$17,SMALL(IF("Página Web"='03.Muestra'!$D$8:$D$17,ROW('03.Muestra'!$F$8:$F$17)-MIN(ROW('03.Muestra'!$D$8:$D$17))+1,""),ROW()-106)),"")</f>
        <v/>
      </c>
      <c r="D114" s="229" t="str">
        <f t="shared" si="11"/>
        <v/>
      </c>
      <c r="E114" s="74" t="str">
        <f t="shared" si="10"/>
        <v/>
      </c>
      <c r="F114" s="18"/>
      <c r="G114" s="18"/>
      <c r="H114" s="18"/>
      <c r="I114" s="18"/>
      <c r="J114" s="18"/>
      <c r="K114" s="163"/>
      <c r="L114" s="18"/>
      <c r="M114" s="18"/>
      <c r="N114" s="18"/>
      <c r="O114" s="18"/>
      <c r="P114" s="18"/>
      <c r="Q114" s="18"/>
      <c r="R114" s="18"/>
      <c r="S114" s="18"/>
      <c r="T114" s="18"/>
      <c r="U114" s="18"/>
      <c r="V114" s="18"/>
      <c r="W114" s="18"/>
      <c r="X114" s="18"/>
      <c r="Y114" s="18"/>
    </row>
    <row r="115" spans="1:25" ht="12" customHeight="1">
      <c r="A115" s="178" t="str" cm="1">
        <f t="array" ref="A115">IFERROR(INDEX('03.Muestra'!$B$8:$B$17,SMALL(IF("Página Web"='03.Muestra'!$D$8:$D$17,ROW('03.Muestra'!$B$8:$B$17)-MIN(ROW('03.Muestra'!$D$8:$D$17))+1,""),ROW()-106)),"")</f>
        <v/>
      </c>
      <c r="B115" s="186" t="str" cm="1">
        <f t="array" ref="B115">IFERROR(INDEX('03.Muestra'!$C$8:$C$17,SMALL(IF("Página Web"='03.Muestra'!$D$8:$D$17,ROW('03.Muestra'!$C$8:$C$17)-MIN(ROW('03.Muestra'!$D$8:$D$17))+1,""),ROW()-106)),"")</f>
        <v/>
      </c>
      <c r="C115" s="186" t="str" cm="1">
        <f t="array" ref="C115">IFERROR(INDEX('03.Muestra'!$F$8:$F$17,SMALL(IF("Página Web"='03.Muestra'!$D$8:$D$17,ROW('03.Muestra'!$F$8:$F$17)-MIN(ROW('03.Muestra'!$D$8:$D$17))+1,""),ROW()-106)),"")</f>
        <v/>
      </c>
      <c r="D115" s="229" t="str">
        <f t="shared" si="11"/>
        <v/>
      </c>
      <c r="E115" s="74" t="str">
        <f t="shared" si="10"/>
        <v/>
      </c>
      <c r="F115" s="18"/>
      <c r="G115" s="18"/>
      <c r="H115" s="18"/>
      <c r="I115" s="18"/>
      <c r="J115" s="18"/>
      <c r="K115" s="163"/>
      <c r="L115" s="18"/>
      <c r="M115" s="18"/>
      <c r="N115" s="18"/>
      <c r="O115" s="18"/>
      <c r="P115" s="18"/>
      <c r="Q115" s="18"/>
      <c r="R115" s="18"/>
      <c r="S115" s="18"/>
      <c r="T115" s="18"/>
      <c r="U115" s="18"/>
      <c r="V115" s="18"/>
      <c r="W115" s="18"/>
      <c r="X115" s="18"/>
      <c r="Y115" s="18"/>
    </row>
    <row r="116" spans="1:25" ht="12" customHeight="1">
      <c r="A116" s="178" t="str" cm="1">
        <f t="array" ref="A116">IFERROR(INDEX('03.Muestra'!$B$8:$B$17,SMALL(IF("Página Web"='03.Muestra'!$D$8:$D$17,ROW('03.Muestra'!$B$8:$B$17)-MIN(ROW('03.Muestra'!$D$8:$D$17))+1,""),ROW()-106)),"")</f>
        <v/>
      </c>
      <c r="B116" s="186" t="str" cm="1">
        <f t="array" ref="B116">IFERROR(INDEX('03.Muestra'!$C$8:$C$17,SMALL(IF("Página Web"='03.Muestra'!$D$8:$D$17,ROW('03.Muestra'!$C$8:$C$17)-MIN(ROW('03.Muestra'!$D$8:$D$17))+1,""),ROW()-106)),"")</f>
        <v/>
      </c>
      <c r="C116" s="186" t="str" cm="1">
        <f t="array" ref="C116">IFERROR(INDEX('03.Muestra'!$F$8:$F$17,SMALL(IF("Página Web"='03.Muestra'!$D$8:$D$17,ROW('03.Muestra'!$F$8:$F$17)-MIN(ROW('03.Muestra'!$D$8:$D$17))+1,""),ROW()-106)),"")</f>
        <v/>
      </c>
      <c r="D116" s="229" t="str">
        <f t="shared" si="11"/>
        <v/>
      </c>
      <c r="E116" s="74" t="str">
        <f t="shared" si="10"/>
        <v/>
      </c>
      <c r="F116" s="18"/>
      <c r="G116" s="18"/>
      <c r="H116" s="18"/>
      <c r="I116" s="18"/>
      <c r="J116" s="18"/>
      <c r="K116" s="163"/>
      <c r="L116" s="18"/>
      <c r="M116" s="18"/>
      <c r="N116" s="18"/>
      <c r="O116" s="18"/>
      <c r="P116" s="18"/>
      <c r="Q116" s="18"/>
      <c r="R116" s="18"/>
      <c r="S116" s="18"/>
      <c r="T116" s="18"/>
      <c r="U116" s="18"/>
      <c r="V116" s="18"/>
      <c r="W116" s="18"/>
      <c r="X116" s="18"/>
      <c r="Y116" s="18"/>
    </row>
    <row r="117" spans="1:25" ht="12" customHeight="1">
      <c r="A117" s="79"/>
      <c r="B117" s="111"/>
      <c r="C117" s="111"/>
      <c r="D117" s="239"/>
      <c r="E117" s="74"/>
      <c r="F117" s="18"/>
      <c r="G117" s="18"/>
      <c r="H117" s="18"/>
      <c r="I117" s="18"/>
      <c r="J117" s="18"/>
      <c r="K117" s="163"/>
      <c r="L117" s="18"/>
      <c r="M117" s="18"/>
      <c r="N117" s="18"/>
      <c r="O117" s="18"/>
      <c r="P117" s="18"/>
      <c r="Q117" s="18"/>
      <c r="R117" s="18"/>
      <c r="S117" s="18"/>
      <c r="T117" s="18"/>
      <c r="U117" s="18"/>
      <c r="V117" s="18"/>
      <c r="W117" s="18"/>
      <c r="X117" s="18"/>
      <c r="Y117" s="18"/>
    </row>
    <row r="118" spans="1:25" ht="12" customHeight="1">
      <c r="A118" s="79"/>
      <c r="B118" s="111"/>
      <c r="C118" s="111"/>
      <c r="D118" s="239"/>
      <c r="E118" s="74"/>
      <c r="F118" s="18"/>
      <c r="G118" s="18"/>
      <c r="H118" s="18"/>
      <c r="I118" s="18"/>
      <c r="J118" s="18"/>
      <c r="K118" s="163"/>
      <c r="L118" s="18"/>
      <c r="M118" s="18"/>
      <c r="N118" s="18"/>
      <c r="O118" s="18"/>
      <c r="P118" s="18"/>
      <c r="Q118" s="18"/>
      <c r="R118" s="18"/>
      <c r="S118" s="18"/>
      <c r="T118" s="18"/>
      <c r="U118" s="18"/>
      <c r="V118" s="18"/>
      <c r="W118" s="18"/>
      <c r="X118" s="18"/>
      <c r="Y118" s="18"/>
    </row>
    <row r="119" spans="1:25" ht="31">
      <c r="A119" s="227"/>
      <c r="B119" s="228"/>
      <c r="C119" s="227"/>
      <c r="D119" s="240"/>
      <c r="E119" s="222"/>
      <c r="F119" s="18"/>
      <c r="G119" s="18"/>
      <c r="H119" s="18"/>
      <c r="I119" s="18"/>
      <c r="J119" s="18"/>
      <c r="K119" s="163"/>
      <c r="L119" s="18"/>
      <c r="M119" s="18"/>
      <c r="N119" s="18"/>
      <c r="O119" s="18"/>
      <c r="P119" s="18"/>
      <c r="Q119" s="18"/>
      <c r="R119" s="18"/>
      <c r="S119" s="18"/>
      <c r="T119" s="18"/>
      <c r="U119" s="18"/>
      <c r="V119" s="18"/>
      <c r="W119" s="18"/>
      <c r="X119" s="18"/>
      <c r="Y119" s="18"/>
    </row>
    <row r="120" spans="1:25" ht="12" customHeight="1">
      <c r="A120" s="180"/>
      <c r="B120" s="180"/>
      <c r="C120" s="180"/>
      <c r="D120" s="241"/>
      <c r="E120" s="208"/>
      <c r="F120" s="208"/>
      <c r="G120" s="18"/>
      <c r="H120" s="18"/>
      <c r="I120" s="18"/>
      <c r="J120" s="18"/>
      <c r="K120" s="163"/>
      <c r="L120" s="18"/>
      <c r="M120" s="18"/>
      <c r="N120" s="18"/>
      <c r="O120" s="18"/>
      <c r="P120" s="18"/>
      <c r="Q120" s="18"/>
      <c r="R120" s="18"/>
      <c r="S120" s="18"/>
      <c r="T120" s="18"/>
      <c r="U120" s="18"/>
      <c r="V120" s="18"/>
      <c r="W120" s="18"/>
      <c r="X120" s="18"/>
      <c r="Y120" s="18"/>
    </row>
    <row r="121" spans="1:25" ht="12" customHeight="1">
      <c r="B121" s="18"/>
      <c r="C121" s="18"/>
      <c r="D121" s="235"/>
      <c r="E121" s="74"/>
      <c r="F121" s="18"/>
      <c r="G121" s="18"/>
      <c r="H121" s="18"/>
      <c r="I121" s="18"/>
      <c r="J121" s="18"/>
      <c r="K121" s="163"/>
      <c r="L121" s="18"/>
      <c r="M121" s="18"/>
      <c r="N121" s="18"/>
      <c r="O121" s="18"/>
      <c r="P121" s="18"/>
      <c r="Q121" s="18"/>
      <c r="R121" s="18"/>
      <c r="S121" s="18"/>
      <c r="T121" s="18"/>
      <c r="U121" s="18"/>
      <c r="V121" s="18"/>
      <c r="W121" s="18"/>
      <c r="X121" s="18"/>
      <c r="Y121" s="18"/>
    </row>
    <row r="122" spans="1:25" ht="12" customHeight="1">
      <c r="B122" s="18"/>
      <c r="C122" s="18"/>
      <c r="D122" s="235"/>
      <c r="E122" s="78"/>
      <c r="F122" s="18"/>
      <c r="G122" s="18"/>
      <c r="H122" s="18"/>
      <c r="I122" s="18"/>
      <c r="J122" s="18"/>
      <c r="K122" s="163"/>
      <c r="L122" s="18"/>
      <c r="M122" s="18"/>
      <c r="N122" s="18"/>
      <c r="O122" s="18"/>
      <c r="P122" s="18"/>
      <c r="Q122" s="18"/>
      <c r="R122" s="18"/>
      <c r="S122" s="18"/>
      <c r="T122" s="18"/>
      <c r="U122" s="18"/>
      <c r="V122" s="18"/>
      <c r="W122" s="18"/>
      <c r="X122" s="18"/>
      <c r="Y122" s="18"/>
    </row>
    <row r="123" spans="1:25" ht="29.25" customHeight="1">
      <c r="A123" s="157" t="s">
        <v>262</v>
      </c>
      <c r="B123" s="22" t="s">
        <v>87</v>
      </c>
      <c r="C123" s="23" t="s">
        <v>370</v>
      </c>
      <c r="D123" s="237" t="s">
        <v>30</v>
      </c>
      <c r="E123" s="88"/>
      <c r="K123" s="163"/>
      <c r="L123" s="18"/>
      <c r="M123" s="18"/>
      <c r="N123" s="18"/>
      <c r="O123" s="18"/>
      <c r="P123" s="18"/>
      <c r="Q123" s="18"/>
      <c r="R123" s="18"/>
      <c r="S123" s="18"/>
      <c r="T123" s="18"/>
      <c r="U123" s="18"/>
      <c r="V123" s="18"/>
      <c r="W123" s="18"/>
      <c r="X123" s="18"/>
      <c r="Y123" s="18"/>
    </row>
    <row r="124" spans="1:25" ht="12" customHeight="1">
      <c r="A124" s="178" cm="1">
        <f t="array" ref="A124">IFERROR(INDEX('03.Muestra'!$B$8:$B$17,SMALL(IF("Página Web"='03.Muestra'!$D$8:$D$17,ROW('03.Muestra'!$B$8:$B$17)-MIN(ROW('03.Muestra'!$D$8:$D$17))+1,""),ROW()-123)),"")</f>
        <v>1</v>
      </c>
      <c r="B124" s="186" t="str" cm="1">
        <f t="array" ref="B124">IFERROR(INDEX('03.Muestra'!$C$8:$C$17,SMALL(IF("Página Web"='03.Muestra'!$D$8:$D$17,ROW('03.Muestra'!$C$8:$C$17)-MIN(ROW('03.Muestra'!$D$8:$D$17))+1,""),ROW()-123)),"")</f>
        <v>Home</v>
      </c>
      <c r="C124" s="186" t="str" cm="1">
        <f t="array" ref="C124">IFERROR(INDEX('03.Muestra'!$F$8:$F$17,SMALL(IF("Página Web"='03.Muestra'!$D$8:$D$17,ROW('03.Muestra'!$F$8:$F$17)-MIN(ROW('03.Muestra'!$D$8:$D$17))+1,""),ROW()-123)),"")</f>
        <v>https://…</v>
      </c>
      <c r="D124" s="229" t="s">
        <v>24</v>
      </c>
      <c r="E124" s="74" t="str">
        <f t="shared" ref="E124:E133" si="12">IF(D124&lt;&gt;"",IF(AND(B124&lt;&gt;"",C124&lt;&gt;""),"","ERR"),"")</f>
        <v/>
      </c>
      <c r="F124" s="81" t="s">
        <v>31</v>
      </c>
      <c r="G124" s="82" t="s">
        <v>35</v>
      </c>
      <c r="H124" s="83" t="s">
        <v>33</v>
      </c>
      <c r="I124" s="84" t="s">
        <v>26</v>
      </c>
      <c r="J124" s="85" t="s">
        <v>24</v>
      </c>
      <c r="K124" s="159" t="s">
        <v>463</v>
      </c>
      <c r="L124" s="18"/>
      <c r="M124" s="18"/>
      <c r="N124" s="18"/>
      <c r="O124" s="18"/>
      <c r="P124" s="18"/>
      <c r="Q124" s="18"/>
      <c r="R124" s="18"/>
      <c r="S124" s="18"/>
      <c r="T124" s="18"/>
      <c r="U124" s="18"/>
      <c r="V124" s="18"/>
      <c r="W124" s="18"/>
      <c r="X124" s="18"/>
      <c r="Y124" s="18"/>
    </row>
    <row r="125" spans="1:25" ht="12" customHeight="1">
      <c r="A125" s="178" t="str" cm="1">
        <f t="array" ref="A125">IFERROR(INDEX('03.Muestra'!$B$8:$B$17,SMALL(IF("Página Web"='03.Muestra'!$D$8:$D$17,ROW('03.Muestra'!$B$8:$B$17)-MIN(ROW('03.Muestra'!$D$8:$D$17))+1,""),ROW()-123)),"")</f>
        <v/>
      </c>
      <c r="B125" s="186" t="str" cm="1">
        <f t="array" ref="B125">IFERROR(INDEX('03.Muestra'!$C$8:$C$17,SMALL(IF("Página Web"='03.Muestra'!$D$8:$D$17,ROW('03.Muestra'!$C$8:$C$17)-MIN(ROW('03.Muestra'!$D$8:$D$17))+1,""),ROW()-123)),"")</f>
        <v/>
      </c>
      <c r="C125" s="186" t="str" cm="1">
        <f t="array" ref="C125">IFERROR(INDEX('03.Muestra'!$F$8:$F$17,SMALL(IF("Página Web"='03.Muestra'!$D$8:$D$17,ROW('03.Muestra'!$F$8:$F$17)-MIN(ROW('03.Muestra'!$D$8:$D$17))+1,""),ROW()-123)),"")</f>
        <v/>
      </c>
      <c r="D125" s="229" t="s">
        <v>24</v>
      </c>
      <c r="E125" s="74" t="str">
        <f t="shared" si="12"/>
        <v>ERR</v>
      </c>
      <c r="F125" s="199">
        <f ca="1">COUNTIF($D124:INDIRECT("$D" &amp;  SUM(ROW()-1,'03.Muestra'!$D$20)-1),F124)</f>
        <v>0</v>
      </c>
      <c r="G125" s="199">
        <f ca="1">COUNTIF($D124:INDIRECT("$D" &amp;  SUM(ROW()-1,'03.Muestra'!$D$20)-1),G124)</f>
        <v>0</v>
      </c>
      <c r="H125" s="199">
        <f ca="1">COUNTIF($D124:INDIRECT("$D" &amp;  SUM(ROW()-1,'03.Muestra'!$D$20)-1),H124)</f>
        <v>0</v>
      </c>
      <c r="I125" s="199">
        <f ca="1">COUNTIF($D124:INDIRECT("$D" &amp;  SUM(ROW()-1,'03.Muestra'!$D$20)-1),I124)</f>
        <v>0</v>
      </c>
      <c r="J125" s="199">
        <f ca="1">COUNTIF($D124:INDIRECT("$D" &amp;  SUM(ROW()-1,'03.Muestra'!$D$20)-1),J124)</f>
        <v>1</v>
      </c>
      <c r="K125" s="160">
        <f ca="1">IF(COUNTIF('03.Muestra'!$D$8:$D$17,"Página Web")=0,0,COUNTBLANK($D124:INDIRECT("$D" &amp;  SUM(ROW()-1,COUNTIF('03.Muestra'!$D$8:$D$17,"Página Web"))-1)))</f>
        <v>0</v>
      </c>
      <c r="L125" s="18"/>
      <c r="M125" s="18"/>
      <c r="N125" s="18"/>
      <c r="O125" s="18"/>
      <c r="P125" s="18"/>
      <c r="Q125" s="18"/>
      <c r="R125" s="18"/>
      <c r="S125" s="18"/>
      <c r="T125" s="18"/>
      <c r="U125" s="18"/>
      <c r="V125" s="18"/>
      <c r="W125" s="18"/>
      <c r="X125" s="18"/>
      <c r="Y125" s="18"/>
    </row>
    <row r="126" spans="1:25" ht="12" customHeight="1">
      <c r="A126" s="178" t="str" cm="1">
        <f t="array" ref="A126">IFERROR(INDEX('03.Muestra'!$B$8:$B$17,SMALL(IF("Página Web"='03.Muestra'!$D$8:$D$17,ROW('03.Muestra'!$B$8:$B$17)-MIN(ROW('03.Muestra'!$D$8:$D$17))+1,""),ROW()-123)),"")</f>
        <v/>
      </c>
      <c r="B126" s="186" t="str" cm="1">
        <f t="array" ref="B126">IFERROR(INDEX('03.Muestra'!$C$8:$C$17,SMALL(IF("Página Web"='03.Muestra'!$D$8:$D$17,ROW('03.Muestra'!$C$8:$C$17)-MIN(ROW('03.Muestra'!$D$8:$D$17))+1,""),ROW()-123)),"")</f>
        <v/>
      </c>
      <c r="C126" s="186" t="str" cm="1">
        <f t="array" ref="C126">IFERROR(INDEX('03.Muestra'!$F$8:$F$17,SMALL(IF("Página Web"='03.Muestra'!$D$8:$D$17,ROW('03.Muestra'!$F$8:$F$17)-MIN(ROW('03.Muestra'!$D$8:$D$17))+1,""),ROW()-123)),"")</f>
        <v/>
      </c>
      <c r="D126" s="229" t="s">
        <v>24</v>
      </c>
      <c r="E126" s="74" t="str">
        <f t="shared" si="12"/>
        <v>ERR</v>
      </c>
      <c r="G126" s="18"/>
      <c r="H126" s="18"/>
      <c r="I126" s="18"/>
      <c r="J126" s="18"/>
      <c r="K126" s="163"/>
      <c r="L126" s="18"/>
      <c r="M126" s="18"/>
      <c r="N126" s="18"/>
      <c r="O126" s="18"/>
      <c r="P126" s="18"/>
      <c r="Q126" s="18"/>
      <c r="R126" s="18"/>
      <c r="S126" s="18"/>
      <c r="T126" s="18"/>
      <c r="U126" s="18"/>
      <c r="V126" s="18"/>
      <c r="W126" s="18"/>
      <c r="X126" s="18"/>
      <c r="Y126" s="18"/>
    </row>
    <row r="127" spans="1:25" ht="12" customHeight="1">
      <c r="A127" s="178" t="str" cm="1">
        <f t="array" ref="A127">IFERROR(INDEX('03.Muestra'!$B$8:$B$17,SMALL(IF("Página Web"='03.Muestra'!$D$8:$D$17,ROW('03.Muestra'!$B$8:$B$17)-MIN(ROW('03.Muestra'!$D$8:$D$17))+1,""),ROW()-123)),"")</f>
        <v/>
      </c>
      <c r="B127" s="186" t="str" cm="1">
        <f t="array" ref="B127">IFERROR(INDEX('03.Muestra'!$C$8:$C$17,SMALL(IF("Página Web"='03.Muestra'!$D$8:$D$17,ROW('03.Muestra'!$C$8:$C$17)-MIN(ROW('03.Muestra'!$D$8:$D$17))+1,""),ROW()-123)),"")</f>
        <v/>
      </c>
      <c r="C127" s="186" t="str" cm="1">
        <f t="array" ref="C127">IFERROR(INDEX('03.Muestra'!$F$8:$F$17,SMALL(IF("Página Web"='03.Muestra'!$D$8:$D$17,ROW('03.Muestra'!$F$8:$F$17)-MIN(ROW('03.Muestra'!$D$8:$D$17))+1,""),ROW()-123)),"")</f>
        <v/>
      </c>
      <c r="D127" s="229" t="str">
        <f t="shared" ref="D127:D133" si="13">IF(C127="","",$D$18)</f>
        <v/>
      </c>
      <c r="E127" s="74" t="str">
        <f t="shared" si="12"/>
        <v/>
      </c>
      <c r="G127" s="18"/>
      <c r="H127" s="18"/>
      <c r="I127" s="18"/>
      <c r="J127" s="18"/>
      <c r="K127" s="163"/>
      <c r="L127" s="18"/>
      <c r="M127" s="18"/>
      <c r="N127" s="18"/>
      <c r="O127" s="18"/>
      <c r="P127" s="18"/>
      <c r="Q127" s="18"/>
      <c r="R127" s="18"/>
      <c r="S127" s="18"/>
      <c r="T127" s="18"/>
      <c r="U127" s="18"/>
      <c r="V127" s="18"/>
      <c r="W127" s="18"/>
      <c r="X127" s="18"/>
      <c r="Y127" s="18"/>
    </row>
    <row r="128" spans="1:25" ht="12" customHeight="1">
      <c r="A128" s="178" t="str" cm="1">
        <f t="array" ref="A128">IFERROR(INDEX('03.Muestra'!$B$8:$B$17,SMALL(IF("Página Web"='03.Muestra'!$D$8:$D$17,ROW('03.Muestra'!$B$8:$B$17)-MIN(ROW('03.Muestra'!$D$8:$D$17))+1,""),ROW()-123)),"")</f>
        <v/>
      </c>
      <c r="B128" s="186" t="str" cm="1">
        <f t="array" ref="B128">IFERROR(INDEX('03.Muestra'!$C$8:$C$17,SMALL(IF("Página Web"='03.Muestra'!$D$8:$D$17,ROW('03.Muestra'!$C$8:$C$17)-MIN(ROW('03.Muestra'!$D$8:$D$17))+1,""),ROW()-123)),"")</f>
        <v/>
      </c>
      <c r="C128" s="186" t="str" cm="1">
        <f t="array" ref="C128">IFERROR(INDEX('03.Muestra'!$F$8:$F$17,SMALL(IF("Página Web"='03.Muestra'!$D$8:$D$17,ROW('03.Muestra'!$F$8:$F$17)-MIN(ROW('03.Muestra'!$D$8:$D$17))+1,""),ROW()-123)),"")</f>
        <v/>
      </c>
      <c r="D128" s="229" t="str">
        <f t="shared" si="13"/>
        <v/>
      </c>
      <c r="E128" s="74" t="str">
        <f t="shared" si="12"/>
        <v/>
      </c>
      <c r="G128" s="18"/>
      <c r="H128" s="18"/>
      <c r="I128" s="18"/>
      <c r="J128" s="18"/>
      <c r="K128" s="163"/>
      <c r="L128" s="18"/>
      <c r="M128" s="18"/>
      <c r="N128" s="18"/>
      <c r="O128" s="18"/>
      <c r="P128" s="18"/>
      <c r="Q128" s="18"/>
      <c r="R128" s="18"/>
      <c r="S128" s="18"/>
      <c r="T128" s="18"/>
      <c r="U128" s="18"/>
      <c r="V128" s="18"/>
      <c r="W128" s="18"/>
      <c r="X128" s="18"/>
      <c r="Y128" s="18"/>
    </row>
    <row r="129" spans="1:25" ht="12" customHeight="1">
      <c r="A129" s="178" t="str" cm="1">
        <f t="array" ref="A129">IFERROR(INDEX('03.Muestra'!$B$8:$B$17,SMALL(IF("Página Web"='03.Muestra'!$D$8:$D$17,ROW('03.Muestra'!$B$8:$B$17)-MIN(ROW('03.Muestra'!$D$8:$D$17))+1,""),ROW()-123)),"")</f>
        <v/>
      </c>
      <c r="B129" s="186" t="str" cm="1">
        <f t="array" ref="B129">IFERROR(INDEX('03.Muestra'!$C$8:$C$17,SMALL(IF("Página Web"='03.Muestra'!$D$8:$D$17,ROW('03.Muestra'!$C$8:$C$17)-MIN(ROW('03.Muestra'!$D$8:$D$17))+1,""),ROW()-123)),"")</f>
        <v/>
      </c>
      <c r="C129" s="186" t="str" cm="1">
        <f t="array" ref="C129">IFERROR(INDEX('03.Muestra'!$F$8:$F$17,SMALL(IF("Página Web"='03.Muestra'!$D$8:$D$17,ROW('03.Muestra'!$F$8:$F$17)-MIN(ROW('03.Muestra'!$D$8:$D$17))+1,""),ROW()-123)),"")</f>
        <v/>
      </c>
      <c r="D129" s="229" t="str">
        <f t="shared" si="13"/>
        <v/>
      </c>
      <c r="E129" s="74" t="str">
        <f t="shared" si="12"/>
        <v/>
      </c>
      <c r="G129" s="18"/>
      <c r="H129" s="18"/>
      <c r="I129" s="18"/>
      <c r="J129" s="18"/>
      <c r="K129" s="163"/>
      <c r="L129" s="18"/>
      <c r="M129" s="18"/>
      <c r="N129" s="18"/>
      <c r="O129" s="18"/>
      <c r="P129" s="18"/>
      <c r="Q129" s="18"/>
      <c r="R129" s="18"/>
      <c r="S129" s="18"/>
      <c r="T129" s="18"/>
      <c r="U129" s="18"/>
      <c r="V129" s="18"/>
      <c r="W129" s="18"/>
      <c r="X129" s="18"/>
      <c r="Y129" s="18"/>
    </row>
    <row r="130" spans="1:25" ht="12" customHeight="1">
      <c r="A130" s="178" t="str" cm="1">
        <f t="array" ref="A130">IFERROR(INDEX('03.Muestra'!$B$8:$B$17,SMALL(IF("Página Web"='03.Muestra'!$D$8:$D$17,ROW('03.Muestra'!$B$8:$B$17)-MIN(ROW('03.Muestra'!$D$8:$D$17))+1,""),ROW()-123)),"")</f>
        <v/>
      </c>
      <c r="B130" s="186" t="str" cm="1">
        <f t="array" ref="B130">IFERROR(INDEX('03.Muestra'!$C$8:$C$17,SMALL(IF("Página Web"='03.Muestra'!$D$8:$D$17,ROW('03.Muestra'!$C$8:$C$17)-MIN(ROW('03.Muestra'!$D$8:$D$17))+1,""),ROW()-123)),"")</f>
        <v/>
      </c>
      <c r="C130" s="186" t="str" cm="1">
        <f t="array" ref="C130">IFERROR(INDEX('03.Muestra'!$F$8:$F$17,SMALL(IF("Página Web"='03.Muestra'!$D$8:$D$17,ROW('03.Muestra'!$F$8:$F$17)-MIN(ROW('03.Muestra'!$D$8:$D$17))+1,""),ROW()-123)),"")</f>
        <v/>
      </c>
      <c r="D130" s="229" t="str">
        <f t="shared" si="13"/>
        <v/>
      </c>
      <c r="E130" s="74" t="str">
        <f t="shared" si="12"/>
        <v/>
      </c>
      <c r="F130" s="18"/>
      <c r="G130" s="18"/>
      <c r="H130" s="18"/>
      <c r="I130" s="18"/>
      <c r="J130" s="18"/>
      <c r="K130" s="163"/>
      <c r="L130" s="18"/>
      <c r="M130" s="18"/>
      <c r="N130" s="18"/>
      <c r="O130" s="18"/>
      <c r="P130" s="18"/>
      <c r="Q130" s="18"/>
      <c r="R130" s="18"/>
      <c r="S130" s="18"/>
      <c r="T130" s="18"/>
      <c r="U130" s="18"/>
      <c r="V130" s="18"/>
      <c r="W130" s="18"/>
      <c r="X130" s="18"/>
      <c r="Y130" s="18"/>
    </row>
    <row r="131" spans="1:25" ht="12" customHeight="1">
      <c r="A131" s="178" t="str" cm="1">
        <f t="array" ref="A131">IFERROR(INDEX('03.Muestra'!$B$8:$B$17,SMALL(IF("Página Web"='03.Muestra'!$D$8:$D$17,ROW('03.Muestra'!$B$8:$B$17)-MIN(ROW('03.Muestra'!$D$8:$D$17))+1,""),ROW()-123)),"")</f>
        <v/>
      </c>
      <c r="B131" s="186" t="str" cm="1">
        <f t="array" ref="B131">IFERROR(INDEX('03.Muestra'!$C$8:$C$17,SMALL(IF("Página Web"='03.Muestra'!$D$8:$D$17,ROW('03.Muestra'!$C$8:$C$17)-MIN(ROW('03.Muestra'!$D$8:$D$17))+1,""),ROW()-123)),"")</f>
        <v/>
      </c>
      <c r="C131" s="186" t="str" cm="1">
        <f t="array" ref="C131">IFERROR(INDEX('03.Muestra'!$F$8:$F$17,SMALL(IF("Página Web"='03.Muestra'!$D$8:$D$17,ROW('03.Muestra'!$F$8:$F$17)-MIN(ROW('03.Muestra'!$D$8:$D$17))+1,""),ROW()-123)),"")</f>
        <v/>
      </c>
      <c r="D131" s="229" t="str">
        <f t="shared" si="13"/>
        <v/>
      </c>
      <c r="E131" s="74" t="str">
        <f t="shared" si="12"/>
        <v/>
      </c>
      <c r="F131" s="18"/>
      <c r="G131" s="18"/>
      <c r="H131" s="18"/>
      <c r="I131" s="18"/>
      <c r="J131" s="18"/>
      <c r="K131" s="163"/>
      <c r="L131" s="18"/>
      <c r="M131" s="18"/>
      <c r="N131" s="18"/>
      <c r="O131" s="18"/>
      <c r="P131" s="18"/>
      <c r="Q131" s="18"/>
      <c r="R131" s="18"/>
      <c r="S131" s="18"/>
      <c r="T131" s="18"/>
      <c r="U131" s="18"/>
      <c r="V131" s="18"/>
      <c r="W131" s="18"/>
      <c r="X131" s="18"/>
      <c r="Y131" s="18"/>
    </row>
    <row r="132" spans="1:25" ht="12" customHeight="1">
      <c r="A132" s="178" t="str" cm="1">
        <f t="array" ref="A132">IFERROR(INDEX('03.Muestra'!$B$8:$B$17,SMALL(IF("Página Web"='03.Muestra'!$D$8:$D$17,ROW('03.Muestra'!$B$8:$B$17)-MIN(ROW('03.Muestra'!$D$8:$D$17))+1,""),ROW()-123)),"")</f>
        <v/>
      </c>
      <c r="B132" s="186" t="str" cm="1">
        <f t="array" ref="B132">IFERROR(INDEX('03.Muestra'!$C$8:$C$17,SMALL(IF("Página Web"='03.Muestra'!$D$8:$D$17,ROW('03.Muestra'!$C$8:$C$17)-MIN(ROW('03.Muestra'!$D$8:$D$17))+1,""),ROW()-123)),"")</f>
        <v/>
      </c>
      <c r="C132" s="186" t="str" cm="1">
        <f t="array" ref="C132">IFERROR(INDEX('03.Muestra'!$F$8:$F$17,SMALL(IF("Página Web"='03.Muestra'!$D$8:$D$17,ROW('03.Muestra'!$F$8:$F$17)-MIN(ROW('03.Muestra'!$D$8:$D$17))+1,""),ROW()-123)),"")</f>
        <v/>
      </c>
      <c r="D132" s="229" t="str">
        <f t="shared" si="13"/>
        <v/>
      </c>
      <c r="E132" s="74" t="str">
        <f t="shared" si="12"/>
        <v/>
      </c>
      <c r="F132" s="18"/>
      <c r="G132" s="18"/>
      <c r="H132" s="18"/>
      <c r="I132" s="18"/>
      <c r="J132" s="18"/>
      <c r="K132" s="163"/>
      <c r="L132" s="18"/>
      <c r="M132" s="18"/>
      <c r="N132" s="18"/>
      <c r="O132" s="18"/>
      <c r="P132" s="18"/>
      <c r="Q132" s="18"/>
      <c r="R132" s="18"/>
      <c r="S132" s="18"/>
      <c r="T132" s="18"/>
      <c r="U132" s="18"/>
      <c r="V132" s="18"/>
      <c r="W132" s="18"/>
      <c r="X132" s="18"/>
      <c r="Y132" s="18"/>
    </row>
    <row r="133" spans="1:25" ht="12" customHeight="1">
      <c r="A133" s="178" t="str" cm="1">
        <f t="array" ref="A133">IFERROR(INDEX('03.Muestra'!$B$8:$B$17,SMALL(IF("Página Web"='03.Muestra'!$D$8:$D$17,ROW('03.Muestra'!$B$8:$B$17)-MIN(ROW('03.Muestra'!$D$8:$D$17))+1,""),ROW()-123)),"")</f>
        <v/>
      </c>
      <c r="B133" s="186" t="str" cm="1">
        <f t="array" ref="B133">IFERROR(INDEX('03.Muestra'!$C$8:$C$17,SMALL(IF("Página Web"='03.Muestra'!$D$8:$D$17,ROW('03.Muestra'!$C$8:$C$17)-MIN(ROW('03.Muestra'!$D$8:$D$17))+1,""),ROW()-123)),"")</f>
        <v/>
      </c>
      <c r="C133" s="186" t="str" cm="1">
        <f t="array" ref="C133">IFERROR(INDEX('03.Muestra'!$F$8:$F$17,SMALL(IF("Página Web"='03.Muestra'!$D$8:$D$17,ROW('03.Muestra'!$F$8:$F$17)-MIN(ROW('03.Muestra'!$D$8:$D$17))+1,""),ROW()-123)),"")</f>
        <v/>
      </c>
      <c r="D133" s="229" t="str">
        <f t="shared" si="13"/>
        <v/>
      </c>
      <c r="E133" s="74" t="str">
        <f t="shared" si="12"/>
        <v/>
      </c>
      <c r="F133" s="18"/>
      <c r="G133" s="18"/>
      <c r="H133" s="18"/>
      <c r="I133" s="18"/>
      <c r="J133" s="18"/>
      <c r="K133" s="163"/>
      <c r="L133" s="18"/>
      <c r="M133" s="18"/>
      <c r="N133" s="18"/>
      <c r="O133" s="18"/>
      <c r="P133" s="18"/>
      <c r="Q133" s="18"/>
      <c r="R133" s="18"/>
      <c r="S133" s="18"/>
      <c r="T133" s="18"/>
      <c r="U133" s="18"/>
      <c r="V133" s="18"/>
      <c r="W133" s="18"/>
      <c r="X133" s="18"/>
      <c r="Y133" s="18"/>
    </row>
    <row r="134" spans="1:25" ht="12" customHeight="1">
      <c r="A134" s="79"/>
      <c r="B134" s="111"/>
      <c r="C134" s="111"/>
      <c r="D134" s="239"/>
      <c r="E134" s="74"/>
      <c r="F134" s="18"/>
      <c r="G134" s="18"/>
      <c r="H134" s="18"/>
      <c r="I134" s="18"/>
      <c r="J134" s="18"/>
      <c r="K134" s="163"/>
      <c r="L134" s="18"/>
      <c r="M134" s="18"/>
      <c r="N134" s="18"/>
      <c r="O134" s="18"/>
      <c r="P134" s="18"/>
      <c r="Q134" s="18"/>
      <c r="R134" s="18"/>
      <c r="S134" s="18"/>
      <c r="T134" s="18"/>
      <c r="U134" s="18"/>
      <c r="V134" s="18"/>
      <c r="W134" s="18"/>
      <c r="X134" s="18"/>
      <c r="Y134" s="18"/>
    </row>
    <row r="135" spans="1:25" ht="12" customHeight="1">
      <c r="A135" s="79"/>
      <c r="B135" s="111"/>
      <c r="C135" s="111"/>
      <c r="D135" s="239"/>
      <c r="E135" s="74"/>
      <c r="F135" s="18"/>
      <c r="G135" s="18"/>
      <c r="H135" s="18"/>
      <c r="I135" s="18"/>
      <c r="J135" s="18"/>
      <c r="K135" s="163"/>
      <c r="L135" s="18"/>
      <c r="M135" s="18"/>
      <c r="N135" s="18"/>
      <c r="O135" s="18"/>
      <c r="P135" s="18"/>
      <c r="Q135" s="18"/>
      <c r="R135" s="18"/>
      <c r="S135" s="18"/>
      <c r="T135" s="18"/>
      <c r="U135" s="18"/>
      <c r="V135" s="18"/>
      <c r="W135" s="18"/>
      <c r="X135" s="18"/>
      <c r="Y135" s="18"/>
    </row>
    <row r="136" spans="1:25" ht="31">
      <c r="A136" s="227"/>
      <c r="B136" s="228"/>
      <c r="C136" s="227"/>
      <c r="D136" s="240"/>
      <c r="E136" s="222"/>
      <c r="F136" s="18"/>
      <c r="G136" s="18"/>
      <c r="H136" s="18"/>
      <c r="I136" s="18"/>
      <c r="J136" s="18"/>
      <c r="K136" s="163"/>
      <c r="L136" s="18"/>
      <c r="M136" s="18"/>
      <c r="N136" s="18"/>
      <c r="O136" s="18"/>
      <c r="P136" s="18"/>
      <c r="Q136" s="18"/>
      <c r="R136" s="18"/>
      <c r="S136" s="18"/>
      <c r="T136" s="18"/>
      <c r="U136" s="18"/>
      <c r="V136" s="18"/>
      <c r="W136" s="18"/>
      <c r="X136" s="18"/>
      <c r="Y136" s="18"/>
    </row>
    <row r="137" spans="1:25" ht="12" customHeight="1">
      <c r="A137" s="180"/>
      <c r="B137" s="180"/>
      <c r="C137" s="180"/>
      <c r="D137" s="241"/>
      <c r="E137" s="208"/>
      <c r="F137" s="208"/>
      <c r="G137" s="18"/>
      <c r="H137" s="18"/>
      <c r="I137" s="18"/>
      <c r="J137" s="18"/>
      <c r="K137" s="163"/>
      <c r="L137" s="18"/>
      <c r="M137" s="18"/>
      <c r="N137" s="18"/>
      <c r="O137" s="18"/>
      <c r="P137" s="18"/>
      <c r="Q137" s="18"/>
      <c r="R137" s="18"/>
      <c r="S137" s="18"/>
      <c r="T137" s="18"/>
      <c r="U137" s="18"/>
      <c r="V137" s="18"/>
      <c r="W137" s="18"/>
      <c r="X137" s="18"/>
      <c r="Y137" s="18"/>
    </row>
    <row r="138" spans="1:25" ht="12" customHeight="1">
      <c r="B138" s="18"/>
      <c r="C138" s="18"/>
      <c r="D138" s="235"/>
      <c r="E138" s="74"/>
      <c r="F138" s="18"/>
      <c r="G138" s="18"/>
      <c r="H138" s="18"/>
      <c r="I138" s="18"/>
      <c r="J138" s="18"/>
      <c r="K138" s="163"/>
      <c r="L138" s="18"/>
      <c r="M138" s="18"/>
      <c r="N138" s="18"/>
      <c r="O138" s="18"/>
      <c r="P138" s="18"/>
      <c r="Q138" s="18"/>
      <c r="R138" s="18"/>
      <c r="S138" s="18"/>
      <c r="T138" s="18"/>
      <c r="U138" s="18"/>
      <c r="V138" s="18"/>
      <c r="W138" s="18"/>
      <c r="X138" s="18"/>
      <c r="Y138" s="18"/>
    </row>
    <row r="139" spans="1:25" ht="12" customHeight="1">
      <c r="B139" s="18"/>
      <c r="C139" s="18"/>
      <c r="D139" s="235"/>
      <c r="E139" s="78"/>
      <c r="F139" s="18"/>
      <c r="G139" s="18"/>
      <c r="H139" s="18"/>
      <c r="I139" s="18"/>
      <c r="J139" s="18"/>
      <c r="K139" s="163"/>
      <c r="L139" s="18"/>
      <c r="M139" s="18"/>
      <c r="N139" s="18"/>
      <c r="O139" s="18"/>
      <c r="P139" s="18"/>
      <c r="Q139" s="18"/>
      <c r="R139" s="18"/>
      <c r="S139" s="18"/>
      <c r="T139" s="18"/>
      <c r="U139" s="18"/>
      <c r="V139" s="18"/>
      <c r="W139" s="18"/>
      <c r="X139" s="18"/>
      <c r="Y139" s="18"/>
    </row>
    <row r="140" spans="1:25" ht="29.25" customHeight="1">
      <c r="A140" s="157" t="s">
        <v>262</v>
      </c>
      <c r="B140" s="22" t="s">
        <v>87</v>
      </c>
      <c r="C140" s="23" t="s">
        <v>371</v>
      </c>
      <c r="D140" s="237" t="s">
        <v>30</v>
      </c>
      <c r="E140" s="88"/>
      <c r="K140" s="163"/>
      <c r="L140" s="18"/>
      <c r="M140" s="18"/>
      <c r="N140" s="18"/>
      <c r="O140" s="18"/>
      <c r="P140" s="18"/>
      <c r="Q140" s="18"/>
      <c r="R140" s="18"/>
      <c r="S140" s="18"/>
      <c r="T140" s="18"/>
      <c r="U140" s="18"/>
      <c r="V140" s="18"/>
      <c r="W140" s="18"/>
      <c r="X140" s="18"/>
      <c r="Y140" s="18"/>
    </row>
    <row r="141" spans="1:25" ht="12" customHeight="1">
      <c r="A141" s="178" cm="1">
        <f t="array" ref="A141">IFERROR(INDEX('03.Muestra'!$B$8:$B$17,SMALL(IF("Página Web"='03.Muestra'!$D$8:$D$17,ROW('03.Muestra'!$B$8:$B$17)-MIN(ROW('03.Muestra'!$D$8:$D$17))+1,""),ROW()-140)),"")</f>
        <v>1</v>
      </c>
      <c r="B141" s="186" t="str" cm="1">
        <f t="array" ref="B141">IFERROR(INDEX('03.Muestra'!$C$8:$C$17,SMALL(IF("Página Web"='03.Muestra'!$D$8:$D$17,ROW('03.Muestra'!$C$8:$C$17)-MIN(ROW('03.Muestra'!$D$8:$D$17))+1,""),ROW()-140)),"")</f>
        <v>Home</v>
      </c>
      <c r="C141" s="186" t="str" cm="1">
        <f t="array" ref="C141">IFERROR(INDEX('03.Muestra'!$F$8:$F$17,SMALL(IF("Página Web"='03.Muestra'!$D$8:$D$17,ROW('03.Muestra'!$F$8:$F$17)-MIN(ROW('03.Muestra'!$D$8:$D$17))+1,""),ROW()-140)),"")</f>
        <v>https://…</v>
      </c>
      <c r="D141" s="229" t="s">
        <v>24</v>
      </c>
      <c r="E141" s="74" t="str">
        <f t="shared" ref="E141:E150" si="14">IF(D141&lt;&gt;"",IF(AND(B141&lt;&gt;"",C141&lt;&gt;""),"","ERR"),"")</f>
        <v/>
      </c>
      <c r="F141" s="81" t="s">
        <v>31</v>
      </c>
      <c r="G141" s="82" t="s">
        <v>35</v>
      </c>
      <c r="H141" s="83" t="s">
        <v>33</v>
      </c>
      <c r="I141" s="84" t="s">
        <v>26</v>
      </c>
      <c r="J141" s="85" t="s">
        <v>24</v>
      </c>
      <c r="K141" s="159" t="s">
        <v>463</v>
      </c>
      <c r="L141" s="18"/>
      <c r="M141" s="18"/>
      <c r="N141" s="18"/>
      <c r="O141" s="18"/>
      <c r="P141" s="18"/>
      <c r="Q141" s="18"/>
      <c r="R141" s="18"/>
      <c r="S141" s="18"/>
      <c r="T141" s="18"/>
      <c r="U141" s="18"/>
      <c r="V141" s="18"/>
      <c r="W141" s="18"/>
      <c r="X141" s="18"/>
      <c r="Y141" s="18"/>
    </row>
    <row r="142" spans="1:25" ht="12" customHeight="1">
      <c r="A142" s="178" t="str" cm="1">
        <f t="array" ref="A142">IFERROR(INDEX('03.Muestra'!$B$8:$B$17,SMALL(IF("Página Web"='03.Muestra'!$D$8:$D$17,ROW('03.Muestra'!$B$8:$B$17)-MIN(ROW('03.Muestra'!$D$8:$D$17))+1,""),ROW()-140)),"")</f>
        <v/>
      </c>
      <c r="B142" s="186" t="str" cm="1">
        <f t="array" ref="B142">IFERROR(INDEX('03.Muestra'!$C$8:$C$17,SMALL(IF("Página Web"='03.Muestra'!$D$8:$D$17,ROW('03.Muestra'!$C$8:$C$17)-MIN(ROW('03.Muestra'!$D$8:$D$17))+1,""),ROW()-140)),"")</f>
        <v/>
      </c>
      <c r="C142" s="186" t="str" cm="1">
        <f t="array" ref="C142">IFERROR(INDEX('03.Muestra'!$F$8:$F$17,SMALL(IF("Página Web"='03.Muestra'!$D$8:$D$17,ROW('03.Muestra'!$F$8:$F$17)-MIN(ROW('03.Muestra'!$D$8:$D$17))+1,""),ROW()-140)),"")</f>
        <v/>
      </c>
      <c r="D142" s="229" t="s">
        <v>24</v>
      </c>
      <c r="E142" s="74" t="str">
        <f t="shared" si="14"/>
        <v>ERR</v>
      </c>
      <c r="F142" s="199">
        <f ca="1">COUNTIF($D141:INDIRECT("$D" &amp;  SUM(ROW()-1,'03.Muestra'!$D$20)-1),F141)</f>
        <v>0</v>
      </c>
      <c r="G142" s="199">
        <f ca="1">COUNTIF($D141:INDIRECT("$D" &amp;  SUM(ROW()-1,'03.Muestra'!$D$20)-1),G141)</f>
        <v>0</v>
      </c>
      <c r="H142" s="199">
        <f ca="1">COUNTIF($D141:INDIRECT("$D" &amp;  SUM(ROW()-1,'03.Muestra'!$D$20)-1),H141)</f>
        <v>0</v>
      </c>
      <c r="I142" s="199">
        <f ca="1">COUNTIF($D141:INDIRECT("$D" &amp;  SUM(ROW()-1,'03.Muestra'!$D$20)-1),I141)</f>
        <v>0</v>
      </c>
      <c r="J142" s="199">
        <f ca="1">COUNTIF($D141:INDIRECT("$D" &amp;  SUM(ROW()-1,'03.Muestra'!$D$20)-1),J141)</f>
        <v>1</v>
      </c>
      <c r="K142" s="160">
        <f ca="1">IF(COUNTIF('03.Muestra'!$D$8:$D$17,"Página Web")=0,0,COUNTBLANK($D141:INDIRECT("$D" &amp;  SUM(ROW()-1,COUNTIF('03.Muestra'!$D$8:$D$17,"Página Web"))-1)))</f>
        <v>0</v>
      </c>
      <c r="L142" s="18"/>
      <c r="M142" s="18"/>
      <c r="N142" s="18"/>
      <c r="O142" s="18"/>
      <c r="P142" s="18"/>
      <c r="Q142" s="18"/>
      <c r="R142" s="18"/>
      <c r="S142" s="18"/>
      <c r="T142" s="18"/>
      <c r="U142" s="18"/>
      <c r="V142" s="18"/>
      <c r="W142" s="18"/>
      <c r="X142" s="18"/>
      <c r="Y142" s="18"/>
    </row>
    <row r="143" spans="1:25" ht="12" customHeight="1">
      <c r="A143" s="178" t="str" cm="1">
        <f t="array" ref="A143">IFERROR(INDEX('03.Muestra'!$B$8:$B$17,SMALL(IF("Página Web"='03.Muestra'!$D$8:$D$17,ROW('03.Muestra'!$B$8:$B$17)-MIN(ROW('03.Muestra'!$D$8:$D$17))+1,""),ROW()-140)),"")</f>
        <v/>
      </c>
      <c r="B143" s="186" t="str" cm="1">
        <f t="array" ref="B143">IFERROR(INDEX('03.Muestra'!$C$8:$C$17,SMALL(IF("Página Web"='03.Muestra'!$D$8:$D$17,ROW('03.Muestra'!$C$8:$C$17)-MIN(ROW('03.Muestra'!$D$8:$D$17))+1,""),ROW()-140)),"")</f>
        <v/>
      </c>
      <c r="C143" s="186" t="str" cm="1">
        <f t="array" ref="C143">IFERROR(INDEX('03.Muestra'!$F$8:$F$17,SMALL(IF("Página Web"='03.Muestra'!$D$8:$D$17,ROW('03.Muestra'!$F$8:$F$17)-MIN(ROW('03.Muestra'!$D$8:$D$17))+1,""),ROW()-140)),"")</f>
        <v/>
      </c>
      <c r="D143" s="229" t="s">
        <v>24</v>
      </c>
      <c r="E143" s="74" t="str">
        <f t="shared" si="14"/>
        <v>ERR</v>
      </c>
      <c r="G143" s="18"/>
      <c r="H143" s="18"/>
      <c r="I143" s="18"/>
      <c r="J143" s="18"/>
      <c r="K143" s="163"/>
      <c r="L143" s="18"/>
      <c r="M143" s="18"/>
      <c r="N143" s="18"/>
      <c r="O143" s="18"/>
      <c r="P143" s="18"/>
      <c r="Q143" s="18"/>
      <c r="R143" s="18"/>
      <c r="S143" s="18"/>
      <c r="T143" s="18"/>
      <c r="U143" s="18"/>
      <c r="V143" s="18"/>
      <c r="W143" s="18"/>
      <c r="X143" s="18"/>
      <c r="Y143" s="18"/>
    </row>
    <row r="144" spans="1:25" ht="12" customHeight="1">
      <c r="A144" s="178" t="str" cm="1">
        <f t="array" ref="A144">IFERROR(INDEX('03.Muestra'!$B$8:$B$17,SMALL(IF("Página Web"='03.Muestra'!$D$8:$D$17,ROW('03.Muestra'!$B$8:$B$17)-MIN(ROW('03.Muestra'!$D$8:$D$17))+1,""),ROW()-140)),"")</f>
        <v/>
      </c>
      <c r="B144" s="186" t="str" cm="1">
        <f t="array" ref="B144">IFERROR(INDEX('03.Muestra'!$C$8:$C$17,SMALL(IF("Página Web"='03.Muestra'!$D$8:$D$17,ROW('03.Muestra'!$C$8:$C$17)-MIN(ROW('03.Muestra'!$D$8:$D$17))+1,""),ROW()-140)),"")</f>
        <v/>
      </c>
      <c r="C144" s="186" t="str" cm="1">
        <f t="array" ref="C144">IFERROR(INDEX('03.Muestra'!$F$8:$F$17,SMALL(IF("Página Web"='03.Muestra'!$D$8:$D$17,ROW('03.Muestra'!$F$8:$F$17)-MIN(ROW('03.Muestra'!$D$8:$D$17))+1,""),ROW()-140)),"")</f>
        <v/>
      </c>
      <c r="D144" s="229" t="str">
        <f t="shared" ref="D144:D150" si="15">IF(C144="","",$D$18)</f>
        <v/>
      </c>
      <c r="E144" s="74" t="str">
        <f t="shared" si="14"/>
        <v/>
      </c>
      <c r="G144" s="18"/>
      <c r="H144" s="18"/>
      <c r="I144" s="18"/>
      <c r="J144" s="18"/>
      <c r="K144" s="163"/>
      <c r="L144" s="18"/>
      <c r="M144" s="18"/>
      <c r="N144" s="18"/>
      <c r="O144" s="18"/>
      <c r="P144" s="18"/>
      <c r="Q144" s="18"/>
      <c r="R144" s="18"/>
      <c r="S144" s="18"/>
      <c r="T144" s="18"/>
      <c r="U144" s="18"/>
      <c r="V144" s="18"/>
      <c r="W144" s="18"/>
      <c r="X144" s="18"/>
      <c r="Y144" s="18"/>
    </row>
    <row r="145" spans="1:25" ht="12" customHeight="1">
      <c r="A145" s="178" t="str" cm="1">
        <f t="array" ref="A145">IFERROR(INDEX('03.Muestra'!$B$8:$B$17,SMALL(IF("Página Web"='03.Muestra'!$D$8:$D$17,ROW('03.Muestra'!$B$8:$B$17)-MIN(ROW('03.Muestra'!$D$8:$D$17))+1,""),ROW()-140)),"")</f>
        <v/>
      </c>
      <c r="B145" s="186" t="str" cm="1">
        <f t="array" ref="B145">IFERROR(INDEX('03.Muestra'!$C$8:$C$17,SMALL(IF("Página Web"='03.Muestra'!$D$8:$D$17,ROW('03.Muestra'!$C$8:$C$17)-MIN(ROW('03.Muestra'!$D$8:$D$17))+1,""),ROW()-140)),"")</f>
        <v/>
      </c>
      <c r="C145" s="186" t="str" cm="1">
        <f t="array" ref="C145">IFERROR(INDEX('03.Muestra'!$F$8:$F$17,SMALL(IF("Página Web"='03.Muestra'!$D$8:$D$17,ROW('03.Muestra'!$F$8:$F$17)-MIN(ROW('03.Muestra'!$D$8:$D$17))+1,""),ROW()-140)),"")</f>
        <v/>
      </c>
      <c r="D145" s="229" t="str">
        <f t="shared" si="15"/>
        <v/>
      </c>
      <c r="E145" s="74" t="str">
        <f t="shared" si="14"/>
        <v/>
      </c>
      <c r="G145" s="18"/>
      <c r="H145" s="18"/>
      <c r="I145" s="18"/>
      <c r="J145" s="18"/>
      <c r="K145" s="163"/>
      <c r="L145" s="18"/>
      <c r="M145" s="18"/>
      <c r="N145" s="18"/>
      <c r="O145" s="18"/>
      <c r="P145" s="18"/>
      <c r="Q145" s="18"/>
      <c r="R145" s="18"/>
      <c r="S145" s="18"/>
      <c r="T145" s="18"/>
      <c r="U145" s="18"/>
      <c r="V145" s="18"/>
      <c r="W145" s="18"/>
      <c r="X145" s="18"/>
      <c r="Y145" s="18"/>
    </row>
    <row r="146" spans="1:25" ht="12" customHeight="1">
      <c r="A146" s="178" t="str" cm="1">
        <f t="array" ref="A146">IFERROR(INDEX('03.Muestra'!$B$8:$B$17,SMALL(IF("Página Web"='03.Muestra'!$D$8:$D$17,ROW('03.Muestra'!$B$8:$B$17)-MIN(ROW('03.Muestra'!$D$8:$D$17))+1,""),ROW()-140)),"")</f>
        <v/>
      </c>
      <c r="B146" s="186" t="str" cm="1">
        <f t="array" ref="B146">IFERROR(INDEX('03.Muestra'!$C$8:$C$17,SMALL(IF("Página Web"='03.Muestra'!$D$8:$D$17,ROW('03.Muestra'!$C$8:$C$17)-MIN(ROW('03.Muestra'!$D$8:$D$17))+1,""),ROW()-140)),"")</f>
        <v/>
      </c>
      <c r="C146" s="186" t="str" cm="1">
        <f t="array" ref="C146">IFERROR(INDEX('03.Muestra'!$F$8:$F$17,SMALL(IF("Página Web"='03.Muestra'!$D$8:$D$17,ROW('03.Muestra'!$F$8:$F$17)-MIN(ROW('03.Muestra'!$D$8:$D$17))+1,""),ROW()-140)),"")</f>
        <v/>
      </c>
      <c r="D146" s="229" t="str">
        <f t="shared" si="15"/>
        <v/>
      </c>
      <c r="E146" s="74" t="str">
        <f t="shared" si="14"/>
        <v/>
      </c>
      <c r="G146" s="18"/>
      <c r="H146" s="18"/>
      <c r="I146" s="18"/>
      <c r="J146" s="18"/>
      <c r="K146" s="163"/>
      <c r="L146" s="18"/>
      <c r="M146" s="18"/>
      <c r="N146" s="18"/>
      <c r="O146" s="18"/>
      <c r="P146" s="18"/>
      <c r="Q146" s="18"/>
      <c r="R146" s="18"/>
      <c r="S146" s="18"/>
      <c r="T146" s="18"/>
      <c r="U146" s="18"/>
      <c r="V146" s="18"/>
      <c r="W146" s="18"/>
      <c r="X146" s="18"/>
      <c r="Y146" s="18"/>
    </row>
    <row r="147" spans="1:25" ht="12" customHeight="1">
      <c r="A147" s="178" t="str" cm="1">
        <f t="array" ref="A147">IFERROR(INDEX('03.Muestra'!$B$8:$B$17,SMALL(IF("Página Web"='03.Muestra'!$D$8:$D$17,ROW('03.Muestra'!$B$8:$B$17)-MIN(ROW('03.Muestra'!$D$8:$D$17))+1,""),ROW()-140)),"")</f>
        <v/>
      </c>
      <c r="B147" s="186" t="str" cm="1">
        <f t="array" ref="B147">IFERROR(INDEX('03.Muestra'!$C$8:$C$17,SMALL(IF("Página Web"='03.Muestra'!$D$8:$D$17,ROW('03.Muestra'!$C$8:$C$17)-MIN(ROW('03.Muestra'!$D$8:$D$17))+1,""),ROW()-140)),"")</f>
        <v/>
      </c>
      <c r="C147" s="186" t="str" cm="1">
        <f t="array" ref="C147">IFERROR(INDEX('03.Muestra'!$F$8:$F$17,SMALL(IF("Página Web"='03.Muestra'!$D$8:$D$17,ROW('03.Muestra'!$F$8:$F$17)-MIN(ROW('03.Muestra'!$D$8:$D$17))+1,""),ROW()-140)),"")</f>
        <v/>
      </c>
      <c r="D147" s="229" t="str">
        <f t="shared" si="15"/>
        <v/>
      </c>
      <c r="E147" s="74" t="str">
        <f t="shared" si="14"/>
        <v/>
      </c>
      <c r="F147" s="18"/>
      <c r="G147" s="18"/>
      <c r="H147" s="18"/>
      <c r="I147" s="18"/>
      <c r="J147" s="18"/>
      <c r="K147" s="163"/>
      <c r="L147" s="18"/>
      <c r="M147" s="18"/>
      <c r="N147" s="18"/>
      <c r="O147" s="18"/>
      <c r="P147" s="18"/>
      <c r="Q147" s="18"/>
      <c r="R147" s="18"/>
      <c r="S147" s="18"/>
      <c r="T147" s="18"/>
      <c r="U147" s="18"/>
      <c r="V147" s="18"/>
      <c r="W147" s="18"/>
      <c r="X147" s="18"/>
      <c r="Y147" s="18"/>
    </row>
    <row r="148" spans="1:25" ht="12" customHeight="1">
      <c r="A148" s="178" t="str" cm="1">
        <f t="array" ref="A148">IFERROR(INDEX('03.Muestra'!$B$8:$B$17,SMALL(IF("Página Web"='03.Muestra'!$D$8:$D$17,ROW('03.Muestra'!$B$8:$B$17)-MIN(ROW('03.Muestra'!$D$8:$D$17))+1,""),ROW()-140)),"")</f>
        <v/>
      </c>
      <c r="B148" s="186" t="str" cm="1">
        <f t="array" ref="B148">IFERROR(INDEX('03.Muestra'!$C$8:$C$17,SMALL(IF("Página Web"='03.Muestra'!$D$8:$D$17,ROW('03.Muestra'!$C$8:$C$17)-MIN(ROW('03.Muestra'!$D$8:$D$17))+1,""),ROW()-140)),"")</f>
        <v/>
      </c>
      <c r="C148" s="186" t="str" cm="1">
        <f t="array" ref="C148">IFERROR(INDEX('03.Muestra'!$F$8:$F$17,SMALL(IF("Página Web"='03.Muestra'!$D$8:$D$17,ROW('03.Muestra'!$F$8:$F$17)-MIN(ROW('03.Muestra'!$D$8:$D$17))+1,""),ROW()-140)),"")</f>
        <v/>
      </c>
      <c r="D148" s="229" t="str">
        <f t="shared" si="15"/>
        <v/>
      </c>
      <c r="E148" s="74" t="str">
        <f t="shared" si="14"/>
        <v/>
      </c>
      <c r="F148" s="18"/>
      <c r="G148" s="18"/>
      <c r="H148" s="18"/>
      <c r="I148" s="18"/>
      <c r="J148" s="18"/>
      <c r="K148" s="163"/>
      <c r="L148" s="18"/>
      <c r="M148" s="18"/>
      <c r="N148" s="18"/>
      <c r="O148" s="18"/>
      <c r="P148" s="18"/>
      <c r="Q148" s="18"/>
      <c r="R148" s="18"/>
      <c r="S148" s="18"/>
      <c r="T148" s="18"/>
      <c r="U148" s="18"/>
      <c r="V148" s="18"/>
      <c r="W148" s="18"/>
      <c r="X148" s="18"/>
      <c r="Y148" s="18"/>
    </row>
    <row r="149" spans="1:25" ht="12" customHeight="1">
      <c r="A149" s="178" t="str" cm="1">
        <f t="array" ref="A149">IFERROR(INDEX('03.Muestra'!$B$8:$B$17,SMALL(IF("Página Web"='03.Muestra'!$D$8:$D$17,ROW('03.Muestra'!$B$8:$B$17)-MIN(ROW('03.Muestra'!$D$8:$D$17))+1,""),ROW()-140)),"")</f>
        <v/>
      </c>
      <c r="B149" s="186" t="str" cm="1">
        <f t="array" ref="B149">IFERROR(INDEX('03.Muestra'!$C$8:$C$17,SMALL(IF("Página Web"='03.Muestra'!$D$8:$D$17,ROW('03.Muestra'!$C$8:$C$17)-MIN(ROW('03.Muestra'!$D$8:$D$17))+1,""),ROW()-140)),"")</f>
        <v/>
      </c>
      <c r="C149" s="186" t="str" cm="1">
        <f t="array" ref="C149">IFERROR(INDEX('03.Muestra'!$F$8:$F$17,SMALL(IF("Página Web"='03.Muestra'!$D$8:$D$17,ROW('03.Muestra'!$F$8:$F$17)-MIN(ROW('03.Muestra'!$D$8:$D$17))+1,""),ROW()-140)),"")</f>
        <v/>
      </c>
      <c r="D149" s="229" t="str">
        <f t="shared" si="15"/>
        <v/>
      </c>
      <c r="E149" s="74" t="str">
        <f t="shared" si="14"/>
        <v/>
      </c>
      <c r="F149" s="18"/>
      <c r="G149" s="18"/>
      <c r="H149" s="18"/>
      <c r="I149" s="18"/>
      <c r="J149" s="18"/>
      <c r="K149" s="163"/>
      <c r="L149" s="18"/>
      <c r="M149" s="18"/>
      <c r="N149" s="18"/>
      <c r="O149" s="18"/>
      <c r="P149" s="18"/>
      <c r="Q149" s="18"/>
      <c r="R149" s="18"/>
      <c r="S149" s="18"/>
      <c r="T149" s="18"/>
      <c r="U149" s="18"/>
      <c r="V149" s="18"/>
      <c r="W149" s="18"/>
      <c r="X149" s="18"/>
      <c r="Y149" s="18"/>
    </row>
    <row r="150" spans="1:25" ht="12" customHeight="1">
      <c r="A150" s="178" t="str" cm="1">
        <f t="array" ref="A150">IFERROR(INDEX('03.Muestra'!$B$8:$B$17,SMALL(IF("Página Web"='03.Muestra'!$D$8:$D$17,ROW('03.Muestra'!$B$8:$B$17)-MIN(ROW('03.Muestra'!$D$8:$D$17))+1,""),ROW()-140)),"")</f>
        <v/>
      </c>
      <c r="B150" s="186" t="str" cm="1">
        <f t="array" ref="B150">IFERROR(INDEX('03.Muestra'!$C$8:$C$17,SMALL(IF("Página Web"='03.Muestra'!$D$8:$D$17,ROW('03.Muestra'!$C$8:$C$17)-MIN(ROW('03.Muestra'!$D$8:$D$17))+1,""),ROW()-140)),"")</f>
        <v/>
      </c>
      <c r="C150" s="186" t="str" cm="1">
        <f t="array" ref="C150">IFERROR(INDEX('03.Muestra'!$F$8:$F$17,SMALL(IF("Página Web"='03.Muestra'!$D$8:$D$17,ROW('03.Muestra'!$F$8:$F$17)-MIN(ROW('03.Muestra'!$D$8:$D$17))+1,""),ROW()-140)),"")</f>
        <v/>
      </c>
      <c r="D150" s="229" t="str">
        <f t="shared" si="15"/>
        <v/>
      </c>
      <c r="E150" s="74" t="str">
        <f t="shared" si="14"/>
        <v/>
      </c>
      <c r="F150" s="18"/>
      <c r="G150" s="18"/>
      <c r="H150" s="18"/>
      <c r="I150" s="18"/>
      <c r="J150" s="18"/>
      <c r="K150" s="163"/>
      <c r="L150" s="18"/>
      <c r="M150" s="18"/>
      <c r="N150" s="18"/>
      <c r="O150" s="18"/>
      <c r="P150" s="18"/>
      <c r="Q150" s="18"/>
      <c r="R150" s="18"/>
      <c r="S150" s="18"/>
      <c r="T150" s="18"/>
      <c r="U150" s="18"/>
      <c r="V150" s="18"/>
      <c r="W150" s="18"/>
      <c r="X150" s="18"/>
      <c r="Y150" s="18"/>
    </row>
    <row r="151" spans="1:25" ht="12" customHeight="1">
      <c r="A151" s="79"/>
      <c r="B151" s="111"/>
      <c r="C151" s="111"/>
      <c r="D151" s="239"/>
      <c r="E151" s="74"/>
      <c r="F151" s="18"/>
      <c r="G151" s="18"/>
      <c r="H151" s="18"/>
      <c r="I151" s="18"/>
      <c r="J151" s="18"/>
      <c r="K151" s="163"/>
      <c r="L151" s="18"/>
      <c r="M151" s="18"/>
      <c r="N151" s="18"/>
      <c r="O151" s="18"/>
      <c r="P151" s="18"/>
      <c r="Q151" s="18"/>
      <c r="R151" s="18"/>
      <c r="S151" s="18"/>
      <c r="T151" s="18"/>
      <c r="U151" s="18"/>
      <c r="V151" s="18"/>
      <c r="W151" s="18"/>
      <c r="X151" s="18"/>
      <c r="Y151" s="18"/>
    </row>
    <row r="152" spans="1:25" ht="12" customHeight="1">
      <c r="A152" s="79"/>
      <c r="B152" s="111"/>
      <c r="C152" s="111"/>
      <c r="D152" s="239"/>
      <c r="E152" s="74"/>
      <c r="F152" s="18"/>
      <c r="G152" s="18"/>
      <c r="H152" s="18"/>
      <c r="I152" s="18"/>
      <c r="J152" s="18"/>
      <c r="K152" s="163"/>
      <c r="L152" s="18"/>
      <c r="M152" s="18"/>
      <c r="N152" s="18"/>
      <c r="O152" s="18"/>
      <c r="P152" s="18"/>
      <c r="Q152" s="18"/>
      <c r="R152" s="18"/>
      <c r="S152" s="18"/>
      <c r="T152" s="18"/>
      <c r="U152" s="18"/>
      <c r="V152" s="18"/>
      <c r="W152" s="18"/>
      <c r="X152" s="18"/>
      <c r="Y152" s="18"/>
    </row>
    <row r="153" spans="1:25" ht="31">
      <c r="A153" s="227"/>
      <c r="B153" s="228"/>
      <c r="C153" s="227"/>
      <c r="D153" s="240"/>
      <c r="E153" s="222"/>
      <c r="F153" s="18"/>
      <c r="G153" s="18"/>
      <c r="H153" s="18"/>
      <c r="I153" s="18"/>
      <c r="J153" s="18"/>
      <c r="K153" s="163"/>
      <c r="L153" s="18"/>
      <c r="M153" s="18"/>
      <c r="N153" s="18"/>
      <c r="O153" s="18"/>
      <c r="P153" s="18"/>
      <c r="Q153" s="18"/>
      <c r="R153" s="18"/>
      <c r="S153" s="18"/>
      <c r="T153" s="18"/>
      <c r="U153" s="18"/>
      <c r="V153" s="18"/>
      <c r="W153" s="18"/>
      <c r="X153" s="18"/>
      <c r="Y153" s="18"/>
    </row>
    <row r="154" spans="1:25" ht="12" customHeight="1">
      <c r="A154" s="180"/>
      <c r="B154" s="180"/>
      <c r="C154" s="180"/>
      <c r="D154" s="241"/>
      <c r="E154" s="208"/>
      <c r="F154" s="208"/>
      <c r="G154" s="18"/>
      <c r="H154" s="18"/>
      <c r="I154" s="18"/>
      <c r="J154" s="18"/>
      <c r="K154" s="163"/>
      <c r="L154" s="18"/>
      <c r="M154" s="18"/>
      <c r="N154" s="18"/>
      <c r="O154" s="18"/>
      <c r="P154" s="18"/>
      <c r="Q154" s="18"/>
      <c r="R154" s="18"/>
      <c r="S154" s="18"/>
      <c r="T154" s="18"/>
      <c r="U154" s="18"/>
      <c r="V154" s="18"/>
      <c r="W154" s="18"/>
      <c r="X154" s="18"/>
      <c r="Y154" s="18"/>
    </row>
    <row r="155" spans="1:25" ht="12" customHeight="1">
      <c r="B155" s="18"/>
      <c r="C155" s="18"/>
      <c r="D155" s="235"/>
      <c r="E155" s="74"/>
      <c r="F155" s="18"/>
      <c r="G155" s="18"/>
      <c r="H155" s="18"/>
      <c r="I155" s="18"/>
      <c r="J155" s="18"/>
      <c r="K155" s="163"/>
      <c r="L155" s="18"/>
      <c r="M155" s="18"/>
      <c r="N155" s="18"/>
      <c r="O155" s="18"/>
      <c r="P155" s="18"/>
      <c r="Q155" s="18"/>
      <c r="R155" s="18"/>
      <c r="S155" s="18"/>
      <c r="T155" s="18"/>
      <c r="U155" s="18"/>
      <c r="V155" s="18"/>
      <c r="W155" s="18"/>
      <c r="X155" s="18"/>
      <c r="Y155" s="18"/>
    </row>
    <row r="156" spans="1:25" ht="12" customHeight="1">
      <c r="B156" s="18"/>
      <c r="C156" s="18"/>
      <c r="D156" s="235"/>
      <c r="E156" s="78"/>
      <c r="F156" s="18"/>
      <c r="G156" s="18"/>
      <c r="H156" s="18"/>
      <c r="I156" s="18"/>
      <c r="J156" s="18"/>
      <c r="K156" s="163"/>
      <c r="L156" s="18"/>
      <c r="M156" s="18"/>
      <c r="N156" s="18"/>
      <c r="O156" s="18"/>
      <c r="P156" s="18"/>
      <c r="Q156" s="18"/>
      <c r="R156" s="18"/>
      <c r="S156" s="18"/>
      <c r="T156" s="18"/>
      <c r="U156" s="18"/>
      <c r="V156" s="18"/>
      <c r="W156" s="18"/>
      <c r="X156" s="18"/>
      <c r="Y156" s="18"/>
    </row>
    <row r="157" spans="1:25" ht="29.25" customHeight="1">
      <c r="A157" s="157" t="s">
        <v>262</v>
      </c>
      <c r="B157" s="22" t="s">
        <v>87</v>
      </c>
      <c r="C157" s="23" t="s">
        <v>372</v>
      </c>
      <c r="D157" s="237" t="s">
        <v>30</v>
      </c>
      <c r="E157" s="88"/>
      <c r="K157" s="163"/>
      <c r="L157" s="18"/>
      <c r="M157" s="18"/>
      <c r="N157" s="18"/>
      <c r="O157" s="18"/>
      <c r="P157" s="18"/>
      <c r="Q157" s="18"/>
      <c r="R157" s="18"/>
      <c r="S157" s="18"/>
      <c r="T157" s="18"/>
      <c r="U157" s="18"/>
      <c r="V157" s="18"/>
      <c r="W157" s="18"/>
      <c r="X157" s="18"/>
      <c r="Y157" s="18"/>
    </row>
    <row r="158" spans="1:25" ht="12" customHeight="1">
      <c r="A158" s="178" cm="1">
        <f t="array" ref="A158">IFERROR(INDEX('03.Muestra'!$B$8:$B$17,SMALL(IF("Página Web"='03.Muestra'!$D$8:$D$17,ROW('03.Muestra'!$B$8:$B$17)-MIN(ROW('03.Muestra'!$D$8:$D$17))+1,""),ROW()-157)),"")</f>
        <v>1</v>
      </c>
      <c r="B158" s="186" t="str" cm="1">
        <f t="array" ref="B158">IFERROR(INDEX('03.Muestra'!$C$8:$C$17,SMALL(IF("Página Web"='03.Muestra'!$D$8:$D$17,ROW('03.Muestra'!$C$8:$C$17)-MIN(ROW('03.Muestra'!$D$8:$D$17))+1,""),ROW()-157)),"")</f>
        <v>Home</v>
      </c>
      <c r="C158" s="186" t="str" cm="1">
        <f t="array" ref="C158">IFERROR(INDEX('03.Muestra'!$F$8:$F$17,SMALL(IF("Página Web"='03.Muestra'!$D$8:$D$17,ROW('03.Muestra'!$F$8:$F$17)-MIN(ROW('03.Muestra'!$D$8:$D$17))+1,""),ROW()-157)),"")</f>
        <v>https://…</v>
      </c>
      <c r="D158" s="229" t="s">
        <v>24</v>
      </c>
      <c r="E158" s="74" t="str">
        <f t="shared" ref="E158:E167" si="16">IF(D158&lt;&gt;"",IF(AND(B158&lt;&gt;"",C158&lt;&gt;""),"","ERR"),"")</f>
        <v/>
      </c>
      <c r="F158" s="81" t="s">
        <v>31</v>
      </c>
      <c r="G158" s="82" t="s">
        <v>35</v>
      </c>
      <c r="H158" s="83" t="s">
        <v>33</v>
      </c>
      <c r="I158" s="84" t="s">
        <v>26</v>
      </c>
      <c r="J158" s="85" t="s">
        <v>24</v>
      </c>
      <c r="K158" s="159" t="s">
        <v>463</v>
      </c>
      <c r="L158" s="18"/>
      <c r="M158" s="18"/>
      <c r="N158" s="18"/>
      <c r="O158" s="18"/>
      <c r="P158" s="18"/>
      <c r="Q158" s="18"/>
      <c r="R158" s="18"/>
      <c r="S158" s="18"/>
      <c r="T158" s="18"/>
      <c r="U158" s="18"/>
      <c r="V158" s="18"/>
      <c r="W158" s="18"/>
      <c r="X158" s="18"/>
      <c r="Y158" s="18"/>
    </row>
    <row r="159" spans="1:25" ht="12" customHeight="1">
      <c r="A159" s="178" t="str" cm="1">
        <f t="array" ref="A159">IFERROR(INDEX('03.Muestra'!$B$8:$B$17,SMALL(IF("Página Web"='03.Muestra'!$D$8:$D$17,ROW('03.Muestra'!$B$8:$B$17)-MIN(ROW('03.Muestra'!$D$8:$D$17))+1,""),ROW()-157)),"")</f>
        <v/>
      </c>
      <c r="B159" s="186" t="str" cm="1">
        <f t="array" ref="B159">IFERROR(INDEX('03.Muestra'!$C$8:$C$17,SMALL(IF("Página Web"='03.Muestra'!$D$8:$D$17,ROW('03.Muestra'!$C$8:$C$17)-MIN(ROW('03.Muestra'!$D$8:$D$17))+1,""),ROW()-157)),"")</f>
        <v/>
      </c>
      <c r="C159" s="186" t="str" cm="1">
        <f t="array" ref="C159">IFERROR(INDEX('03.Muestra'!$F$8:$F$17,SMALL(IF("Página Web"='03.Muestra'!$D$8:$D$17,ROW('03.Muestra'!$F$8:$F$17)-MIN(ROW('03.Muestra'!$D$8:$D$17))+1,""),ROW()-157)),"")</f>
        <v/>
      </c>
      <c r="D159" s="229" t="s">
        <v>24</v>
      </c>
      <c r="E159" s="74" t="str">
        <f t="shared" si="16"/>
        <v>ERR</v>
      </c>
      <c r="F159" s="199">
        <f ca="1">COUNTIF($D158:INDIRECT("$D" &amp;  SUM(ROW()-1,'03.Muestra'!$D$20)-1),F158)</f>
        <v>0</v>
      </c>
      <c r="G159" s="199">
        <f ca="1">COUNTIF($D158:INDIRECT("$D" &amp;  SUM(ROW()-1,'03.Muestra'!$D$20)-1),G158)</f>
        <v>0</v>
      </c>
      <c r="H159" s="199">
        <f ca="1">COUNTIF($D158:INDIRECT("$D" &amp;  SUM(ROW()-1,'03.Muestra'!$D$20)-1),H158)</f>
        <v>0</v>
      </c>
      <c r="I159" s="199">
        <f ca="1">COUNTIF($D158:INDIRECT("$D" &amp;  SUM(ROW()-1,'03.Muestra'!$D$20)-1),I158)</f>
        <v>0</v>
      </c>
      <c r="J159" s="199">
        <f ca="1">COUNTIF($D158:INDIRECT("$D" &amp;  SUM(ROW()-1,'03.Muestra'!$D$20)-1),J158)</f>
        <v>1</v>
      </c>
      <c r="K159" s="160">
        <f ca="1">IF(COUNTIF('03.Muestra'!$D$8:$D$17,"Página Web")=0,0,COUNTBLANK($D158:INDIRECT("$D" &amp;  SUM(ROW()-1,COUNTIF('03.Muestra'!$D$8:$D$17,"Página Web"))-1)))</f>
        <v>0</v>
      </c>
      <c r="L159" s="18"/>
      <c r="M159" s="18"/>
      <c r="N159" s="18"/>
      <c r="O159" s="18"/>
      <c r="P159" s="18"/>
      <c r="Q159" s="18"/>
      <c r="R159" s="18"/>
      <c r="S159" s="18"/>
      <c r="T159" s="18"/>
      <c r="U159" s="18"/>
      <c r="V159" s="18"/>
      <c r="W159" s="18"/>
      <c r="X159" s="18"/>
      <c r="Y159" s="18"/>
    </row>
    <row r="160" spans="1:25" ht="12" customHeight="1">
      <c r="A160" s="178" t="str" cm="1">
        <f t="array" ref="A160">IFERROR(INDEX('03.Muestra'!$B$8:$B$17,SMALL(IF("Página Web"='03.Muestra'!$D$8:$D$17,ROW('03.Muestra'!$B$8:$B$17)-MIN(ROW('03.Muestra'!$D$8:$D$17))+1,""),ROW()-157)),"")</f>
        <v/>
      </c>
      <c r="B160" s="186" t="str" cm="1">
        <f t="array" ref="B160">IFERROR(INDEX('03.Muestra'!$C$8:$C$17,SMALL(IF("Página Web"='03.Muestra'!$D$8:$D$17,ROW('03.Muestra'!$C$8:$C$17)-MIN(ROW('03.Muestra'!$D$8:$D$17))+1,""),ROW()-157)),"")</f>
        <v/>
      </c>
      <c r="C160" s="186" t="str" cm="1">
        <f t="array" ref="C160">IFERROR(INDEX('03.Muestra'!$F$8:$F$17,SMALL(IF("Página Web"='03.Muestra'!$D$8:$D$17,ROW('03.Muestra'!$F$8:$F$17)-MIN(ROW('03.Muestra'!$D$8:$D$17))+1,""),ROW()-157)),"")</f>
        <v/>
      </c>
      <c r="D160" s="229" t="s">
        <v>24</v>
      </c>
      <c r="E160" s="74" t="str">
        <f t="shared" si="16"/>
        <v>ERR</v>
      </c>
      <c r="G160" s="18"/>
      <c r="H160" s="18"/>
      <c r="I160" s="18"/>
      <c r="J160" s="18"/>
      <c r="K160" s="163"/>
      <c r="L160" s="18"/>
      <c r="M160" s="18"/>
      <c r="N160" s="18"/>
      <c r="O160" s="18"/>
      <c r="P160" s="18"/>
      <c r="Q160" s="18"/>
      <c r="R160" s="18"/>
      <c r="S160" s="18"/>
      <c r="T160" s="18"/>
      <c r="U160" s="18"/>
      <c r="V160" s="18"/>
      <c r="W160" s="18"/>
      <c r="X160" s="18"/>
      <c r="Y160" s="18"/>
    </row>
    <row r="161" spans="1:25" ht="12" customHeight="1">
      <c r="A161" s="178" t="str" cm="1">
        <f t="array" ref="A161">IFERROR(INDEX('03.Muestra'!$B$8:$B$17,SMALL(IF("Página Web"='03.Muestra'!$D$8:$D$17,ROW('03.Muestra'!$B$8:$B$17)-MIN(ROW('03.Muestra'!$D$8:$D$17))+1,""),ROW()-157)),"")</f>
        <v/>
      </c>
      <c r="B161" s="186" t="str" cm="1">
        <f t="array" ref="B161">IFERROR(INDEX('03.Muestra'!$C$8:$C$17,SMALL(IF("Página Web"='03.Muestra'!$D$8:$D$17,ROW('03.Muestra'!$C$8:$C$17)-MIN(ROW('03.Muestra'!$D$8:$D$17))+1,""),ROW()-157)),"")</f>
        <v/>
      </c>
      <c r="C161" s="186" t="str" cm="1">
        <f t="array" ref="C161">IFERROR(INDEX('03.Muestra'!$F$8:$F$17,SMALL(IF("Página Web"='03.Muestra'!$D$8:$D$17,ROW('03.Muestra'!$F$8:$F$17)-MIN(ROW('03.Muestra'!$D$8:$D$17))+1,""),ROW()-157)),"")</f>
        <v/>
      </c>
      <c r="D161" s="229" t="str">
        <f t="shared" ref="D161:D167" si="17">IF(C161="","",$D$18)</f>
        <v/>
      </c>
      <c r="E161" s="74" t="str">
        <f t="shared" si="16"/>
        <v/>
      </c>
      <c r="G161" s="18"/>
      <c r="H161" s="18"/>
      <c r="I161" s="18"/>
      <c r="J161" s="18"/>
      <c r="K161" s="163"/>
      <c r="L161" s="18"/>
      <c r="M161" s="18"/>
      <c r="N161" s="18"/>
      <c r="O161" s="18"/>
      <c r="P161" s="18"/>
      <c r="Q161" s="18"/>
      <c r="R161" s="18"/>
      <c r="S161" s="18"/>
      <c r="T161" s="18"/>
      <c r="U161" s="18"/>
      <c r="V161" s="18"/>
      <c r="W161" s="18"/>
      <c r="X161" s="18"/>
      <c r="Y161" s="18"/>
    </row>
    <row r="162" spans="1:25" ht="12" customHeight="1">
      <c r="A162" s="178" t="str" cm="1">
        <f t="array" ref="A162">IFERROR(INDEX('03.Muestra'!$B$8:$B$17,SMALL(IF("Página Web"='03.Muestra'!$D$8:$D$17,ROW('03.Muestra'!$B$8:$B$17)-MIN(ROW('03.Muestra'!$D$8:$D$17))+1,""),ROW()-157)),"")</f>
        <v/>
      </c>
      <c r="B162" s="186" t="str" cm="1">
        <f t="array" ref="B162">IFERROR(INDEX('03.Muestra'!$C$8:$C$17,SMALL(IF("Página Web"='03.Muestra'!$D$8:$D$17,ROW('03.Muestra'!$C$8:$C$17)-MIN(ROW('03.Muestra'!$D$8:$D$17))+1,""),ROW()-157)),"")</f>
        <v/>
      </c>
      <c r="C162" s="186" t="str" cm="1">
        <f t="array" ref="C162">IFERROR(INDEX('03.Muestra'!$F$8:$F$17,SMALL(IF("Página Web"='03.Muestra'!$D$8:$D$17,ROW('03.Muestra'!$F$8:$F$17)-MIN(ROW('03.Muestra'!$D$8:$D$17))+1,""),ROW()-157)),"")</f>
        <v/>
      </c>
      <c r="D162" s="229" t="str">
        <f t="shared" si="17"/>
        <v/>
      </c>
      <c r="E162" s="74" t="str">
        <f t="shared" si="16"/>
        <v/>
      </c>
      <c r="G162" s="18"/>
      <c r="H162" s="18"/>
      <c r="I162" s="18"/>
      <c r="J162" s="18"/>
      <c r="K162" s="163"/>
      <c r="L162" s="18"/>
      <c r="M162" s="18"/>
      <c r="N162" s="18"/>
      <c r="O162" s="18"/>
      <c r="P162" s="18"/>
      <c r="Q162" s="18"/>
      <c r="R162" s="18"/>
      <c r="S162" s="18"/>
      <c r="T162" s="18"/>
      <c r="U162" s="18"/>
      <c r="V162" s="18"/>
      <c r="W162" s="18"/>
      <c r="X162" s="18"/>
      <c r="Y162" s="18"/>
    </row>
    <row r="163" spans="1:25" ht="12" customHeight="1">
      <c r="A163" s="178" t="str" cm="1">
        <f t="array" ref="A163">IFERROR(INDEX('03.Muestra'!$B$8:$B$17,SMALL(IF("Página Web"='03.Muestra'!$D$8:$D$17,ROW('03.Muestra'!$B$8:$B$17)-MIN(ROW('03.Muestra'!$D$8:$D$17))+1,""),ROW()-157)),"")</f>
        <v/>
      </c>
      <c r="B163" s="186" t="str" cm="1">
        <f t="array" ref="B163">IFERROR(INDEX('03.Muestra'!$C$8:$C$17,SMALL(IF("Página Web"='03.Muestra'!$D$8:$D$17,ROW('03.Muestra'!$C$8:$C$17)-MIN(ROW('03.Muestra'!$D$8:$D$17))+1,""),ROW()-157)),"")</f>
        <v/>
      </c>
      <c r="C163" s="186" t="str" cm="1">
        <f t="array" ref="C163">IFERROR(INDEX('03.Muestra'!$F$8:$F$17,SMALL(IF("Página Web"='03.Muestra'!$D$8:$D$17,ROW('03.Muestra'!$F$8:$F$17)-MIN(ROW('03.Muestra'!$D$8:$D$17))+1,""),ROW()-157)),"")</f>
        <v/>
      </c>
      <c r="D163" s="229" t="str">
        <f t="shared" si="17"/>
        <v/>
      </c>
      <c r="E163" s="74" t="str">
        <f t="shared" si="16"/>
        <v/>
      </c>
      <c r="G163" s="18"/>
      <c r="H163" s="18"/>
      <c r="I163" s="18"/>
      <c r="J163" s="18"/>
      <c r="K163" s="163"/>
      <c r="L163" s="18"/>
      <c r="M163" s="18"/>
      <c r="N163" s="18"/>
      <c r="O163" s="18"/>
      <c r="P163" s="18"/>
      <c r="Q163" s="18"/>
      <c r="R163" s="18"/>
      <c r="S163" s="18"/>
      <c r="T163" s="18"/>
      <c r="U163" s="18"/>
      <c r="V163" s="18"/>
      <c r="W163" s="18"/>
      <c r="X163" s="18"/>
      <c r="Y163" s="18"/>
    </row>
    <row r="164" spans="1:25" ht="12" customHeight="1">
      <c r="A164" s="178" t="str" cm="1">
        <f t="array" ref="A164">IFERROR(INDEX('03.Muestra'!$B$8:$B$17,SMALL(IF("Página Web"='03.Muestra'!$D$8:$D$17,ROW('03.Muestra'!$B$8:$B$17)-MIN(ROW('03.Muestra'!$D$8:$D$17))+1,""),ROW()-157)),"")</f>
        <v/>
      </c>
      <c r="B164" s="186" t="str" cm="1">
        <f t="array" ref="B164">IFERROR(INDEX('03.Muestra'!$C$8:$C$17,SMALL(IF("Página Web"='03.Muestra'!$D$8:$D$17,ROW('03.Muestra'!$C$8:$C$17)-MIN(ROW('03.Muestra'!$D$8:$D$17))+1,""),ROW()-157)),"")</f>
        <v/>
      </c>
      <c r="C164" s="186" t="str" cm="1">
        <f t="array" ref="C164">IFERROR(INDEX('03.Muestra'!$F$8:$F$17,SMALL(IF("Página Web"='03.Muestra'!$D$8:$D$17,ROW('03.Muestra'!$F$8:$F$17)-MIN(ROW('03.Muestra'!$D$8:$D$17))+1,""),ROW()-157)),"")</f>
        <v/>
      </c>
      <c r="D164" s="229" t="str">
        <f t="shared" si="17"/>
        <v/>
      </c>
      <c r="E164" s="74" t="str">
        <f t="shared" si="16"/>
        <v/>
      </c>
      <c r="F164" s="18"/>
      <c r="G164" s="18"/>
      <c r="H164" s="18"/>
      <c r="I164" s="18"/>
      <c r="J164" s="18"/>
      <c r="K164" s="163"/>
      <c r="L164" s="18"/>
      <c r="M164" s="18"/>
      <c r="N164" s="18"/>
      <c r="O164" s="18"/>
      <c r="P164" s="18"/>
      <c r="Q164" s="18"/>
      <c r="R164" s="18"/>
      <c r="S164" s="18"/>
      <c r="T164" s="18"/>
      <c r="U164" s="18"/>
      <c r="V164" s="18"/>
      <c r="W164" s="18"/>
      <c r="X164" s="18"/>
      <c r="Y164" s="18"/>
    </row>
    <row r="165" spans="1:25" ht="12" customHeight="1">
      <c r="A165" s="178" t="str" cm="1">
        <f t="array" ref="A165">IFERROR(INDEX('03.Muestra'!$B$8:$B$17,SMALL(IF("Página Web"='03.Muestra'!$D$8:$D$17,ROW('03.Muestra'!$B$8:$B$17)-MIN(ROW('03.Muestra'!$D$8:$D$17))+1,""),ROW()-157)),"")</f>
        <v/>
      </c>
      <c r="B165" s="186" t="str" cm="1">
        <f t="array" ref="B165">IFERROR(INDEX('03.Muestra'!$C$8:$C$17,SMALL(IF("Página Web"='03.Muestra'!$D$8:$D$17,ROW('03.Muestra'!$C$8:$C$17)-MIN(ROW('03.Muestra'!$D$8:$D$17))+1,""),ROW()-157)),"")</f>
        <v/>
      </c>
      <c r="C165" s="186" t="str" cm="1">
        <f t="array" ref="C165">IFERROR(INDEX('03.Muestra'!$F$8:$F$17,SMALL(IF("Página Web"='03.Muestra'!$D$8:$D$17,ROW('03.Muestra'!$F$8:$F$17)-MIN(ROW('03.Muestra'!$D$8:$D$17))+1,""),ROW()-157)),"")</f>
        <v/>
      </c>
      <c r="D165" s="229" t="str">
        <f t="shared" si="17"/>
        <v/>
      </c>
      <c r="E165" s="74" t="str">
        <f t="shared" si="16"/>
        <v/>
      </c>
      <c r="F165" s="18"/>
      <c r="G165" s="18"/>
      <c r="H165" s="18"/>
      <c r="I165" s="18"/>
      <c r="J165" s="18"/>
      <c r="K165" s="163"/>
      <c r="L165" s="18"/>
      <c r="M165" s="18"/>
      <c r="N165" s="18"/>
      <c r="O165" s="18"/>
      <c r="P165" s="18"/>
      <c r="Q165" s="18"/>
      <c r="R165" s="18"/>
      <c r="S165" s="18"/>
      <c r="T165" s="18"/>
      <c r="U165" s="18"/>
      <c r="V165" s="18"/>
      <c r="W165" s="18"/>
      <c r="X165" s="18"/>
      <c r="Y165" s="18"/>
    </row>
    <row r="166" spans="1:25" ht="12" customHeight="1">
      <c r="A166" s="178" t="str" cm="1">
        <f t="array" ref="A166">IFERROR(INDEX('03.Muestra'!$B$8:$B$17,SMALL(IF("Página Web"='03.Muestra'!$D$8:$D$17,ROW('03.Muestra'!$B$8:$B$17)-MIN(ROW('03.Muestra'!$D$8:$D$17))+1,""),ROW()-157)),"")</f>
        <v/>
      </c>
      <c r="B166" s="186" t="str" cm="1">
        <f t="array" ref="B166">IFERROR(INDEX('03.Muestra'!$C$8:$C$17,SMALL(IF("Página Web"='03.Muestra'!$D$8:$D$17,ROW('03.Muestra'!$C$8:$C$17)-MIN(ROW('03.Muestra'!$D$8:$D$17))+1,""),ROW()-157)),"")</f>
        <v/>
      </c>
      <c r="C166" s="186" t="str" cm="1">
        <f t="array" ref="C166">IFERROR(INDEX('03.Muestra'!$F$8:$F$17,SMALL(IF("Página Web"='03.Muestra'!$D$8:$D$17,ROW('03.Muestra'!$F$8:$F$17)-MIN(ROW('03.Muestra'!$D$8:$D$17))+1,""),ROW()-157)),"")</f>
        <v/>
      </c>
      <c r="D166" s="229" t="str">
        <f t="shared" si="17"/>
        <v/>
      </c>
      <c r="E166" s="74" t="str">
        <f t="shared" si="16"/>
        <v/>
      </c>
      <c r="F166" s="18"/>
      <c r="G166" s="18"/>
      <c r="H166" s="18"/>
      <c r="I166" s="18"/>
      <c r="J166" s="18"/>
      <c r="K166" s="163"/>
      <c r="L166" s="18"/>
      <c r="M166" s="18"/>
      <c r="N166" s="18"/>
      <c r="O166" s="18"/>
      <c r="P166" s="18"/>
      <c r="Q166" s="18"/>
      <c r="R166" s="18"/>
      <c r="S166" s="18"/>
      <c r="T166" s="18"/>
      <c r="U166" s="18"/>
      <c r="V166" s="18"/>
      <c r="W166" s="18"/>
      <c r="X166" s="18"/>
      <c r="Y166" s="18"/>
    </row>
    <row r="167" spans="1:25" ht="12" customHeight="1">
      <c r="A167" s="178" t="str" cm="1">
        <f t="array" ref="A167">IFERROR(INDEX('03.Muestra'!$B$8:$B$17,SMALL(IF("Página Web"='03.Muestra'!$D$8:$D$17,ROW('03.Muestra'!$B$8:$B$17)-MIN(ROW('03.Muestra'!$D$8:$D$17))+1,""),ROW()-157)),"")</f>
        <v/>
      </c>
      <c r="B167" s="186" t="str" cm="1">
        <f t="array" ref="B167">IFERROR(INDEX('03.Muestra'!$C$8:$C$17,SMALL(IF("Página Web"='03.Muestra'!$D$8:$D$17,ROW('03.Muestra'!$C$8:$C$17)-MIN(ROW('03.Muestra'!$D$8:$D$17))+1,""),ROW()-157)),"")</f>
        <v/>
      </c>
      <c r="C167" s="186" t="str" cm="1">
        <f t="array" ref="C167">IFERROR(INDEX('03.Muestra'!$F$8:$F$17,SMALL(IF("Página Web"='03.Muestra'!$D$8:$D$17,ROW('03.Muestra'!$F$8:$F$17)-MIN(ROW('03.Muestra'!$D$8:$D$17))+1,""),ROW()-157)),"")</f>
        <v/>
      </c>
      <c r="D167" s="229" t="str">
        <f t="shared" si="17"/>
        <v/>
      </c>
      <c r="E167" s="74" t="str">
        <f t="shared" si="16"/>
        <v/>
      </c>
      <c r="F167" s="18"/>
      <c r="G167" s="18"/>
      <c r="H167" s="18"/>
      <c r="I167" s="18"/>
      <c r="J167" s="18"/>
      <c r="K167" s="163"/>
      <c r="L167" s="18"/>
      <c r="M167" s="18"/>
      <c r="N167" s="18"/>
      <c r="O167" s="18"/>
      <c r="P167" s="18"/>
      <c r="Q167" s="18"/>
      <c r="R167" s="18"/>
      <c r="S167" s="18"/>
      <c r="T167" s="18"/>
      <c r="U167" s="18"/>
      <c r="V167" s="18"/>
      <c r="W167" s="18"/>
      <c r="X167" s="18"/>
      <c r="Y167" s="18"/>
    </row>
    <row r="168" spans="1:25" ht="12" customHeight="1">
      <c r="A168" s="79"/>
      <c r="B168" s="111"/>
      <c r="C168" s="111"/>
      <c r="D168" s="239"/>
      <c r="E168" s="74"/>
      <c r="F168" s="18"/>
      <c r="G168" s="18"/>
      <c r="H168" s="18"/>
      <c r="I168" s="18"/>
      <c r="J168" s="18"/>
      <c r="K168" s="163"/>
      <c r="L168" s="18"/>
      <c r="M168" s="18"/>
      <c r="N168" s="18"/>
      <c r="O168" s="18"/>
      <c r="P168" s="18"/>
      <c r="Q168" s="18"/>
      <c r="R168" s="18"/>
      <c r="S168" s="18"/>
      <c r="T168" s="18"/>
      <c r="U168" s="18"/>
      <c r="V168" s="18"/>
      <c r="W168" s="18"/>
      <c r="X168" s="18"/>
      <c r="Y168" s="18"/>
    </row>
    <row r="169" spans="1:25" ht="12" customHeight="1">
      <c r="A169" s="79"/>
      <c r="B169" s="111"/>
      <c r="C169" s="111"/>
      <c r="D169" s="239"/>
      <c r="E169" s="74"/>
      <c r="F169" s="18"/>
      <c r="G169" s="18"/>
      <c r="H169" s="18"/>
      <c r="I169" s="18"/>
      <c r="J169" s="18"/>
      <c r="K169" s="163"/>
      <c r="L169" s="18"/>
      <c r="M169" s="18"/>
      <c r="N169" s="18"/>
      <c r="O169" s="18"/>
      <c r="P169" s="18"/>
      <c r="Q169" s="18"/>
      <c r="R169" s="18"/>
      <c r="S169" s="18"/>
      <c r="T169" s="18"/>
      <c r="U169" s="18"/>
      <c r="V169" s="18"/>
      <c r="W169" s="18"/>
      <c r="X169" s="18"/>
      <c r="Y169" s="18"/>
    </row>
    <row r="170" spans="1:25" ht="31">
      <c r="A170" s="227"/>
      <c r="B170" s="228"/>
      <c r="C170" s="227"/>
      <c r="D170" s="240"/>
      <c r="E170" s="222"/>
      <c r="F170" s="18"/>
      <c r="G170" s="18"/>
      <c r="H170" s="18"/>
      <c r="I170" s="18"/>
      <c r="J170" s="18"/>
      <c r="K170" s="163"/>
      <c r="L170" s="18"/>
      <c r="M170" s="18"/>
      <c r="N170" s="18"/>
      <c r="O170" s="18"/>
      <c r="P170" s="18"/>
      <c r="Q170" s="18"/>
      <c r="R170" s="18"/>
      <c r="S170" s="18"/>
      <c r="T170" s="18"/>
      <c r="U170" s="18"/>
      <c r="V170" s="18"/>
      <c r="W170" s="18"/>
      <c r="X170" s="18"/>
      <c r="Y170" s="18"/>
    </row>
    <row r="171" spans="1:25" ht="12" customHeight="1">
      <c r="A171" s="180"/>
      <c r="B171" s="180"/>
      <c r="C171" s="180"/>
      <c r="D171" s="241"/>
      <c r="E171" s="208"/>
      <c r="F171" s="208"/>
      <c r="G171" s="18"/>
      <c r="H171" s="18"/>
      <c r="I171" s="18"/>
      <c r="J171" s="18"/>
      <c r="K171" s="163"/>
      <c r="L171" s="18"/>
      <c r="M171" s="18"/>
      <c r="N171" s="18"/>
      <c r="O171" s="18"/>
      <c r="P171" s="18"/>
      <c r="Q171" s="18"/>
      <c r="R171" s="18"/>
      <c r="S171" s="18"/>
      <c r="T171" s="18"/>
      <c r="U171" s="18"/>
      <c r="V171" s="18"/>
      <c r="W171" s="18"/>
      <c r="X171" s="18"/>
      <c r="Y171" s="18"/>
    </row>
    <row r="172" spans="1:25" ht="12" customHeight="1">
      <c r="B172" s="18"/>
      <c r="C172" s="18"/>
      <c r="D172" s="235"/>
      <c r="E172" s="74"/>
      <c r="F172" s="18"/>
      <c r="G172" s="18"/>
      <c r="H172" s="18"/>
      <c r="I172" s="18"/>
      <c r="J172" s="18"/>
      <c r="K172" s="163"/>
      <c r="L172" s="18"/>
      <c r="M172" s="18"/>
      <c r="N172" s="18"/>
      <c r="O172" s="18"/>
      <c r="P172" s="18"/>
      <c r="Q172" s="18"/>
      <c r="R172" s="18"/>
      <c r="S172" s="18"/>
      <c r="T172" s="18"/>
      <c r="U172" s="18"/>
      <c r="V172" s="18"/>
      <c r="W172" s="18"/>
      <c r="X172" s="18"/>
      <c r="Y172" s="18"/>
    </row>
    <row r="173" spans="1:25" ht="12" customHeight="1">
      <c r="B173" s="18"/>
      <c r="C173" s="18"/>
      <c r="D173" s="235"/>
      <c r="E173" s="78"/>
      <c r="F173" s="18"/>
      <c r="G173" s="18"/>
      <c r="H173" s="18"/>
      <c r="I173" s="18"/>
      <c r="J173" s="18"/>
      <c r="K173" s="163"/>
      <c r="L173" s="18"/>
      <c r="M173" s="18"/>
      <c r="N173" s="18"/>
      <c r="O173" s="18"/>
      <c r="P173" s="18"/>
      <c r="Q173" s="18"/>
      <c r="R173" s="18"/>
      <c r="S173" s="18"/>
      <c r="T173" s="18"/>
      <c r="U173" s="18"/>
      <c r="V173" s="18"/>
      <c r="W173" s="18"/>
      <c r="X173" s="18"/>
      <c r="Y173" s="18"/>
    </row>
    <row r="174" spans="1:25" ht="29.25" customHeight="1">
      <c r="A174" s="157" t="s">
        <v>262</v>
      </c>
      <c r="B174" s="22" t="s">
        <v>87</v>
      </c>
      <c r="C174" s="23" t="s">
        <v>373</v>
      </c>
      <c r="D174" s="237" t="s">
        <v>30</v>
      </c>
      <c r="E174" s="88"/>
      <c r="K174" s="163"/>
      <c r="L174" s="18"/>
      <c r="M174" s="18"/>
      <c r="N174" s="18"/>
      <c r="O174" s="18"/>
      <c r="P174" s="18"/>
      <c r="Q174" s="18"/>
      <c r="R174" s="18"/>
      <c r="S174" s="18"/>
      <c r="T174" s="18"/>
      <c r="U174" s="18"/>
      <c r="V174" s="18"/>
      <c r="W174" s="18"/>
      <c r="X174" s="18"/>
      <c r="Y174" s="18"/>
    </row>
    <row r="175" spans="1:25" ht="12" customHeight="1">
      <c r="A175" s="178" cm="1">
        <f t="array" ref="A175">IFERROR(INDEX('03.Muestra'!$B$8:$B$17,SMALL(IF("Página Web"='03.Muestra'!$D$8:$D$17,ROW('03.Muestra'!$B$8:$B$17)-MIN(ROW('03.Muestra'!$D$8:$D$17))+1,""),ROW()-174)),"")</f>
        <v>1</v>
      </c>
      <c r="B175" s="186" t="str" cm="1">
        <f t="array" ref="B175">IFERROR(INDEX('03.Muestra'!$C$8:$C$17,SMALL(IF("Página Web"='03.Muestra'!$D$8:$D$17,ROW('03.Muestra'!$C$8:$C$17)-MIN(ROW('03.Muestra'!$D$8:$D$17))+1,""),ROW()-174)),"")</f>
        <v>Home</v>
      </c>
      <c r="C175" s="186" t="str" cm="1">
        <f t="array" ref="C175">IFERROR(INDEX('03.Muestra'!$F$8:$F$17,SMALL(IF("Página Web"='03.Muestra'!$D$8:$D$17,ROW('03.Muestra'!$F$8:$F$17)-MIN(ROW('03.Muestra'!$D$8:$D$17))+1,""),ROW()-174)),"")</f>
        <v>https://…</v>
      </c>
      <c r="D175" s="229" t="s">
        <v>24</v>
      </c>
      <c r="E175" s="74" t="str">
        <f t="shared" ref="E175:E184" si="18">IF(D175&lt;&gt;"",IF(AND(B175&lt;&gt;"",C175&lt;&gt;""),"","ERR"),"")</f>
        <v/>
      </c>
      <c r="F175" s="81" t="s">
        <v>31</v>
      </c>
      <c r="G175" s="82" t="s">
        <v>35</v>
      </c>
      <c r="H175" s="83" t="s">
        <v>33</v>
      </c>
      <c r="I175" s="84" t="s">
        <v>26</v>
      </c>
      <c r="J175" s="85" t="s">
        <v>24</v>
      </c>
      <c r="K175" s="159" t="s">
        <v>463</v>
      </c>
      <c r="L175" s="18"/>
      <c r="M175" s="18"/>
      <c r="N175" s="18"/>
      <c r="O175" s="18"/>
      <c r="P175" s="18"/>
      <c r="Q175" s="18"/>
      <c r="R175" s="18"/>
      <c r="S175" s="18"/>
      <c r="T175" s="18"/>
      <c r="U175" s="18"/>
      <c r="V175" s="18"/>
      <c r="W175" s="18"/>
      <c r="X175" s="18"/>
      <c r="Y175" s="18"/>
    </row>
    <row r="176" spans="1:25" ht="12" customHeight="1">
      <c r="A176" s="178" t="str" cm="1">
        <f t="array" ref="A176">IFERROR(INDEX('03.Muestra'!$B$8:$B$17,SMALL(IF("Página Web"='03.Muestra'!$D$8:$D$17,ROW('03.Muestra'!$B$8:$B$17)-MIN(ROW('03.Muestra'!$D$8:$D$17))+1,""),ROW()-174)),"")</f>
        <v/>
      </c>
      <c r="B176" s="186" t="str" cm="1">
        <f t="array" ref="B176">IFERROR(INDEX('03.Muestra'!$C$8:$C$17,SMALL(IF("Página Web"='03.Muestra'!$D$8:$D$17,ROW('03.Muestra'!$C$8:$C$17)-MIN(ROW('03.Muestra'!$D$8:$D$17))+1,""),ROW()-174)),"")</f>
        <v/>
      </c>
      <c r="C176" s="186" t="str" cm="1">
        <f t="array" ref="C176">IFERROR(INDEX('03.Muestra'!$F$8:$F$17,SMALL(IF("Página Web"='03.Muestra'!$D$8:$D$17,ROW('03.Muestra'!$F$8:$F$17)-MIN(ROW('03.Muestra'!$D$8:$D$17))+1,""),ROW()-174)),"")</f>
        <v/>
      </c>
      <c r="D176" s="229" t="s">
        <v>24</v>
      </c>
      <c r="E176" s="74" t="str">
        <f t="shared" si="18"/>
        <v>ERR</v>
      </c>
      <c r="F176" s="199">
        <f ca="1">COUNTIF($D175:INDIRECT("$D" &amp;  SUM(ROW()-1,'03.Muestra'!$D$20)-1),F175)</f>
        <v>0</v>
      </c>
      <c r="G176" s="199">
        <f ca="1">COUNTIF($D175:INDIRECT("$D" &amp;  SUM(ROW()-1,'03.Muestra'!$D$20)-1),G175)</f>
        <v>0</v>
      </c>
      <c r="H176" s="199">
        <f ca="1">COUNTIF($D175:INDIRECT("$D" &amp;  SUM(ROW()-1,'03.Muestra'!$D$20)-1),H175)</f>
        <v>0</v>
      </c>
      <c r="I176" s="199">
        <f ca="1">COUNTIF($D175:INDIRECT("$D" &amp;  SUM(ROW()-1,'03.Muestra'!$D$20)-1),I175)</f>
        <v>0</v>
      </c>
      <c r="J176" s="199">
        <f ca="1">COUNTIF($D175:INDIRECT("$D" &amp;  SUM(ROW()-1,'03.Muestra'!$D$20)-1),J175)</f>
        <v>1</v>
      </c>
      <c r="K176" s="160">
        <f ca="1">IF(COUNTIF('03.Muestra'!$D$8:$D$17,"Página Web")=0,0,COUNTBLANK($D175:INDIRECT("$D" &amp;  SUM(ROW()-1,COUNTIF('03.Muestra'!$D$8:$D$17,"Página Web"))-1)))</f>
        <v>0</v>
      </c>
      <c r="L176" s="18"/>
      <c r="M176" s="18"/>
      <c r="N176" s="18"/>
      <c r="O176" s="18"/>
      <c r="P176" s="18"/>
      <c r="Q176" s="18"/>
      <c r="R176" s="18"/>
      <c r="S176" s="18"/>
      <c r="T176" s="18"/>
      <c r="U176" s="18"/>
      <c r="V176" s="18"/>
      <c r="W176" s="18"/>
      <c r="X176" s="18"/>
      <c r="Y176" s="18"/>
    </row>
    <row r="177" spans="1:25" ht="12" customHeight="1">
      <c r="A177" s="178" t="str" cm="1">
        <f t="array" ref="A177">IFERROR(INDEX('03.Muestra'!$B$8:$B$17,SMALL(IF("Página Web"='03.Muestra'!$D$8:$D$17,ROW('03.Muestra'!$B$8:$B$17)-MIN(ROW('03.Muestra'!$D$8:$D$17))+1,""),ROW()-174)),"")</f>
        <v/>
      </c>
      <c r="B177" s="186" t="str" cm="1">
        <f t="array" ref="B177">IFERROR(INDEX('03.Muestra'!$C$8:$C$17,SMALL(IF("Página Web"='03.Muestra'!$D$8:$D$17,ROW('03.Muestra'!$C$8:$C$17)-MIN(ROW('03.Muestra'!$D$8:$D$17))+1,""),ROW()-174)),"")</f>
        <v/>
      </c>
      <c r="C177" s="186" t="str" cm="1">
        <f t="array" ref="C177">IFERROR(INDEX('03.Muestra'!$F$8:$F$17,SMALL(IF("Página Web"='03.Muestra'!$D$8:$D$17,ROW('03.Muestra'!$F$8:$F$17)-MIN(ROW('03.Muestra'!$D$8:$D$17))+1,""),ROW()-174)),"")</f>
        <v/>
      </c>
      <c r="D177" s="229" t="s">
        <v>24</v>
      </c>
      <c r="E177" s="74" t="str">
        <f t="shared" si="18"/>
        <v>ERR</v>
      </c>
      <c r="G177" s="18"/>
      <c r="H177" s="18"/>
      <c r="I177" s="18"/>
      <c r="J177" s="18"/>
      <c r="K177" s="163"/>
      <c r="L177" s="18"/>
      <c r="M177" s="18"/>
      <c r="N177" s="18"/>
      <c r="O177" s="18"/>
      <c r="P177" s="18"/>
      <c r="Q177" s="18"/>
      <c r="R177" s="18"/>
      <c r="S177" s="18"/>
      <c r="T177" s="18"/>
      <c r="U177" s="18"/>
      <c r="V177" s="18"/>
      <c r="W177" s="18"/>
      <c r="X177" s="18"/>
      <c r="Y177" s="18"/>
    </row>
    <row r="178" spans="1:25" ht="12" customHeight="1">
      <c r="A178" s="178" t="str" cm="1">
        <f t="array" ref="A178">IFERROR(INDEX('03.Muestra'!$B$8:$B$17,SMALL(IF("Página Web"='03.Muestra'!$D$8:$D$17,ROW('03.Muestra'!$B$8:$B$17)-MIN(ROW('03.Muestra'!$D$8:$D$17))+1,""),ROW()-174)),"")</f>
        <v/>
      </c>
      <c r="B178" s="186" t="str" cm="1">
        <f t="array" ref="B178">IFERROR(INDEX('03.Muestra'!$C$8:$C$17,SMALL(IF("Página Web"='03.Muestra'!$D$8:$D$17,ROW('03.Muestra'!$C$8:$C$17)-MIN(ROW('03.Muestra'!$D$8:$D$17))+1,""),ROW()-174)),"")</f>
        <v/>
      </c>
      <c r="C178" s="186" t="str" cm="1">
        <f t="array" ref="C178">IFERROR(INDEX('03.Muestra'!$F$8:$F$17,SMALL(IF("Página Web"='03.Muestra'!$D$8:$D$17,ROW('03.Muestra'!$F$8:$F$17)-MIN(ROW('03.Muestra'!$D$8:$D$17))+1,""),ROW()-174)),"")</f>
        <v/>
      </c>
      <c r="D178" s="229" t="str">
        <f t="shared" ref="D178:D184" si="19">IF(C178="","",$D$18)</f>
        <v/>
      </c>
      <c r="E178" s="74" t="str">
        <f t="shared" si="18"/>
        <v/>
      </c>
      <c r="G178" s="18"/>
      <c r="H178" s="18"/>
      <c r="I178" s="18"/>
      <c r="J178" s="18"/>
      <c r="K178" s="163"/>
      <c r="L178" s="18"/>
      <c r="M178" s="18"/>
      <c r="N178" s="18"/>
      <c r="O178" s="18"/>
      <c r="P178" s="18"/>
      <c r="Q178" s="18"/>
      <c r="R178" s="18"/>
      <c r="S178" s="18"/>
      <c r="T178" s="18"/>
      <c r="U178" s="18"/>
      <c r="V178" s="18"/>
      <c r="W178" s="18"/>
      <c r="X178" s="18"/>
      <c r="Y178" s="18"/>
    </row>
    <row r="179" spans="1:25" ht="12" customHeight="1">
      <c r="A179" s="178" t="str" cm="1">
        <f t="array" ref="A179">IFERROR(INDEX('03.Muestra'!$B$8:$B$17,SMALL(IF("Página Web"='03.Muestra'!$D$8:$D$17,ROW('03.Muestra'!$B$8:$B$17)-MIN(ROW('03.Muestra'!$D$8:$D$17))+1,""),ROW()-174)),"")</f>
        <v/>
      </c>
      <c r="B179" s="186" t="str" cm="1">
        <f t="array" ref="B179">IFERROR(INDEX('03.Muestra'!$C$8:$C$17,SMALL(IF("Página Web"='03.Muestra'!$D$8:$D$17,ROW('03.Muestra'!$C$8:$C$17)-MIN(ROW('03.Muestra'!$D$8:$D$17))+1,""),ROW()-174)),"")</f>
        <v/>
      </c>
      <c r="C179" s="186" t="str" cm="1">
        <f t="array" ref="C179">IFERROR(INDEX('03.Muestra'!$F$8:$F$17,SMALL(IF("Página Web"='03.Muestra'!$D$8:$D$17,ROW('03.Muestra'!$F$8:$F$17)-MIN(ROW('03.Muestra'!$D$8:$D$17))+1,""),ROW()-174)),"")</f>
        <v/>
      </c>
      <c r="D179" s="229" t="str">
        <f t="shared" si="19"/>
        <v/>
      </c>
      <c r="E179" s="74" t="str">
        <f t="shared" si="18"/>
        <v/>
      </c>
      <c r="G179" s="18"/>
      <c r="H179" s="18"/>
      <c r="I179" s="18"/>
      <c r="J179" s="18"/>
      <c r="K179" s="163"/>
      <c r="L179" s="18"/>
      <c r="M179" s="18"/>
      <c r="N179" s="18"/>
      <c r="O179" s="18"/>
      <c r="P179" s="18"/>
      <c r="Q179" s="18"/>
      <c r="R179" s="18"/>
      <c r="S179" s="18"/>
      <c r="T179" s="18"/>
      <c r="U179" s="18"/>
      <c r="V179" s="18"/>
      <c r="W179" s="18"/>
      <c r="X179" s="18"/>
      <c r="Y179" s="18"/>
    </row>
    <row r="180" spans="1:25" ht="12" customHeight="1">
      <c r="A180" s="178" t="str" cm="1">
        <f t="array" ref="A180">IFERROR(INDEX('03.Muestra'!$B$8:$B$17,SMALL(IF("Página Web"='03.Muestra'!$D$8:$D$17,ROW('03.Muestra'!$B$8:$B$17)-MIN(ROW('03.Muestra'!$D$8:$D$17))+1,""),ROW()-174)),"")</f>
        <v/>
      </c>
      <c r="B180" s="186" t="str" cm="1">
        <f t="array" ref="B180">IFERROR(INDEX('03.Muestra'!$C$8:$C$17,SMALL(IF("Página Web"='03.Muestra'!$D$8:$D$17,ROW('03.Muestra'!$C$8:$C$17)-MIN(ROW('03.Muestra'!$D$8:$D$17))+1,""),ROW()-174)),"")</f>
        <v/>
      </c>
      <c r="C180" s="186" t="str" cm="1">
        <f t="array" ref="C180">IFERROR(INDEX('03.Muestra'!$F$8:$F$17,SMALL(IF("Página Web"='03.Muestra'!$D$8:$D$17,ROW('03.Muestra'!$F$8:$F$17)-MIN(ROW('03.Muestra'!$D$8:$D$17))+1,""),ROW()-174)),"")</f>
        <v/>
      </c>
      <c r="D180" s="229" t="str">
        <f t="shared" si="19"/>
        <v/>
      </c>
      <c r="E180" s="74" t="str">
        <f t="shared" si="18"/>
        <v/>
      </c>
      <c r="G180" s="18"/>
      <c r="H180" s="18"/>
      <c r="I180" s="18"/>
      <c r="J180" s="18"/>
      <c r="K180" s="163"/>
      <c r="L180" s="18"/>
      <c r="M180" s="18"/>
      <c r="N180" s="18"/>
      <c r="O180" s="18"/>
      <c r="P180" s="18"/>
      <c r="Q180" s="18"/>
      <c r="R180" s="18"/>
      <c r="S180" s="18"/>
      <c r="T180" s="18"/>
      <c r="U180" s="18"/>
      <c r="V180" s="18"/>
      <c r="W180" s="18"/>
      <c r="X180" s="18"/>
      <c r="Y180" s="18"/>
    </row>
    <row r="181" spans="1:25" ht="12" customHeight="1">
      <c r="A181" s="178" t="str" cm="1">
        <f t="array" ref="A181">IFERROR(INDEX('03.Muestra'!$B$8:$B$17,SMALL(IF("Página Web"='03.Muestra'!$D$8:$D$17,ROW('03.Muestra'!$B$8:$B$17)-MIN(ROW('03.Muestra'!$D$8:$D$17))+1,""),ROW()-174)),"")</f>
        <v/>
      </c>
      <c r="B181" s="186" t="str" cm="1">
        <f t="array" ref="B181">IFERROR(INDEX('03.Muestra'!$C$8:$C$17,SMALL(IF("Página Web"='03.Muestra'!$D$8:$D$17,ROW('03.Muestra'!$C$8:$C$17)-MIN(ROW('03.Muestra'!$D$8:$D$17))+1,""),ROW()-174)),"")</f>
        <v/>
      </c>
      <c r="C181" s="186" t="str" cm="1">
        <f t="array" ref="C181">IFERROR(INDEX('03.Muestra'!$F$8:$F$17,SMALL(IF("Página Web"='03.Muestra'!$D$8:$D$17,ROW('03.Muestra'!$F$8:$F$17)-MIN(ROW('03.Muestra'!$D$8:$D$17))+1,""),ROW()-174)),"")</f>
        <v/>
      </c>
      <c r="D181" s="229" t="str">
        <f t="shared" si="19"/>
        <v/>
      </c>
      <c r="E181" s="74" t="str">
        <f t="shared" si="18"/>
        <v/>
      </c>
      <c r="F181" s="18"/>
      <c r="G181" s="18"/>
      <c r="H181" s="18"/>
      <c r="I181" s="18"/>
      <c r="J181" s="18"/>
      <c r="K181" s="163"/>
      <c r="L181" s="18"/>
      <c r="M181" s="18"/>
      <c r="N181" s="18"/>
      <c r="O181" s="18"/>
      <c r="P181" s="18"/>
      <c r="Q181" s="18"/>
      <c r="R181" s="18"/>
      <c r="S181" s="18"/>
      <c r="T181" s="18"/>
      <c r="U181" s="18"/>
      <c r="V181" s="18"/>
      <c r="W181" s="18"/>
      <c r="X181" s="18"/>
      <c r="Y181" s="18"/>
    </row>
    <row r="182" spans="1:25" ht="12" customHeight="1">
      <c r="A182" s="178" t="str" cm="1">
        <f t="array" ref="A182">IFERROR(INDEX('03.Muestra'!$B$8:$B$17,SMALL(IF("Página Web"='03.Muestra'!$D$8:$D$17,ROW('03.Muestra'!$B$8:$B$17)-MIN(ROW('03.Muestra'!$D$8:$D$17))+1,""),ROW()-174)),"")</f>
        <v/>
      </c>
      <c r="B182" s="186" t="str" cm="1">
        <f t="array" ref="B182">IFERROR(INDEX('03.Muestra'!$C$8:$C$17,SMALL(IF("Página Web"='03.Muestra'!$D$8:$D$17,ROW('03.Muestra'!$C$8:$C$17)-MIN(ROW('03.Muestra'!$D$8:$D$17))+1,""),ROW()-174)),"")</f>
        <v/>
      </c>
      <c r="C182" s="186" t="str" cm="1">
        <f t="array" ref="C182">IFERROR(INDEX('03.Muestra'!$F$8:$F$17,SMALL(IF("Página Web"='03.Muestra'!$D$8:$D$17,ROW('03.Muestra'!$F$8:$F$17)-MIN(ROW('03.Muestra'!$D$8:$D$17))+1,""),ROW()-174)),"")</f>
        <v/>
      </c>
      <c r="D182" s="229" t="str">
        <f t="shared" si="19"/>
        <v/>
      </c>
      <c r="E182" s="74" t="str">
        <f t="shared" si="18"/>
        <v/>
      </c>
      <c r="F182" s="18"/>
      <c r="G182" s="18"/>
      <c r="H182" s="18"/>
      <c r="I182" s="18"/>
      <c r="J182" s="18"/>
      <c r="K182" s="163"/>
      <c r="L182" s="18"/>
      <c r="M182" s="18"/>
      <c r="N182" s="18"/>
      <c r="O182" s="18"/>
      <c r="P182" s="18"/>
      <c r="Q182" s="18"/>
      <c r="R182" s="18"/>
      <c r="S182" s="18"/>
      <c r="T182" s="18"/>
      <c r="U182" s="18"/>
      <c r="V182" s="18"/>
      <c r="W182" s="18"/>
      <c r="X182" s="18"/>
      <c r="Y182" s="18"/>
    </row>
    <row r="183" spans="1:25" ht="12" customHeight="1">
      <c r="A183" s="178" t="str" cm="1">
        <f t="array" ref="A183">IFERROR(INDEX('03.Muestra'!$B$8:$B$17,SMALL(IF("Página Web"='03.Muestra'!$D$8:$D$17,ROW('03.Muestra'!$B$8:$B$17)-MIN(ROW('03.Muestra'!$D$8:$D$17))+1,""),ROW()-174)),"")</f>
        <v/>
      </c>
      <c r="B183" s="186" t="str" cm="1">
        <f t="array" ref="B183">IFERROR(INDEX('03.Muestra'!$C$8:$C$17,SMALL(IF("Página Web"='03.Muestra'!$D$8:$D$17,ROW('03.Muestra'!$C$8:$C$17)-MIN(ROW('03.Muestra'!$D$8:$D$17))+1,""),ROW()-174)),"")</f>
        <v/>
      </c>
      <c r="C183" s="186" t="str" cm="1">
        <f t="array" ref="C183">IFERROR(INDEX('03.Muestra'!$F$8:$F$17,SMALL(IF("Página Web"='03.Muestra'!$D$8:$D$17,ROW('03.Muestra'!$F$8:$F$17)-MIN(ROW('03.Muestra'!$D$8:$D$17))+1,""),ROW()-174)),"")</f>
        <v/>
      </c>
      <c r="D183" s="229" t="str">
        <f t="shared" si="19"/>
        <v/>
      </c>
      <c r="E183" s="74" t="str">
        <f t="shared" si="18"/>
        <v/>
      </c>
      <c r="F183" s="18"/>
      <c r="G183" s="18"/>
      <c r="H183" s="18"/>
      <c r="I183" s="18"/>
      <c r="J183" s="18"/>
      <c r="K183" s="163"/>
      <c r="L183" s="18"/>
      <c r="M183" s="18"/>
      <c r="N183" s="18"/>
      <c r="O183" s="18"/>
      <c r="P183" s="18"/>
      <c r="Q183" s="18"/>
      <c r="R183" s="18"/>
      <c r="S183" s="18"/>
      <c r="T183" s="18"/>
      <c r="U183" s="18"/>
      <c r="V183" s="18"/>
      <c r="W183" s="18"/>
      <c r="X183" s="18"/>
      <c r="Y183" s="18"/>
    </row>
    <row r="184" spans="1:25" ht="12" customHeight="1">
      <c r="A184" s="178" t="str" cm="1">
        <f t="array" ref="A184">IFERROR(INDEX('03.Muestra'!$B$8:$B$17,SMALL(IF("Página Web"='03.Muestra'!$D$8:$D$17,ROW('03.Muestra'!$B$8:$B$17)-MIN(ROW('03.Muestra'!$D$8:$D$17))+1,""),ROW()-174)),"")</f>
        <v/>
      </c>
      <c r="B184" s="186" t="str" cm="1">
        <f t="array" ref="B184">IFERROR(INDEX('03.Muestra'!$C$8:$C$17,SMALL(IF("Página Web"='03.Muestra'!$D$8:$D$17,ROW('03.Muestra'!$C$8:$C$17)-MIN(ROW('03.Muestra'!$D$8:$D$17))+1,""),ROW()-174)),"")</f>
        <v/>
      </c>
      <c r="C184" s="186" t="str" cm="1">
        <f t="array" ref="C184">IFERROR(INDEX('03.Muestra'!$F$8:$F$17,SMALL(IF("Página Web"='03.Muestra'!$D$8:$D$17,ROW('03.Muestra'!$F$8:$F$17)-MIN(ROW('03.Muestra'!$D$8:$D$17))+1,""),ROW()-174)),"")</f>
        <v/>
      </c>
      <c r="D184" s="229" t="str">
        <f t="shared" si="19"/>
        <v/>
      </c>
      <c r="E184" s="74" t="str">
        <f t="shared" si="18"/>
        <v/>
      </c>
      <c r="F184" s="18"/>
      <c r="G184" s="18"/>
      <c r="H184" s="18"/>
      <c r="I184" s="18"/>
      <c r="J184" s="18"/>
      <c r="K184" s="163"/>
      <c r="L184" s="18"/>
      <c r="M184" s="18"/>
      <c r="N184" s="18"/>
      <c r="O184" s="18"/>
      <c r="P184" s="18"/>
      <c r="Q184" s="18"/>
      <c r="R184" s="18"/>
      <c r="S184" s="18"/>
      <c r="T184" s="18"/>
      <c r="U184" s="18"/>
      <c r="V184" s="18"/>
      <c r="W184" s="18"/>
      <c r="X184" s="18"/>
      <c r="Y184" s="18"/>
    </row>
    <row r="185" spans="1:25" ht="12" customHeight="1">
      <c r="A185" s="79"/>
      <c r="B185" s="111"/>
      <c r="C185" s="111"/>
      <c r="D185" s="239"/>
      <c r="E185" s="74"/>
      <c r="F185" s="18"/>
      <c r="G185" s="18"/>
      <c r="H185" s="18"/>
      <c r="I185" s="18"/>
      <c r="J185" s="18"/>
      <c r="K185" s="163"/>
      <c r="L185" s="18"/>
      <c r="M185" s="18"/>
      <c r="N185" s="18"/>
      <c r="O185" s="18"/>
      <c r="P185" s="18"/>
      <c r="Q185" s="18"/>
      <c r="R185" s="18"/>
      <c r="S185" s="18"/>
      <c r="T185" s="18"/>
      <c r="U185" s="18"/>
      <c r="V185" s="18"/>
      <c r="W185" s="18"/>
      <c r="X185" s="18"/>
      <c r="Y185" s="18"/>
    </row>
    <row r="186" spans="1:25" ht="12" customHeight="1">
      <c r="A186" s="79"/>
      <c r="B186" s="111"/>
      <c r="C186" s="111"/>
      <c r="D186" s="239"/>
      <c r="E186" s="74"/>
      <c r="F186" s="18"/>
      <c r="G186" s="18"/>
      <c r="H186" s="18"/>
      <c r="I186" s="18"/>
      <c r="J186" s="18"/>
      <c r="K186" s="163"/>
      <c r="L186" s="18"/>
      <c r="M186" s="18"/>
      <c r="N186" s="18"/>
      <c r="O186" s="18"/>
      <c r="P186" s="18"/>
      <c r="Q186" s="18"/>
      <c r="R186" s="18"/>
      <c r="S186" s="18"/>
      <c r="T186" s="18"/>
      <c r="U186" s="18"/>
      <c r="V186" s="18"/>
      <c r="W186" s="18"/>
      <c r="X186" s="18"/>
      <c r="Y186" s="18"/>
    </row>
    <row r="187" spans="1:25" ht="31">
      <c r="A187" s="227"/>
      <c r="B187" s="228"/>
      <c r="C187" s="227"/>
      <c r="D187" s="240"/>
      <c r="E187" s="222"/>
      <c r="F187" s="18"/>
      <c r="G187" s="18"/>
      <c r="H187" s="18"/>
      <c r="I187" s="18"/>
      <c r="J187" s="18"/>
      <c r="K187" s="163"/>
      <c r="L187" s="18"/>
      <c r="M187" s="18"/>
      <c r="N187" s="18"/>
      <c r="O187" s="18"/>
      <c r="P187" s="18"/>
      <c r="Q187" s="18"/>
      <c r="R187" s="18"/>
      <c r="S187" s="18"/>
      <c r="T187" s="18"/>
      <c r="U187" s="18"/>
      <c r="V187" s="18"/>
      <c r="W187" s="18"/>
      <c r="X187" s="18"/>
      <c r="Y187" s="18"/>
    </row>
    <row r="188" spans="1:25" ht="12" customHeight="1">
      <c r="A188" s="180"/>
      <c r="B188" s="180"/>
      <c r="C188" s="180"/>
      <c r="D188" s="241"/>
      <c r="E188" s="208"/>
      <c r="F188" s="176"/>
      <c r="G188" s="18"/>
      <c r="H188" s="18"/>
      <c r="I188" s="18"/>
      <c r="J188" s="18"/>
      <c r="K188" s="163"/>
      <c r="L188" s="18"/>
      <c r="M188" s="18"/>
      <c r="N188" s="18"/>
      <c r="O188" s="18"/>
      <c r="P188" s="18"/>
      <c r="Q188" s="18"/>
      <c r="R188" s="18"/>
      <c r="S188" s="18"/>
      <c r="T188" s="18"/>
      <c r="U188" s="18"/>
      <c r="V188" s="18"/>
      <c r="W188" s="18"/>
      <c r="X188" s="18"/>
      <c r="Y188" s="18"/>
    </row>
    <row r="189" spans="1:25" ht="12" customHeight="1">
      <c r="B189" s="18"/>
      <c r="C189" s="18"/>
      <c r="D189" s="235"/>
      <c r="E189" s="74"/>
      <c r="F189" s="18"/>
      <c r="G189" s="18"/>
      <c r="H189" s="18"/>
      <c r="I189" s="18"/>
      <c r="J189" s="18"/>
      <c r="K189" s="163"/>
      <c r="L189" s="18"/>
      <c r="M189" s="18"/>
      <c r="N189" s="18"/>
      <c r="O189" s="18"/>
      <c r="P189" s="18"/>
      <c r="Q189" s="18"/>
      <c r="R189" s="18"/>
      <c r="S189" s="18"/>
      <c r="T189" s="18"/>
      <c r="U189" s="18"/>
      <c r="V189" s="18"/>
      <c r="W189" s="18"/>
      <c r="X189" s="18"/>
      <c r="Y189" s="18"/>
    </row>
    <row r="190" spans="1:25" ht="12" customHeight="1">
      <c r="B190" s="18"/>
      <c r="C190" s="18"/>
      <c r="D190" s="235"/>
      <c r="E190" s="78"/>
      <c r="F190" s="18"/>
      <c r="G190" s="18"/>
      <c r="H190" s="18"/>
      <c r="I190" s="18"/>
      <c r="J190" s="18"/>
      <c r="K190" s="163"/>
      <c r="L190" s="18"/>
      <c r="M190" s="18"/>
      <c r="N190" s="18"/>
      <c r="O190" s="18"/>
      <c r="P190" s="18"/>
      <c r="Q190" s="18"/>
      <c r="R190" s="18"/>
      <c r="S190" s="18"/>
      <c r="T190" s="18"/>
      <c r="U190" s="18"/>
      <c r="V190" s="18"/>
      <c r="W190" s="18"/>
      <c r="X190" s="18"/>
      <c r="Y190" s="18"/>
    </row>
    <row r="191" spans="1:25" ht="29.25" customHeight="1">
      <c r="A191" s="157" t="s">
        <v>262</v>
      </c>
      <c r="B191" s="22" t="s">
        <v>87</v>
      </c>
      <c r="C191" s="23" t="s">
        <v>374</v>
      </c>
      <c r="D191" s="237" t="s">
        <v>30</v>
      </c>
      <c r="E191" s="88"/>
      <c r="K191" s="163"/>
      <c r="L191" s="18"/>
      <c r="M191" s="18"/>
      <c r="N191" s="18"/>
      <c r="O191" s="18"/>
      <c r="P191" s="18"/>
      <c r="Q191" s="18"/>
      <c r="R191" s="18"/>
      <c r="S191" s="18"/>
      <c r="T191" s="18"/>
      <c r="U191" s="18"/>
      <c r="V191" s="18"/>
      <c r="W191" s="18"/>
      <c r="X191" s="18"/>
      <c r="Y191" s="18"/>
    </row>
    <row r="192" spans="1:25" ht="12" customHeight="1">
      <c r="A192" s="178" cm="1">
        <f t="array" ref="A192">IFERROR(INDEX('03.Muestra'!$B$8:$B$17,SMALL(IF("Página Web"='03.Muestra'!$D$8:$D$17,ROW('03.Muestra'!$B$8:$B$17)-MIN(ROW('03.Muestra'!$D$8:$D$17))+1,""),ROW()-191)),"")</f>
        <v>1</v>
      </c>
      <c r="B192" s="186" t="str" cm="1">
        <f t="array" ref="B192">IFERROR(INDEX('03.Muestra'!$C$8:$C$17,SMALL(IF("Página Web"='03.Muestra'!$D$8:$D$17,ROW('03.Muestra'!$C$8:$C$17)-MIN(ROW('03.Muestra'!$D$8:$D$17))+1,""),ROW()-191)),"")</f>
        <v>Home</v>
      </c>
      <c r="C192" s="186" t="str" cm="1">
        <f t="array" ref="C192">IFERROR(INDEX('03.Muestra'!$F$8:$F$17,SMALL(IF("Página Web"='03.Muestra'!$D$8:$D$17,ROW('03.Muestra'!$F$8:$F$17)-MIN(ROW('03.Muestra'!$D$8:$D$17))+1,""),ROW()-191)),"")</f>
        <v>https://…</v>
      </c>
      <c r="D192" s="229" t="s">
        <v>24</v>
      </c>
      <c r="E192" s="74" t="str">
        <f t="shared" ref="E192:E201" si="20">IF(D192&lt;&gt;"",IF(AND(B192&lt;&gt;"",C192&lt;&gt;""),"","ERR"),"")</f>
        <v/>
      </c>
      <c r="F192" s="81" t="s">
        <v>31</v>
      </c>
      <c r="G192" s="82" t="s">
        <v>35</v>
      </c>
      <c r="H192" s="83" t="s">
        <v>33</v>
      </c>
      <c r="I192" s="84" t="s">
        <v>26</v>
      </c>
      <c r="J192" s="85" t="s">
        <v>24</v>
      </c>
      <c r="K192" s="159" t="s">
        <v>463</v>
      </c>
      <c r="L192" s="18"/>
      <c r="M192" s="18"/>
      <c r="N192" s="18"/>
      <c r="O192" s="18"/>
      <c r="P192" s="18"/>
      <c r="Q192" s="18"/>
      <c r="R192" s="18"/>
      <c r="S192" s="18"/>
      <c r="T192" s="18"/>
      <c r="U192" s="18"/>
      <c r="V192" s="18"/>
      <c r="W192" s="18"/>
      <c r="X192" s="18"/>
      <c r="Y192" s="18"/>
    </row>
    <row r="193" spans="1:25" ht="12" customHeight="1">
      <c r="A193" s="178" t="str" cm="1">
        <f t="array" ref="A193">IFERROR(INDEX('03.Muestra'!$B$8:$B$17,SMALL(IF("Página Web"='03.Muestra'!$D$8:$D$17,ROW('03.Muestra'!$B$8:$B$17)-MIN(ROW('03.Muestra'!$D$8:$D$17))+1,""),ROW()-191)),"")</f>
        <v/>
      </c>
      <c r="B193" s="186" t="str" cm="1">
        <f t="array" ref="B193">IFERROR(INDEX('03.Muestra'!$C$8:$C$17,SMALL(IF("Página Web"='03.Muestra'!$D$8:$D$17,ROW('03.Muestra'!$C$8:$C$17)-MIN(ROW('03.Muestra'!$D$8:$D$17))+1,""),ROW()-191)),"")</f>
        <v/>
      </c>
      <c r="C193" s="186" t="str" cm="1">
        <f t="array" ref="C193">IFERROR(INDEX('03.Muestra'!$F$8:$F$17,SMALL(IF("Página Web"='03.Muestra'!$D$8:$D$17,ROW('03.Muestra'!$F$8:$F$17)-MIN(ROW('03.Muestra'!$D$8:$D$17))+1,""),ROW()-191)),"")</f>
        <v/>
      </c>
      <c r="D193" s="229" t="s">
        <v>24</v>
      </c>
      <c r="E193" s="74" t="str">
        <f t="shared" si="20"/>
        <v>ERR</v>
      </c>
      <c r="F193" s="199">
        <f ca="1">COUNTIF($D192:INDIRECT("$D" &amp;  SUM(ROW()-1,'03.Muestra'!$D$20)-1),F192)</f>
        <v>0</v>
      </c>
      <c r="G193" s="199">
        <f ca="1">COUNTIF($D192:INDIRECT("$D" &amp;  SUM(ROW()-1,'03.Muestra'!$D$20)-1),G192)</f>
        <v>0</v>
      </c>
      <c r="H193" s="199">
        <f ca="1">COUNTIF($D192:INDIRECT("$D" &amp;  SUM(ROW()-1,'03.Muestra'!$D$20)-1),H192)</f>
        <v>0</v>
      </c>
      <c r="I193" s="199">
        <f ca="1">COUNTIF($D192:INDIRECT("$D" &amp;  SUM(ROW()-1,'03.Muestra'!$D$20)-1),I192)</f>
        <v>0</v>
      </c>
      <c r="J193" s="199">
        <f ca="1">COUNTIF($D192:INDIRECT("$D" &amp;  SUM(ROW()-1,'03.Muestra'!$D$20)-1),J192)</f>
        <v>1</v>
      </c>
      <c r="K193" s="160">
        <f ca="1">IF(COUNTIF('03.Muestra'!$D$8:$D$17,"Página Web")=0,0,COUNTBLANK($D192:INDIRECT("$D" &amp;  SUM(ROW()-1,COUNTIF('03.Muestra'!$D$8:$D$17,"Página Web"))-1)))</f>
        <v>0</v>
      </c>
      <c r="L193" s="18"/>
      <c r="M193" s="18"/>
      <c r="N193" s="18"/>
      <c r="O193" s="18"/>
      <c r="P193" s="18"/>
      <c r="Q193" s="18"/>
      <c r="R193" s="18"/>
      <c r="S193" s="18"/>
      <c r="T193" s="18"/>
      <c r="U193" s="18"/>
      <c r="V193" s="18"/>
      <c r="W193" s="18"/>
      <c r="X193" s="18"/>
      <c r="Y193" s="18"/>
    </row>
    <row r="194" spans="1:25" ht="12" customHeight="1">
      <c r="A194" s="178" t="str" cm="1">
        <f t="array" ref="A194">IFERROR(INDEX('03.Muestra'!$B$8:$B$17,SMALL(IF("Página Web"='03.Muestra'!$D$8:$D$17,ROW('03.Muestra'!$B$8:$B$17)-MIN(ROW('03.Muestra'!$D$8:$D$17))+1,""),ROW()-191)),"")</f>
        <v/>
      </c>
      <c r="B194" s="186" t="str" cm="1">
        <f t="array" ref="B194">IFERROR(INDEX('03.Muestra'!$C$8:$C$17,SMALL(IF("Página Web"='03.Muestra'!$D$8:$D$17,ROW('03.Muestra'!$C$8:$C$17)-MIN(ROW('03.Muestra'!$D$8:$D$17))+1,""),ROW()-191)),"")</f>
        <v/>
      </c>
      <c r="C194" s="186" t="str" cm="1">
        <f t="array" ref="C194">IFERROR(INDEX('03.Muestra'!$F$8:$F$17,SMALL(IF("Página Web"='03.Muestra'!$D$8:$D$17,ROW('03.Muestra'!$F$8:$F$17)-MIN(ROW('03.Muestra'!$D$8:$D$17))+1,""),ROW()-191)),"")</f>
        <v/>
      </c>
      <c r="D194" s="229" t="s">
        <v>24</v>
      </c>
      <c r="E194" s="74" t="str">
        <f t="shared" si="20"/>
        <v>ERR</v>
      </c>
      <c r="G194" s="18"/>
      <c r="H194" s="18"/>
      <c r="I194" s="18"/>
      <c r="J194" s="18"/>
      <c r="K194" s="163"/>
      <c r="L194" s="18"/>
      <c r="M194" s="18"/>
      <c r="N194" s="18"/>
      <c r="O194" s="18"/>
      <c r="P194" s="18"/>
      <c r="Q194" s="18"/>
      <c r="R194" s="18"/>
      <c r="S194" s="18"/>
      <c r="T194" s="18"/>
      <c r="U194" s="18"/>
      <c r="V194" s="18"/>
      <c r="W194" s="18"/>
      <c r="X194" s="18"/>
      <c r="Y194" s="18"/>
    </row>
    <row r="195" spans="1:25" ht="12" customHeight="1">
      <c r="A195" s="178" t="str" cm="1">
        <f t="array" ref="A195">IFERROR(INDEX('03.Muestra'!$B$8:$B$17,SMALL(IF("Página Web"='03.Muestra'!$D$8:$D$17,ROW('03.Muestra'!$B$8:$B$17)-MIN(ROW('03.Muestra'!$D$8:$D$17))+1,""),ROW()-191)),"")</f>
        <v/>
      </c>
      <c r="B195" s="186" t="str" cm="1">
        <f t="array" ref="B195">IFERROR(INDEX('03.Muestra'!$C$8:$C$17,SMALL(IF("Página Web"='03.Muestra'!$D$8:$D$17,ROW('03.Muestra'!$C$8:$C$17)-MIN(ROW('03.Muestra'!$D$8:$D$17))+1,""),ROW()-191)),"")</f>
        <v/>
      </c>
      <c r="C195" s="186" t="str" cm="1">
        <f t="array" ref="C195">IFERROR(INDEX('03.Muestra'!$F$8:$F$17,SMALL(IF("Página Web"='03.Muestra'!$D$8:$D$17,ROW('03.Muestra'!$F$8:$F$17)-MIN(ROW('03.Muestra'!$D$8:$D$17))+1,""),ROW()-191)),"")</f>
        <v/>
      </c>
      <c r="D195" s="229" t="str">
        <f t="shared" ref="D195:D201" si="21">IF(C195="","",$D$18)</f>
        <v/>
      </c>
      <c r="E195" s="74" t="str">
        <f t="shared" si="20"/>
        <v/>
      </c>
      <c r="G195" s="18"/>
      <c r="H195" s="18"/>
      <c r="I195" s="18"/>
      <c r="J195" s="18"/>
      <c r="K195" s="163"/>
      <c r="L195" s="18"/>
      <c r="M195" s="18"/>
      <c r="N195" s="18"/>
      <c r="O195" s="18"/>
      <c r="P195" s="18"/>
      <c r="Q195" s="18"/>
      <c r="R195" s="18"/>
      <c r="S195" s="18"/>
      <c r="T195" s="18"/>
      <c r="U195" s="18"/>
      <c r="V195" s="18"/>
      <c r="W195" s="18"/>
      <c r="X195" s="18"/>
      <c r="Y195" s="18"/>
    </row>
    <row r="196" spans="1:25" ht="12" customHeight="1">
      <c r="A196" s="178" t="str" cm="1">
        <f t="array" ref="A196">IFERROR(INDEX('03.Muestra'!$B$8:$B$17,SMALL(IF("Página Web"='03.Muestra'!$D$8:$D$17,ROW('03.Muestra'!$B$8:$B$17)-MIN(ROW('03.Muestra'!$D$8:$D$17))+1,""),ROW()-191)),"")</f>
        <v/>
      </c>
      <c r="B196" s="186" t="str" cm="1">
        <f t="array" ref="B196">IFERROR(INDEX('03.Muestra'!$C$8:$C$17,SMALL(IF("Página Web"='03.Muestra'!$D$8:$D$17,ROW('03.Muestra'!$C$8:$C$17)-MIN(ROW('03.Muestra'!$D$8:$D$17))+1,""),ROW()-191)),"")</f>
        <v/>
      </c>
      <c r="C196" s="186" t="str" cm="1">
        <f t="array" ref="C196">IFERROR(INDEX('03.Muestra'!$F$8:$F$17,SMALL(IF("Página Web"='03.Muestra'!$D$8:$D$17,ROW('03.Muestra'!$F$8:$F$17)-MIN(ROW('03.Muestra'!$D$8:$D$17))+1,""),ROW()-191)),"")</f>
        <v/>
      </c>
      <c r="D196" s="229" t="str">
        <f t="shared" si="21"/>
        <v/>
      </c>
      <c r="E196" s="74" t="str">
        <f t="shared" si="20"/>
        <v/>
      </c>
      <c r="G196" s="18"/>
      <c r="H196" s="18"/>
      <c r="I196" s="18"/>
      <c r="J196" s="18"/>
      <c r="K196" s="163"/>
      <c r="L196" s="18"/>
      <c r="M196" s="18"/>
      <c r="N196" s="18"/>
      <c r="O196" s="18"/>
      <c r="P196" s="18"/>
      <c r="Q196" s="18"/>
      <c r="R196" s="18"/>
      <c r="S196" s="18"/>
      <c r="T196" s="18"/>
      <c r="U196" s="18"/>
      <c r="V196" s="18"/>
      <c r="W196" s="18"/>
      <c r="X196" s="18"/>
      <c r="Y196" s="18"/>
    </row>
    <row r="197" spans="1:25" ht="12" customHeight="1">
      <c r="A197" s="178" t="str" cm="1">
        <f t="array" ref="A197">IFERROR(INDEX('03.Muestra'!$B$8:$B$17,SMALL(IF("Página Web"='03.Muestra'!$D$8:$D$17,ROW('03.Muestra'!$B$8:$B$17)-MIN(ROW('03.Muestra'!$D$8:$D$17))+1,""),ROW()-191)),"")</f>
        <v/>
      </c>
      <c r="B197" s="186" t="str" cm="1">
        <f t="array" ref="B197">IFERROR(INDEX('03.Muestra'!$C$8:$C$17,SMALL(IF("Página Web"='03.Muestra'!$D$8:$D$17,ROW('03.Muestra'!$C$8:$C$17)-MIN(ROW('03.Muestra'!$D$8:$D$17))+1,""),ROW()-191)),"")</f>
        <v/>
      </c>
      <c r="C197" s="186" t="str" cm="1">
        <f t="array" ref="C197">IFERROR(INDEX('03.Muestra'!$F$8:$F$17,SMALL(IF("Página Web"='03.Muestra'!$D$8:$D$17,ROW('03.Muestra'!$F$8:$F$17)-MIN(ROW('03.Muestra'!$D$8:$D$17))+1,""),ROW()-191)),"")</f>
        <v/>
      </c>
      <c r="D197" s="229" t="str">
        <f t="shared" si="21"/>
        <v/>
      </c>
      <c r="E197" s="74" t="str">
        <f t="shared" si="20"/>
        <v/>
      </c>
      <c r="G197" s="18"/>
      <c r="H197" s="18"/>
      <c r="I197" s="18"/>
      <c r="J197" s="18"/>
      <c r="K197" s="163"/>
      <c r="L197" s="18"/>
      <c r="M197" s="18"/>
      <c r="N197" s="18"/>
      <c r="O197" s="18"/>
      <c r="P197" s="18"/>
      <c r="Q197" s="18"/>
      <c r="R197" s="18"/>
      <c r="S197" s="18"/>
      <c r="T197" s="18"/>
      <c r="U197" s="18"/>
      <c r="V197" s="18"/>
      <c r="W197" s="18"/>
      <c r="X197" s="18"/>
      <c r="Y197" s="18"/>
    </row>
    <row r="198" spans="1:25" ht="12" customHeight="1">
      <c r="A198" s="178" t="str" cm="1">
        <f t="array" ref="A198">IFERROR(INDEX('03.Muestra'!$B$8:$B$17,SMALL(IF("Página Web"='03.Muestra'!$D$8:$D$17,ROW('03.Muestra'!$B$8:$B$17)-MIN(ROW('03.Muestra'!$D$8:$D$17))+1,""),ROW()-191)),"")</f>
        <v/>
      </c>
      <c r="B198" s="186" t="str" cm="1">
        <f t="array" ref="B198">IFERROR(INDEX('03.Muestra'!$C$8:$C$17,SMALL(IF("Página Web"='03.Muestra'!$D$8:$D$17,ROW('03.Muestra'!$C$8:$C$17)-MIN(ROW('03.Muestra'!$D$8:$D$17))+1,""),ROW()-191)),"")</f>
        <v/>
      </c>
      <c r="C198" s="186" t="str" cm="1">
        <f t="array" ref="C198">IFERROR(INDEX('03.Muestra'!$F$8:$F$17,SMALL(IF("Página Web"='03.Muestra'!$D$8:$D$17,ROW('03.Muestra'!$F$8:$F$17)-MIN(ROW('03.Muestra'!$D$8:$D$17))+1,""),ROW()-191)),"")</f>
        <v/>
      </c>
      <c r="D198" s="229" t="str">
        <f t="shared" si="21"/>
        <v/>
      </c>
      <c r="E198" s="74" t="str">
        <f t="shared" si="20"/>
        <v/>
      </c>
      <c r="F198" s="18"/>
      <c r="G198" s="18"/>
      <c r="H198" s="18"/>
      <c r="I198" s="18"/>
      <c r="J198" s="18"/>
      <c r="K198" s="163"/>
      <c r="L198" s="18"/>
      <c r="M198" s="18"/>
      <c r="N198" s="18"/>
      <c r="O198" s="18"/>
      <c r="P198" s="18"/>
      <c r="Q198" s="18"/>
      <c r="R198" s="18"/>
      <c r="S198" s="18"/>
      <c r="T198" s="18"/>
      <c r="U198" s="18"/>
      <c r="V198" s="18"/>
      <c r="W198" s="18"/>
      <c r="X198" s="18"/>
      <c r="Y198" s="18"/>
    </row>
    <row r="199" spans="1:25" ht="12" customHeight="1">
      <c r="A199" s="178" t="str" cm="1">
        <f t="array" ref="A199">IFERROR(INDEX('03.Muestra'!$B$8:$B$17,SMALL(IF("Página Web"='03.Muestra'!$D$8:$D$17,ROW('03.Muestra'!$B$8:$B$17)-MIN(ROW('03.Muestra'!$D$8:$D$17))+1,""),ROW()-191)),"")</f>
        <v/>
      </c>
      <c r="B199" s="186" t="str" cm="1">
        <f t="array" ref="B199">IFERROR(INDEX('03.Muestra'!$C$8:$C$17,SMALL(IF("Página Web"='03.Muestra'!$D$8:$D$17,ROW('03.Muestra'!$C$8:$C$17)-MIN(ROW('03.Muestra'!$D$8:$D$17))+1,""),ROW()-191)),"")</f>
        <v/>
      </c>
      <c r="C199" s="186" t="str" cm="1">
        <f t="array" ref="C199">IFERROR(INDEX('03.Muestra'!$F$8:$F$17,SMALL(IF("Página Web"='03.Muestra'!$D$8:$D$17,ROW('03.Muestra'!$F$8:$F$17)-MIN(ROW('03.Muestra'!$D$8:$D$17))+1,""),ROW()-191)),"")</f>
        <v/>
      </c>
      <c r="D199" s="229" t="str">
        <f t="shared" si="21"/>
        <v/>
      </c>
      <c r="E199" s="74" t="str">
        <f t="shared" si="20"/>
        <v/>
      </c>
      <c r="F199" s="18"/>
      <c r="G199" s="18"/>
      <c r="H199" s="18"/>
      <c r="I199" s="18"/>
      <c r="J199" s="18"/>
      <c r="K199" s="163"/>
      <c r="L199" s="18"/>
      <c r="M199" s="18"/>
      <c r="N199" s="18"/>
      <c r="O199" s="18"/>
      <c r="P199" s="18"/>
      <c r="Q199" s="18"/>
      <c r="R199" s="18"/>
      <c r="S199" s="18"/>
      <c r="T199" s="18"/>
      <c r="U199" s="18"/>
      <c r="V199" s="18"/>
      <c r="W199" s="18"/>
      <c r="X199" s="18"/>
      <c r="Y199" s="18"/>
    </row>
    <row r="200" spans="1:25" ht="12" customHeight="1">
      <c r="A200" s="178" t="str" cm="1">
        <f t="array" ref="A200">IFERROR(INDEX('03.Muestra'!$B$8:$B$17,SMALL(IF("Página Web"='03.Muestra'!$D$8:$D$17,ROW('03.Muestra'!$B$8:$B$17)-MIN(ROW('03.Muestra'!$D$8:$D$17))+1,""),ROW()-191)),"")</f>
        <v/>
      </c>
      <c r="B200" s="186" t="str" cm="1">
        <f t="array" ref="B200">IFERROR(INDEX('03.Muestra'!$C$8:$C$17,SMALL(IF("Página Web"='03.Muestra'!$D$8:$D$17,ROW('03.Muestra'!$C$8:$C$17)-MIN(ROW('03.Muestra'!$D$8:$D$17))+1,""),ROW()-191)),"")</f>
        <v/>
      </c>
      <c r="C200" s="186" t="str" cm="1">
        <f t="array" ref="C200">IFERROR(INDEX('03.Muestra'!$F$8:$F$17,SMALL(IF("Página Web"='03.Muestra'!$D$8:$D$17,ROW('03.Muestra'!$F$8:$F$17)-MIN(ROW('03.Muestra'!$D$8:$D$17))+1,""),ROW()-191)),"")</f>
        <v/>
      </c>
      <c r="D200" s="229" t="str">
        <f t="shared" si="21"/>
        <v/>
      </c>
      <c r="E200" s="74" t="str">
        <f t="shared" si="20"/>
        <v/>
      </c>
      <c r="F200" s="18"/>
      <c r="G200" s="18"/>
      <c r="H200" s="18"/>
      <c r="I200" s="18"/>
      <c r="J200" s="18"/>
      <c r="K200" s="163"/>
      <c r="L200" s="18"/>
      <c r="M200" s="18"/>
      <c r="N200" s="18"/>
      <c r="O200" s="18"/>
      <c r="P200" s="18"/>
      <c r="Q200" s="18"/>
      <c r="R200" s="18"/>
      <c r="S200" s="18"/>
      <c r="T200" s="18"/>
      <c r="U200" s="18"/>
      <c r="V200" s="18"/>
      <c r="W200" s="18"/>
      <c r="X200" s="18"/>
      <c r="Y200" s="18"/>
    </row>
    <row r="201" spans="1:25" ht="12" customHeight="1">
      <c r="A201" s="178" t="str" cm="1">
        <f t="array" ref="A201">IFERROR(INDEX('03.Muestra'!$B$8:$B$17,SMALL(IF("Página Web"='03.Muestra'!$D$8:$D$17,ROW('03.Muestra'!$B$8:$B$17)-MIN(ROW('03.Muestra'!$D$8:$D$17))+1,""),ROW()-191)),"")</f>
        <v/>
      </c>
      <c r="B201" s="186" t="str" cm="1">
        <f t="array" ref="B201">IFERROR(INDEX('03.Muestra'!$C$8:$C$17,SMALL(IF("Página Web"='03.Muestra'!$D$8:$D$17,ROW('03.Muestra'!$C$8:$C$17)-MIN(ROW('03.Muestra'!$D$8:$D$17))+1,""),ROW()-191)),"")</f>
        <v/>
      </c>
      <c r="C201" s="186" t="str" cm="1">
        <f t="array" ref="C201">IFERROR(INDEX('03.Muestra'!$F$8:$F$17,SMALL(IF("Página Web"='03.Muestra'!$D$8:$D$17,ROW('03.Muestra'!$F$8:$F$17)-MIN(ROW('03.Muestra'!$D$8:$D$17))+1,""),ROW()-191)),"")</f>
        <v/>
      </c>
      <c r="D201" s="229" t="str">
        <f t="shared" si="21"/>
        <v/>
      </c>
      <c r="E201" s="74" t="str">
        <f t="shared" si="20"/>
        <v/>
      </c>
      <c r="F201" s="18"/>
      <c r="G201" s="18"/>
      <c r="H201" s="18"/>
      <c r="I201" s="18"/>
      <c r="J201" s="18"/>
      <c r="K201" s="163"/>
      <c r="L201" s="18"/>
      <c r="M201" s="18"/>
      <c r="N201" s="18"/>
      <c r="O201" s="18"/>
      <c r="P201" s="18"/>
      <c r="Q201" s="18"/>
      <c r="R201" s="18"/>
      <c r="S201" s="18"/>
      <c r="T201" s="18"/>
      <c r="U201" s="18"/>
      <c r="V201" s="18"/>
      <c r="W201" s="18"/>
      <c r="X201" s="18"/>
      <c r="Y201" s="18"/>
    </row>
    <row r="202" spans="1:25" ht="12" customHeight="1">
      <c r="A202" s="79"/>
      <c r="B202" s="111"/>
      <c r="C202" s="111"/>
      <c r="D202" s="239"/>
      <c r="E202" s="74"/>
      <c r="F202" s="18"/>
      <c r="G202" s="18"/>
      <c r="H202" s="18"/>
      <c r="I202" s="18"/>
      <c r="J202" s="18"/>
      <c r="K202" s="163"/>
      <c r="L202" s="18"/>
      <c r="M202" s="18"/>
      <c r="N202" s="18"/>
      <c r="O202" s="18"/>
      <c r="P202" s="18"/>
      <c r="Q202" s="18"/>
      <c r="R202" s="18"/>
      <c r="S202" s="18"/>
      <c r="T202" s="18"/>
      <c r="U202" s="18"/>
      <c r="V202" s="18"/>
      <c r="W202" s="18"/>
      <c r="X202" s="18"/>
      <c r="Y202" s="18"/>
    </row>
    <row r="203" spans="1:25" ht="12" customHeight="1">
      <c r="A203" s="79"/>
      <c r="B203" s="111"/>
      <c r="C203" s="111"/>
      <c r="D203" s="239"/>
      <c r="E203" s="74"/>
      <c r="F203" s="18"/>
      <c r="G203" s="18"/>
      <c r="H203" s="18"/>
      <c r="I203" s="18"/>
      <c r="J203" s="18"/>
      <c r="K203" s="163"/>
      <c r="L203" s="18"/>
      <c r="M203" s="18"/>
      <c r="N203" s="18"/>
      <c r="O203" s="18"/>
      <c r="P203" s="18"/>
      <c r="Q203" s="18"/>
      <c r="R203" s="18"/>
      <c r="S203" s="18"/>
      <c r="T203" s="18"/>
      <c r="U203" s="18"/>
      <c r="V203" s="18"/>
      <c r="W203" s="18"/>
      <c r="X203" s="18"/>
      <c r="Y203" s="18"/>
    </row>
    <row r="204" spans="1:25" ht="31">
      <c r="A204" s="227"/>
      <c r="B204" s="228"/>
      <c r="C204" s="227"/>
      <c r="D204" s="240"/>
      <c r="E204" s="222"/>
      <c r="F204" s="18"/>
      <c r="G204" s="18"/>
      <c r="H204" s="18"/>
      <c r="I204" s="18"/>
      <c r="J204" s="18"/>
      <c r="K204" s="163"/>
      <c r="L204" s="18"/>
      <c r="M204" s="18"/>
      <c r="N204" s="18"/>
      <c r="O204" s="18"/>
      <c r="P204" s="18"/>
      <c r="Q204" s="18"/>
      <c r="R204" s="18"/>
      <c r="S204" s="18"/>
      <c r="T204" s="18"/>
      <c r="U204" s="18"/>
      <c r="V204" s="18"/>
      <c r="W204" s="18"/>
      <c r="X204" s="18"/>
      <c r="Y204" s="18"/>
    </row>
    <row r="205" spans="1:25" ht="12" customHeight="1">
      <c r="A205" s="180"/>
      <c r="B205" s="180"/>
      <c r="C205" s="180"/>
      <c r="D205" s="241"/>
      <c r="E205" s="208"/>
      <c r="F205" s="176"/>
      <c r="G205" s="18"/>
      <c r="H205" s="18"/>
      <c r="I205" s="18"/>
      <c r="J205" s="18"/>
      <c r="K205" s="163"/>
      <c r="L205" s="18"/>
      <c r="M205" s="18"/>
      <c r="N205" s="18"/>
      <c r="O205" s="18"/>
      <c r="P205" s="18"/>
      <c r="Q205" s="18"/>
      <c r="R205" s="18"/>
      <c r="S205" s="18"/>
      <c r="T205" s="18"/>
      <c r="U205" s="18"/>
      <c r="V205" s="18"/>
      <c r="W205" s="18"/>
      <c r="X205" s="18"/>
      <c r="Y205" s="18"/>
    </row>
    <row r="206" spans="1:25" ht="12" customHeight="1">
      <c r="B206" s="18"/>
      <c r="C206" s="78"/>
      <c r="D206" s="245"/>
      <c r="E206" s="78"/>
      <c r="F206" s="18"/>
      <c r="G206" s="18"/>
      <c r="H206" s="18"/>
      <c r="I206" s="18"/>
      <c r="J206" s="18"/>
      <c r="K206" s="163"/>
      <c r="L206" s="18"/>
      <c r="M206" s="18"/>
      <c r="N206" s="18"/>
      <c r="O206" s="18"/>
      <c r="P206" s="18"/>
      <c r="Q206" s="18"/>
      <c r="R206" s="18"/>
      <c r="S206" s="18"/>
      <c r="T206" s="18"/>
      <c r="U206" s="18"/>
      <c r="V206" s="18"/>
      <c r="W206" s="18"/>
      <c r="X206" s="18"/>
      <c r="Y206" s="18"/>
    </row>
    <row r="207" spans="1:25" ht="12" customHeight="1">
      <c r="B207" s="18"/>
      <c r="C207" s="18"/>
      <c r="D207" s="245"/>
      <c r="E207" s="78"/>
      <c r="F207" s="18"/>
      <c r="G207" s="18"/>
      <c r="H207" s="18"/>
      <c r="I207" s="18"/>
      <c r="J207" s="18"/>
      <c r="K207" s="163"/>
      <c r="L207" s="18"/>
      <c r="M207" s="18"/>
      <c r="N207" s="18"/>
      <c r="O207" s="18"/>
      <c r="P207" s="18"/>
      <c r="Q207" s="18"/>
      <c r="R207" s="18"/>
      <c r="S207" s="18"/>
      <c r="T207" s="18"/>
      <c r="U207" s="18"/>
      <c r="V207" s="18"/>
      <c r="W207" s="18"/>
      <c r="X207" s="18"/>
      <c r="Y207" s="18"/>
    </row>
    <row r="208" spans="1:25" ht="29.25" customHeight="1">
      <c r="A208" s="157" t="s">
        <v>262</v>
      </c>
      <c r="B208" s="22" t="s">
        <v>87</v>
      </c>
      <c r="C208" s="23" t="s">
        <v>375</v>
      </c>
      <c r="D208" s="237" t="s">
        <v>30</v>
      </c>
      <c r="E208" s="88"/>
      <c r="K208" s="163"/>
      <c r="L208" s="18"/>
      <c r="M208" s="18"/>
      <c r="N208" s="18"/>
      <c r="O208" s="18"/>
      <c r="P208" s="18"/>
      <c r="Q208" s="18"/>
      <c r="R208" s="18"/>
      <c r="S208" s="18"/>
      <c r="T208" s="18"/>
      <c r="U208" s="18"/>
      <c r="V208" s="18"/>
      <c r="W208" s="18"/>
      <c r="X208" s="18"/>
      <c r="Y208" s="18"/>
    </row>
    <row r="209" spans="1:25" ht="12" customHeight="1">
      <c r="A209" s="178" cm="1">
        <f t="array" ref="A209">IFERROR(INDEX('03.Muestra'!$B$8:$B$17,SMALL(IF("Página Web"='03.Muestra'!$D$8:$D$17,ROW('03.Muestra'!$B$8:$B$17)-MIN(ROW('03.Muestra'!$D$8:$D$17))+1,""),ROW()-208)),"")</f>
        <v>1</v>
      </c>
      <c r="B209" s="186" t="str" cm="1">
        <f t="array" ref="B209">IFERROR(INDEX('03.Muestra'!$C$8:$C$17,SMALL(IF("Página Web"='03.Muestra'!$D$8:$D$17,ROW('03.Muestra'!$C$8:$C$17)-MIN(ROW('03.Muestra'!$D$8:$D$17))+1,""),ROW()-208)),"")</f>
        <v>Home</v>
      </c>
      <c r="C209" s="186" t="str" cm="1">
        <f t="array" ref="C209">IFERROR(INDEX('03.Muestra'!$F$8:$F$17,SMALL(IF("Página Web"='03.Muestra'!$D$8:$D$17,ROW('03.Muestra'!$F$8:$F$17)-MIN(ROW('03.Muestra'!$D$8:$D$17))+1,""),ROW()-208)),"")</f>
        <v>https://…</v>
      </c>
      <c r="D209" s="229" t="s">
        <v>24</v>
      </c>
      <c r="E209" s="74" t="str">
        <f t="shared" ref="E209:E218" si="22">IF(D209&lt;&gt;"",IF(AND(B209&lt;&gt;"",C209&lt;&gt;""),"","ERR"),"")</f>
        <v/>
      </c>
      <c r="F209" s="81" t="s">
        <v>31</v>
      </c>
      <c r="G209" s="82" t="s">
        <v>35</v>
      </c>
      <c r="H209" s="83" t="s">
        <v>33</v>
      </c>
      <c r="I209" s="84" t="s">
        <v>26</v>
      </c>
      <c r="J209" s="85" t="s">
        <v>24</v>
      </c>
      <c r="K209" s="159" t="s">
        <v>463</v>
      </c>
      <c r="L209" s="18"/>
      <c r="M209" s="18"/>
      <c r="N209" s="18"/>
      <c r="O209" s="18"/>
      <c r="P209" s="18"/>
      <c r="Q209" s="18"/>
      <c r="R209" s="18"/>
      <c r="S209" s="18"/>
      <c r="T209" s="18"/>
      <c r="U209" s="18"/>
      <c r="V209" s="18"/>
      <c r="W209" s="18"/>
      <c r="X209" s="18"/>
      <c r="Y209" s="18"/>
    </row>
    <row r="210" spans="1:25" ht="12" customHeight="1">
      <c r="A210" s="178" t="str" cm="1">
        <f t="array" ref="A210">IFERROR(INDEX('03.Muestra'!$B$8:$B$17,SMALL(IF("Página Web"='03.Muestra'!$D$8:$D$17,ROW('03.Muestra'!$B$8:$B$17)-MIN(ROW('03.Muestra'!$D$8:$D$17))+1,""),ROW()-208)),"")</f>
        <v/>
      </c>
      <c r="B210" s="186" t="str" cm="1">
        <f t="array" ref="B210">IFERROR(INDEX('03.Muestra'!$C$8:$C$17,SMALL(IF("Página Web"='03.Muestra'!$D$8:$D$17,ROW('03.Muestra'!$C$8:$C$17)-MIN(ROW('03.Muestra'!$D$8:$D$17))+1,""),ROW()-208)),"")</f>
        <v/>
      </c>
      <c r="C210" s="186" t="str" cm="1">
        <f t="array" ref="C210">IFERROR(INDEX('03.Muestra'!$F$8:$F$17,SMALL(IF("Página Web"='03.Muestra'!$D$8:$D$17,ROW('03.Muestra'!$F$8:$F$17)-MIN(ROW('03.Muestra'!$D$8:$D$17))+1,""),ROW()-208)),"")</f>
        <v/>
      </c>
      <c r="D210" s="229" t="s">
        <v>24</v>
      </c>
      <c r="E210" s="74" t="str">
        <f t="shared" si="22"/>
        <v>ERR</v>
      </c>
      <c r="F210" s="199">
        <f ca="1">COUNTIF($D209:INDIRECT("$D" &amp;  SUM(ROW()-1,'03.Muestra'!$D$20)-1),F209)</f>
        <v>0</v>
      </c>
      <c r="G210" s="199">
        <f ca="1">COUNTIF($D209:INDIRECT("$D" &amp;  SUM(ROW()-1,'03.Muestra'!$D$20)-1),G209)</f>
        <v>0</v>
      </c>
      <c r="H210" s="199">
        <f ca="1">COUNTIF($D209:INDIRECT("$D" &amp;  SUM(ROW()-1,'03.Muestra'!$D$20)-1),H209)</f>
        <v>0</v>
      </c>
      <c r="I210" s="199">
        <f ca="1">COUNTIF($D209:INDIRECT("$D" &amp;  SUM(ROW()-1,'03.Muestra'!$D$20)-1),I209)</f>
        <v>0</v>
      </c>
      <c r="J210" s="199">
        <f ca="1">COUNTIF($D209:INDIRECT("$D" &amp;  SUM(ROW()-1,'03.Muestra'!$D$20)-1),J209)</f>
        <v>1</v>
      </c>
      <c r="K210" s="160">
        <f ca="1">IF(COUNTIF('03.Muestra'!$D$8:$D$17,"Página Web")=0,0,COUNTBLANK($D209:INDIRECT("$D" &amp;  SUM(ROW()-1,COUNTIF('03.Muestra'!$D$8:$D$17,"Página Web"))-1)))</f>
        <v>0</v>
      </c>
      <c r="L210" s="18"/>
      <c r="M210" s="18"/>
      <c r="N210" s="18"/>
      <c r="O210" s="18"/>
      <c r="P210" s="18"/>
      <c r="Q210" s="18"/>
      <c r="R210" s="18"/>
      <c r="S210" s="18"/>
      <c r="T210" s="18"/>
      <c r="U210" s="18"/>
      <c r="V210" s="18"/>
      <c r="W210" s="18"/>
      <c r="X210" s="18"/>
      <c r="Y210" s="18"/>
    </row>
    <row r="211" spans="1:25" ht="12" customHeight="1">
      <c r="A211" s="178" t="str" cm="1">
        <f t="array" ref="A211">IFERROR(INDEX('03.Muestra'!$B$8:$B$17,SMALL(IF("Página Web"='03.Muestra'!$D$8:$D$17,ROW('03.Muestra'!$B$8:$B$17)-MIN(ROW('03.Muestra'!$D$8:$D$17))+1,""),ROW()-208)),"")</f>
        <v/>
      </c>
      <c r="B211" s="186" t="str" cm="1">
        <f t="array" ref="B211">IFERROR(INDEX('03.Muestra'!$C$8:$C$17,SMALL(IF("Página Web"='03.Muestra'!$D$8:$D$17,ROW('03.Muestra'!$C$8:$C$17)-MIN(ROW('03.Muestra'!$D$8:$D$17))+1,""),ROW()-208)),"")</f>
        <v/>
      </c>
      <c r="C211" s="186" t="str" cm="1">
        <f t="array" ref="C211">IFERROR(INDEX('03.Muestra'!$F$8:$F$17,SMALL(IF("Página Web"='03.Muestra'!$D$8:$D$17,ROW('03.Muestra'!$F$8:$F$17)-MIN(ROW('03.Muestra'!$D$8:$D$17))+1,""),ROW()-208)),"")</f>
        <v/>
      </c>
      <c r="D211" s="229" t="s">
        <v>24</v>
      </c>
      <c r="E211" s="74" t="str">
        <f t="shared" si="22"/>
        <v>ERR</v>
      </c>
      <c r="G211" s="18"/>
      <c r="H211" s="18"/>
      <c r="I211" s="18"/>
      <c r="J211" s="18"/>
      <c r="K211" s="163"/>
      <c r="L211" s="18"/>
      <c r="M211" s="18"/>
      <c r="N211" s="18"/>
      <c r="O211" s="18"/>
      <c r="P211" s="18"/>
      <c r="Q211" s="18"/>
      <c r="R211" s="18"/>
      <c r="S211" s="18"/>
      <c r="T211" s="18"/>
      <c r="U211" s="18"/>
      <c r="V211" s="18"/>
      <c r="W211" s="18"/>
      <c r="X211" s="18"/>
      <c r="Y211" s="18"/>
    </row>
    <row r="212" spans="1:25" ht="12" customHeight="1">
      <c r="A212" s="178" t="str" cm="1">
        <f t="array" ref="A212">IFERROR(INDEX('03.Muestra'!$B$8:$B$17,SMALL(IF("Página Web"='03.Muestra'!$D$8:$D$17,ROW('03.Muestra'!$B$8:$B$17)-MIN(ROW('03.Muestra'!$D$8:$D$17))+1,""),ROW()-208)),"")</f>
        <v/>
      </c>
      <c r="B212" s="186" t="str" cm="1">
        <f t="array" ref="B212">IFERROR(INDEX('03.Muestra'!$C$8:$C$17,SMALL(IF("Página Web"='03.Muestra'!$D$8:$D$17,ROW('03.Muestra'!$C$8:$C$17)-MIN(ROW('03.Muestra'!$D$8:$D$17))+1,""),ROW()-208)),"")</f>
        <v/>
      </c>
      <c r="C212" s="186" t="str" cm="1">
        <f t="array" ref="C212">IFERROR(INDEX('03.Muestra'!$F$8:$F$17,SMALL(IF("Página Web"='03.Muestra'!$D$8:$D$17,ROW('03.Muestra'!$F$8:$F$17)-MIN(ROW('03.Muestra'!$D$8:$D$17))+1,""),ROW()-208)),"")</f>
        <v/>
      </c>
      <c r="D212" s="229" t="str">
        <f t="shared" ref="D212:D218" si="23">IF(C212="","",$D$18)</f>
        <v/>
      </c>
      <c r="E212" s="74" t="str">
        <f t="shared" si="22"/>
        <v/>
      </c>
      <c r="G212" s="18"/>
      <c r="H212" s="18"/>
      <c r="I212" s="18"/>
      <c r="J212" s="18"/>
      <c r="K212" s="163"/>
      <c r="L212" s="18"/>
      <c r="M212" s="18"/>
      <c r="N212" s="18"/>
      <c r="O212" s="18"/>
      <c r="P212" s="18"/>
      <c r="Q212" s="18"/>
      <c r="R212" s="18"/>
      <c r="S212" s="18"/>
      <c r="T212" s="18"/>
      <c r="U212" s="18"/>
      <c r="V212" s="18"/>
      <c r="W212" s="18"/>
      <c r="X212" s="18"/>
      <c r="Y212" s="18"/>
    </row>
    <row r="213" spans="1:25" ht="12" customHeight="1">
      <c r="A213" s="178" t="str" cm="1">
        <f t="array" ref="A213">IFERROR(INDEX('03.Muestra'!$B$8:$B$17,SMALL(IF("Página Web"='03.Muestra'!$D$8:$D$17,ROW('03.Muestra'!$B$8:$B$17)-MIN(ROW('03.Muestra'!$D$8:$D$17))+1,""),ROW()-208)),"")</f>
        <v/>
      </c>
      <c r="B213" s="186" t="str" cm="1">
        <f t="array" ref="B213">IFERROR(INDEX('03.Muestra'!$C$8:$C$17,SMALL(IF("Página Web"='03.Muestra'!$D$8:$D$17,ROW('03.Muestra'!$C$8:$C$17)-MIN(ROW('03.Muestra'!$D$8:$D$17))+1,""),ROW()-208)),"")</f>
        <v/>
      </c>
      <c r="C213" s="186" t="str" cm="1">
        <f t="array" ref="C213">IFERROR(INDEX('03.Muestra'!$F$8:$F$17,SMALL(IF("Página Web"='03.Muestra'!$D$8:$D$17,ROW('03.Muestra'!$F$8:$F$17)-MIN(ROW('03.Muestra'!$D$8:$D$17))+1,""),ROW()-208)),"")</f>
        <v/>
      </c>
      <c r="D213" s="229" t="str">
        <f t="shared" si="23"/>
        <v/>
      </c>
      <c r="E213" s="74" t="str">
        <f t="shared" si="22"/>
        <v/>
      </c>
      <c r="G213" s="18"/>
      <c r="H213" s="18"/>
      <c r="I213" s="18"/>
      <c r="J213" s="18"/>
      <c r="K213" s="163"/>
      <c r="L213" s="18"/>
      <c r="M213" s="18"/>
      <c r="N213" s="18"/>
      <c r="O213" s="18"/>
      <c r="P213" s="18"/>
      <c r="Q213" s="18"/>
      <c r="R213" s="18"/>
      <c r="S213" s="18"/>
      <c r="T213" s="18"/>
      <c r="U213" s="18"/>
      <c r="V213" s="18"/>
      <c r="W213" s="18"/>
      <c r="X213" s="18"/>
      <c r="Y213" s="18"/>
    </row>
    <row r="214" spans="1:25" ht="12" customHeight="1">
      <c r="A214" s="178" t="str" cm="1">
        <f t="array" ref="A214">IFERROR(INDEX('03.Muestra'!$B$8:$B$17,SMALL(IF("Página Web"='03.Muestra'!$D$8:$D$17,ROW('03.Muestra'!$B$8:$B$17)-MIN(ROW('03.Muestra'!$D$8:$D$17))+1,""),ROW()-208)),"")</f>
        <v/>
      </c>
      <c r="B214" s="186" t="str" cm="1">
        <f t="array" ref="B214">IFERROR(INDEX('03.Muestra'!$C$8:$C$17,SMALL(IF("Página Web"='03.Muestra'!$D$8:$D$17,ROW('03.Muestra'!$C$8:$C$17)-MIN(ROW('03.Muestra'!$D$8:$D$17))+1,""),ROW()-208)),"")</f>
        <v/>
      </c>
      <c r="C214" s="186" t="str" cm="1">
        <f t="array" ref="C214">IFERROR(INDEX('03.Muestra'!$F$8:$F$17,SMALL(IF("Página Web"='03.Muestra'!$D$8:$D$17,ROW('03.Muestra'!$F$8:$F$17)-MIN(ROW('03.Muestra'!$D$8:$D$17))+1,""),ROW()-208)),"")</f>
        <v/>
      </c>
      <c r="D214" s="229" t="str">
        <f t="shared" si="23"/>
        <v/>
      </c>
      <c r="E214" s="74" t="str">
        <f t="shared" si="22"/>
        <v/>
      </c>
      <c r="G214" s="18"/>
      <c r="H214" s="18"/>
      <c r="I214" s="18"/>
      <c r="J214" s="18"/>
      <c r="K214" s="163"/>
      <c r="L214" s="18"/>
      <c r="M214" s="18"/>
      <c r="N214" s="18"/>
      <c r="O214" s="18"/>
      <c r="P214" s="18"/>
      <c r="Q214" s="18"/>
      <c r="R214" s="18"/>
      <c r="S214" s="18"/>
      <c r="T214" s="18"/>
      <c r="U214" s="18"/>
      <c r="V214" s="18"/>
      <c r="W214" s="18"/>
      <c r="X214" s="18"/>
      <c r="Y214" s="18"/>
    </row>
    <row r="215" spans="1:25" ht="12" customHeight="1">
      <c r="A215" s="178" t="str" cm="1">
        <f t="array" ref="A215">IFERROR(INDEX('03.Muestra'!$B$8:$B$17,SMALL(IF("Página Web"='03.Muestra'!$D$8:$D$17,ROW('03.Muestra'!$B$8:$B$17)-MIN(ROW('03.Muestra'!$D$8:$D$17))+1,""),ROW()-208)),"")</f>
        <v/>
      </c>
      <c r="B215" s="186" t="str" cm="1">
        <f t="array" ref="B215">IFERROR(INDEX('03.Muestra'!$C$8:$C$17,SMALL(IF("Página Web"='03.Muestra'!$D$8:$D$17,ROW('03.Muestra'!$C$8:$C$17)-MIN(ROW('03.Muestra'!$D$8:$D$17))+1,""),ROW()-208)),"")</f>
        <v/>
      </c>
      <c r="C215" s="186" t="str" cm="1">
        <f t="array" ref="C215">IFERROR(INDEX('03.Muestra'!$F$8:$F$17,SMALL(IF("Página Web"='03.Muestra'!$D$8:$D$17,ROW('03.Muestra'!$F$8:$F$17)-MIN(ROW('03.Muestra'!$D$8:$D$17))+1,""),ROW()-208)),"")</f>
        <v/>
      </c>
      <c r="D215" s="229" t="str">
        <f t="shared" si="23"/>
        <v/>
      </c>
      <c r="E215" s="74" t="str">
        <f t="shared" si="22"/>
        <v/>
      </c>
      <c r="F215" s="18"/>
      <c r="G215" s="18"/>
      <c r="H215" s="18"/>
      <c r="I215" s="18"/>
      <c r="J215" s="18"/>
      <c r="K215" s="163"/>
      <c r="L215" s="18"/>
      <c r="M215" s="18"/>
      <c r="N215" s="18"/>
      <c r="O215" s="18"/>
      <c r="P215" s="18"/>
      <c r="Q215" s="18"/>
      <c r="R215" s="18"/>
      <c r="S215" s="18"/>
      <c r="T215" s="18"/>
      <c r="U215" s="18"/>
      <c r="V215" s="18"/>
      <c r="W215" s="18"/>
      <c r="X215" s="18"/>
      <c r="Y215" s="18"/>
    </row>
    <row r="216" spans="1:25" ht="12" customHeight="1">
      <c r="A216" s="178" t="str" cm="1">
        <f t="array" ref="A216">IFERROR(INDEX('03.Muestra'!$B$8:$B$17,SMALL(IF("Página Web"='03.Muestra'!$D$8:$D$17,ROW('03.Muestra'!$B$8:$B$17)-MIN(ROW('03.Muestra'!$D$8:$D$17))+1,""),ROW()-208)),"")</f>
        <v/>
      </c>
      <c r="B216" s="186" t="str" cm="1">
        <f t="array" ref="B216">IFERROR(INDEX('03.Muestra'!$C$8:$C$17,SMALL(IF("Página Web"='03.Muestra'!$D$8:$D$17,ROW('03.Muestra'!$C$8:$C$17)-MIN(ROW('03.Muestra'!$D$8:$D$17))+1,""),ROW()-208)),"")</f>
        <v/>
      </c>
      <c r="C216" s="186" t="str" cm="1">
        <f t="array" ref="C216">IFERROR(INDEX('03.Muestra'!$F$8:$F$17,SMALL(IF("Página Web"='03.Muestra'!$D$8:$D$17,ROW('03.Muestra'!$F$8:$F$17)-MIN(ROW('03.Muestra'!$D$8:$D$17))+1,""),ROW()-208)),"")</f>
        <v/>
      </c>
      <c r="D216" s="229" t="str">
        <f t="shared" si="23"/>
        <v/>
      </c>
      <c r="E216" s="74" t="str">
        <f t="shared" si="22"/>
        <v/>
      </c>
      <c r="F216" s="18"/>
      <c r="G216" s="18"/>
      <c r="H216" s="18"/>
      <c r="I216" s="18"/>
      <c r="J216" s="18"/>
      <c r="K216" s="163"/>
      <c r="L216" s="18"/>
      <c r="M216" s="18"/>
      <c r="N216" s="18"/>
      <c r="O216" s="18"/>
      <c r="P216" s="18"/>
      <c r="Q216" s="18"/>
      <c r="R216" s="18"/>
      <c r="S216" s="18"/>
      <c r="T216" s="18"/>
      <c r="U216" s="18"/>
      <c r="V216" s="18"/>
      <c r="W216" s="18"/>
      <c r="X216" s="18"/>
      <c r="Y216" s="18"/>
    </row>
    <row r="217" spans="1:25" ht="12" customHeight="1">
      <c r="A217" s="178" t="str" cm="1">
        <f t="array" ref="A217">IFERROR(INDEX('03.Muestra'!$B$8:$B$17,SMALL(IF("Página Web"='03.Muestra'!$D$8:$D$17,ROW('03.Muestra'!$B$8:$B$17)-MIN(ROW('03.Muestra'!$D$8:$D$17))+1,""),ROW()-208)),"")</f>
        <v/>
      </c>
      <c r="B217" s="186" t="str" cm="1">
        <f t="array" ref="B217">IFERROR(INDEX('03.Muestra'!$C$8:$C$17,SMALL(IF("Página Web"='03.Muestra'!$D$8:$D$17,ROW('03.Muestra'!$C$8:$C$17)-MIN(ROW('03.Muestra'!$D$8:$D$17))+1,""),ROW()-208)),"")</f>
        <v/>
      </c>
      <c r="C217" s="186" t="str" cm="1">
        <f t="array" ref="C217">IFERROR(INDEX('03.Muestra'!$F$8:$F$17,SMALL(IF("Página Web"='03.Muestra'!$D$8:$D$17,ROW('03.Muestra'!$F$8:$F$17)-MIN(ROW('03.Muestra'!$D$8:$D$17))+1,""),ROW()-208)),"")</f>
        <v/>
      </c>
      <c r="D217" s="229" t="str">
        <f t="shared" si="23"/>
        <v/>
      </c>
      <c r="E217" s="74" t="str">
        <f t="shared" si="22"/>
        <v/>
      </c>
      <c r="F217" s="18"/>
      <c r="G217" s="18"/>
      <c r="H217" s="18"/>
      <c r="I217" s="18"/>
      <c r="J217" s="18"/>
      <c r="K217" s="163"/>
      <c r="L217" s="18"/>
      <c r="M217" s="18"/>
      <c r="N217" s="18"/>
      <c r="O217" s="18"/>
      <c r="P217" s="18"/>
      <c r="Q217" s="18"/>
      <c r="R217" s="18"/>
      <c r="S217" s="18"/>
      <c r="T217" s="18"/>
      <c r="U217" s="18"/>
      <c r="V217" s="18"/>
      <c r="W217" s="18"/>
      <c r="X217" s="18"/>
      <c r="Y217" s="18"/>
    </row>
    <row r="218" spans="1:25" ht="12" customHeight="1">
      <c r="A218" s="178" t="str" cm="1">
        <f t="array" ref="A218">IFERROR(INDEX('03.Muestra'!$B$8:$B$17,SMALL(IF("Página Web"='03.Muestra'!$D$8:$D$17,ROW('03.Muestra'!$B$8:$B$17)-MIN(ROW('03.Muestra'!$D$8:$D$17))+1,""),ROW()-208)),"")</f>
        <v/>
      </c>
      <c r="B218" s="186" t="str" cm="1">
        <f t="array" ref="B218">IFERROR(INDEX('03.Muestra'!$C$8:$C$17,SMALL(IF("Página Web"='03.Muestra'!$D$8:$D$17,ROW('03.Muestra'!$C$8:$C$17)-MIN(ROW('03.Muestra'!$D$8:$D$17))+1,""),ROW()-208)),"")</f>
        <v/>
      </c>
      <c r="C218" s="186" t="str" cm="1">
        <f t="array" ref="C218">IFERROR(INDEX('03.Muestra'!$F$8:$F$17,SMALL(IF("Página Web"='03.Muestra'!$D$8:$D$17,ROW('03.Muestra'!$F$8:$F$17)-MIN(ROW('03.Muestra'!$D$8:$D$17))+1,""),ROW()-208)),"")</f>
        <v/>
      </c>
      <c r="D218" s="229" t="str">
        <f t="shared" si="23"/>
        <v/>
      </c>
      <c r="E218" s="74" t="str">
        <f t="shared" si="22"/>
        <v/>
      </c>
      <c r="F218" s="18"/>
      <c r="G218" s="18"/>
      <c r="H218" s="18"/>
      <c r="I218" s="18"/>
      <c r="J218" s="18"/>
      <c r="K218" s="163"/>
      <c r="L218" s="18"/>
      <c r="M218" s="18"/>
      <c r="N218" s="18"/>
      <c r="O218" s="18"/>
      <c r="P218" s="18"/>
      <c r="Q218" s="18"/>
      <c r="R218" s="18"/>
      <c r="S218" s="18"/>
      <c r="T218" s="18"/>
      <c r="U218" s="18"/>
      <c r="V218" s="18"/>
      <c r="W218" s="18"/>
      <c r="X218" s="18"/>
      <c r="Y218" s="18"/>
    </row>
    <row r="219" spans="1:25" ht="12" customHeight="1">
      <c r="A219" s="79"/>
      <c r="B219" s="111"/>
      <c r="C219" s="111"/>
      <c r="D219" s="239"/>
      <c r="E219" s="74"/>
      <c r="F219" s="18"/>
      <c r="G219" s="18"/>
      <c r="H219" s="18"/>
      <c r="I219" s="18"/>
      <c r="J219" s="18"/>
      <c r="K219" s="163"/>
      <c r="L219" s="18"/>
      <c r="M219" s="18"/>
      <c r="N219" s="18"/>
      <c r="O219" s="18"/>
      <c r="P219" s="18"/>
      <c r="Q219" s="18"/>
      <c r="R219" s="18"/>
      <c r="S219" s="18"/>
      <c r="T219" s="18"/>
      <c r="U219" s="18"/>
      <c r="V219" s="18"/>
      <c r="W219" s="18"/>
      <c r="X219" s="18"/>
      <c r="Y219" s="18"/>
    </row>
    <row r="220" spans="1:25" ht="12" customHeight="1">
      <c r="A220" s="79"/>
      <c r="B220" s="111"/>
      <c r="C220" s="111"/>
      <c r="D220" s="239"/>
      <c r="E220" s="74"/>
      <c r="F220" s="18"/>
      <c r="G220" s="18"/>
      <c r="H220" s="18"/>
      <c r="I220" s="18"/>
      <c r="J220" s="18"/>
      <c r="K220" s="163"/>
      <c r="L220" s="18"/>
      <c r="M220" s="18"/>
      <c r="N220" s="18"/>
      <c r="O220" s="18"/>
      <c r="P220" s="18"/>
      <c r="Q220" s="18"/>
      <c r="R220" s="18"/>
      <c r="S220" s="18"/>
      <c r="T220" s="18"/>
      <c r="U220" s="18"/>
      <c r="V220" s="18"/>
      <c r="W220" s="18"/>
      <c r="X220" s="18"/>
      <c r="Y220" s="18"/>
    </row>
    <row r="221" spans="1:25" ht="31">
      <c r="A221" s="227"/>
      <c r="B221" s="228"/>
      <c r="C221" s="227"/>
      <c r="D221" s="240"/>
      <c r="E221" s="222"/>
      <c r="F221" s="18"/>
      <c r="G221" s="18"/>
      <c r="H221" s="18"/>
      <c r="I221" s="18"/>
      <c r="J221" s="18"/>
      <c r="K221" s="163"/>
      <c r="L221" s="18"/>
      <c r="M221" s="18"/>
      <c r="N221" s="18"/>
      <c r="O221" s="18"/>
      <c r="P221" s="18"/>
      <c r="Q221" s="18"/>
      <c r="R221" s="18"/>
      <c r="S221" s="18"/>
      <c r="T221" s="18"/>
      <c r="U221" s="18"/>
      <c r="V221" s="18"/>
      <c r="W221" s="18"/>
      <c r="X221" s="18"/>
      <c r="Y221" s="18"/>
    </row>
    <row r="222" spans="1:25" ht="12" customHeight="1">
      <c r="A222" s="180"/>
      <c r="B222" s="180"/>
      <c r="C222" s="180"/>
      <c r="D222" s="241"/>
      <c r="E222" s="208"/>
      <c r="F222" s="176"/>
      <c r="G222" s="18"/>
      <c r="H222" s="18"/>
      <c r="I222" s="18"/>
      <c r="J222" s="18"/>
      <c r="K222" s="163"/>
      <c r="L222" s="18"/>
      <c r="M222" s="18"/>
      <c r="N222" s="18"/>
      <c r="O222" s="18"/>
      <c r="P222" s="18"/>
      <c r="Q222" s="18"/>
      <c r="R222" s="18"/>
      <c r="S222" s="18"/>
      <c r="T222" s="18"/>
      <c r="U222" s="18"/>
      <c r="V222" s="18"/>
      <c r="W222" s="18"/>
      <c r="X222" s="18"/>
      <c r="Y222" s="18"/>
    </row>
    <row r="223" spans="1:25" ht="12" customHeight="1">
      <c r="B223" s="18"/>
      <c r="C223" s="18"/>
      <c r="D223" s="234"/>
      <c r="E223" s="74"/>
      <c r="F223" s="18"/>
      <c r="G223" s="18"/>
      <c r="H223" s="18"/>
      <c r="I223" s="18"/>
      <c r="J223" s="18"/>
      <c r="K223" s="163"/>
      <c r="L223" s="18"/>
      <c r="M223" s="18"/>
      <c r="N223" s="18"/>
      <c r="O223" s="18"/>
      <c r="P223" s="18"/>
      <c r="Q223" s="18"/>
      <c r="R223" s="18"/>
      <c r="S223" s="18"/>
      <c r="T223" s="18"/>
      <c r="U223" s="18"/>
      <c r="V223" s="18"/>
      <c r="W223" s="18"/>
      <c r="X223" s="18"/>
      <c r="Y223" s="18"/>
    </row>
    <row r="224" spans="1:25" ht="12" customHeight="1">
      <c r="B224" s="18"/>
      <c r="C224" s="18"/>
      <c r="D224" s="235"/>
      <c r="E224" s="78"/>
      <c r="F224" s="18"/>
      <c r="G224" s="18"/>
      <c r="H224" s="18"/>
      <c r="I224" s="18"/>
      <c r="J224" s="18"/>
      <c r="K224" s="163"/>
      <c r="L224" s="18"/>
      <c r="M224" s="18"/>
      <c r="N224" s="18"/>
      <c r="O224" s="18"/>
      <c r="P224" s="18"/>
      <c r="Q224" s="18"/>
      <c r="R224" s="18"/>
      <c r="S224" s="18"/>
      <c r="T224" s="18"/>
      <c r="U224" s="18"/>
      <c r="V224" s="18"/>
      <c r="W224" s="18"/>
      <c r="X224" s="18"/>
      <c r="Y224" s="18"/>
    </row>
    <row r="225" spans="1:25" ht="29.25" customHeight="1">
      <c r="A225" s="157" t="s">
        <v>262</v>
      </c>
      <c r="B225" s="22" t="s">
        <v>87</v>
      </c>
      <c r="C225" s="23" t="s">
        <v>376</v>
      </c>
      <c r="D225" s="237" t="s">
        <v>30</v>
      </c>
      <c r="E225" s="88"/>
      <c r="K225" s="163"/>
      <c r="L225" s="18"/>
      <c r="M225" s="18"/>
      <c r="N225" s="18"/>
      <c r="O225" s="18"/>
      <c r="P225" s="18"/>
      <c r="Q225" s="18"/>
      <c r="R225" s="18"/>
      <c r="S225" s="18"/>
      <c r="T225" s="18"/>
      <c r="U225" s="18"/>
      <c r="V225" s="18"/>
      <c r="W225" s="18"/>
      <c r="X225" s="18"/>
      <c r="Y225" s="18"/>
    </row>
    <row r="226" spans="1:25" ht="12" customHeight="1">
      <c r="A226" s="178" cm="1">
        <f t="array" ref="A226">IFERROR(INDEX('03.Muestra'!$B$8:$B$17,SMALL(IF("Página Web"='03.Muestra'!$D$8:$D$17,ROW('03.Muestra'!$B$8:$B$17)-MIN(ROW('03.Muestra'!$D$8:$D$17))+1,""),ROW()-225)),"")</f>
        <v>1</v>
      </c>
      <c r="B226" s="186" t="str" cm="1">
        <f t="array" ref="B226">IFERROR(INDEX('03.Muestra'!$C$8:$C$17,SMALL(IF("Página Web"='03.Muestra'!$D$8:$D$17,ROW('03.Muestra'!$C$8:$C$17)-MIN(ROW('03.Muestra'!$D$8:$D$17))+1,""),ROW()-225)),"")</f>
        <v>Home</v>
      </c>
      <c r="C226" s="186" t="str" cm="1">
        <f t="array" ref="C226">IFERROR(INDEX('03.Muestra'!$F$8:$F$17,SMALL(IF("Página Web"='03.Muestra'!$D$8:$D$17,ROW('03.Muestra'!$F$8:$F$17)-MIN(ROW('03.Muestra'!$D$8:$D$17))+1,""),ROW()-225)),"")</f>
        <v>https://…</v>
      </c>
      <c r="D226" s="229" t="str">
        <f t="shared" ref="D226:D235" si="24">IF(C226="","",$D$18)</f>
        <v>N/A</v>
      </c>
      <c r="E226" s="74" t="str">
        <f t="shared" ref="E226:E235" si="25">IF(D226&lt;&gt;"",IF(AND(B226&lt;&gt;"",C226&lt;&gt;""),"","ERR"),"")</f>
        <v/>
      </c>
      <c r="F226" s="81" t="s">
        <v>31</v>
      </c>
      <c r="G226" s="82" t="s">
        <v>35</v>
      </c>
      <c r="H226" s="83" t="s">
        <v>33</v>
      </c>
      <c r="I226" s="84" t="s">
        <v>26</v>
      </c>
      <c r="J226" s="85" t="s">
        <v>24</v>
      </c>
      <c r="K226" s="159" t="s">
        <v>463</v>
      </c>
      <c r="L226" s="18"/>
      <c r="M226" s="18"/>
      <c r="N226" s="18"/>
      <c r="O226" s="18"/>
      <c r="P226" s="18"/>
      <c r="Q226" s="18"/>
      <c r="R226" s="18"/>
      <c r="S226" s="18"/>
      <c r="T226" s="18"/>
      <c r="U226" s="18"/>
      <c r="V226" s="18"/>
      <c r="W226" s="18"/>
      <c r="X226" s="18"/>
      <c r="Y226" s="18"/>
    </row>
    <row r="227" spans="1:25" ht="12" customHeight="1">
      <c r="A227" s="178" t="str" cm="1">
        <f t="array" ref="A227">IFERROR(INDEX('03.Muestra'!$B$8:$B$17,SMALL(IF("Página Web"='03.Muestra'!$D$8:$D$17,ROW('03.Muestra'!$B$8:$B$17)-MIN(ROW('03.Muestra'!$D$8:$D$17))+1,""),ROW()-225)),"")</f>
        <v/>
      </c>
      <c r="B227" s="186" t="str" cm="1">
        <f t="array" ref="B227">IFERROR(INDEX('03.Muestra'!$C$8:$C$17,SMALL(IF("Página Web"='03.Muestra'!$D$8:$D$17,ROW('03.Muestra'!$C$8:$C$17)-MIN(ROW('03.Muestra'!$D$8:$D$17))+1,""),ROW()-225)),"")</f>
        <v/>
      </c>
      <c r="C227" s="186" t="str" cm="1">
        <f t="array" ref="C227">IFERROR(INDEX('03.Muestra'!$F$8:$F$17,SMALL(IF("Página Web"='03.Muestra'!$D$8:$D$17,ROW('03.Muestra'!$F$8:$F$17)-MIN(ROW('03.Muestra'!$D$8:$D$17))+1,""),ROW()-225)),"")</f>
        <v/>
      </c>
      <c r="D227" s="229" t="str">
        <f t="shared" si="24"/>
        <v/>
      </c>
      <c r="E227" s="74" t="str">
        <f t="shared" si="25"/>
        <v/>
      </c>
      <c r="F227" s="199">
        <f ca="1">COUNTIF($D226:INDIRECT("$D" &amp;  SUM(ROW()-1,'03.Muestra'!$D$20)-1),F226)</f>
        <v>0</v>
      </c>
      <c r="G227" s="199">
        <f ca="1">COUNTIF($D226:INDIRECT("$D" &amp;  SUM(ROW()-1,'03.Muestra'!$D$20)-1),G226)</f>
        <v>0</v>
      </c>
      <c r="H227" s="199">
        <f ca="1">COUNTIF($D226:INDIRECT("$D" &amp;  SUM(ROW()-1,'03.Muestra'!$D$20)-1),H226)</f>
        <v>1</v>
      </c>
      <c r="I227" s="199">
        <f ca="1">COUNTIF($D226:INDIRECT("$D" &amp;  SUM(ROW()-1,'03.Muestra'!$D$20)-1),I226)</f>
        <v>0</v>
      </c>
      <c r="J227" s="199">
        <f ca="1">COUNTIF($D226:INDIRECT("$D" &amp;  SUM(ROW()-1,'03.Muestra'!$D$20)-1),J226)</f>
        <v>0</v>
      </c>
      <c r="K227" s="160">
        <f ca="1">IF(COUNTIF('03.Muestra'!$D$8:$D$17,"Página Web")=0,0,COUNTBLANK($D226:INDIRECT("$D" &amp;  SUM(ROW()-1,COUNTIF('03.Muestra'!$D$8:$D$17,"Página Web"))-1)))</f>
        <v>0</v>
      </c>
      <c r="L227" s="18"/>
      <c r="M227" s="18"/>
      <c r="N227" s="18"/>
      <c r="O227" s="18"/>
      <c r="P227" s="18"/>
      <c r="Q227" s="18"/>
      <c r="R227" s="18"/>
      <c r="S227" s="18"/>
      <c r="T227" s="18"/>
      <c r="U227" s="18"/>
      <c r="V227" s="18"/>
      <c r="W227" s="18"/>
      <c r="X227" s="18"/>
      <c r="Y227" s="18"/>
    </row>
    <row r="228" spans="1:25" ht="12" customHeight="1">
      <c r="A228" s="178" t="str" cm="1">
        <f t="array" ref="A228">IFERROR(INDEX('03.Muestra'!$B$8:$B$17,SMALL(IF("Página Web"='03.Muestra'!$D$8:$D$17,ROW('03.Muestra'!$B$8:$B$17)-MIN(ROW('03.Muestra'!$D$8:$D$17))+1,""),ROW()-225)),"")</f>
        <v/>
      </c>
      <c r="B228" s="186" t="str" cm="1">
        <f t="array" ref="B228">IFERROR(INDEX('03.Muestra'!$C$8:$C$17,SMALL(IF("Página Web"='03.Muestra'!$D$8:$D$17,ROW('03.Muestra'!$C$8:$C$17)-MIN(ROW('03.Muestra'!$D$8:$D$17))+1,""),ROW()-225)),"")</f>
        <v/>
      </c>
      <c r="C228" s="186" t="str" cm="1">
        <f t="array" ref="C228">IFERROR(INDEX('03.Muestra'!$F$8:$F$17,SMALL(IF("Página Web"='03.Muestra'!$D$8:$D$17,ROW('03.Muestra'!$F$8:$F$17)-MIN(ROW('03.Muestra'!$D$8:$D$17))+1,""),ROW()-225)),"")</f>
        <v/>
      </c>
      <c r="D228" s="229" t="str">
        <f t="shared" si="24"/>
        <v/>
      </c>
      <c r="E228" s="74" t="str">
        <f t="shared" si="25"/>
        <v/>
      </c>
      <c r="G228" s="18"/>
      <c r="H228" s="18"/>
      <c r="I228" s="18"/>
      <c r="J228" s="18"/>
      <c r="K228" s="163"/>
      <c r="L228" s="18"/>
      <c r="M228" s="18"/>
      <c r="N228" s="18"/>
      <c r="O228" s="18"/>
      <c r="P228" s="18"/>
      <c r="Q228" s="18"/>
      <c r="R228" s="18"/>
      <c r="S228" s="18"/>
      <c r="T228" s="18"/>
      <c r="U228" s="18"/>
      <c r="V228" s="18"/>
      <c r="W228" s="18"/>
      <c r="X228" s="18"/>
      <c r="Y228" s="18"/>
    </row>
    <row r="229" spans="1:25" ht="12" customHeight="1">
      <c r="A229" s="178" t="str" cm="1">
        <f t="array" ref="A229">IFERROR(INDEX('03.Muestra'!$B$8:$B$17,SMALL(IF("Página Web"='03.Muestra'!$D$8:$D$17,ROW('03.Muestra'!$B$8:$B$17)-MIN(ROW('03.Muestra'!$D$8:$D$17))+1,""),ROW()-225)),"")</f>
        <v/>
      </c>
      <c r="B229" s="186" t="str" cm="1">
        <f t="array" ref="B229">IFERROR(INDEX('03.Muestra'!$C$8:$C$17,SMALL(IF("Página Web"='03.Muestra'!$D$8:$D$17,ROW('03.Muestra'!$C$8:$C$17)-MIN(ROW('03.Muestra'!$D$8:$D$17))+1,""),ROW()-225)),"")</f>
        <v/>
      </c>
      <c r="C229" s="186" t="str" cm="1">
        <f t="array" ref="C229">IFERROR(INDEX('03.Muestra'!$F$8:$F$17,SMALL(IF("Página Web"='03.Muestra'!$D$8:$D$17,ROW('03.Muestra'!$F$8:$F$17)-MIN(ROW('03.Muestra'!$D$8:$D$17))+1,""),ROW()-225)),"")</f>
        <v/>
      </c>
      <c r="D229" s="229" t="str">
        <f t="shared" si="24"/>
        <v/>
      </c>
      <c r="E229" s="74" t="str">
        <f t="shared" si="25"/>
        <v/>
      </c>
      <c r="G229" s="18"/>
      <c r="H229" s="18"/>
      <c r="I229" s="18"/>
      <c r="J229" s="18"/>
      <c r="K229" s="163"/>
      <c r="L229" s="18"/>
      <c r="M229" s="18"/>
      <c r="N229" s="18"/>
      <c r="O229" s="18"/>
      <c r="P229" s="18"/>
      <c r="Q229" s="18"/>
      <c r="R229" s="18"/>
      <c r="S229" s="18"/>
      <c r="T229" s="18"/>
      <c r="U229" s="18"/>
      <c r="V229" s="18"/>
      <c r="W229" s="18"/>
      <c r="X229" s="18"/>
      <c r="Y229" s="18"/>
    </row>
    <row r="230" spans="1:25" ht="12" customHeight="1">
      <c r="A230" s="178" t="str" cm="1">
        <f t="array" ref="A230">IFERROR(INDEX('03.Muestra'!$B$8:$B$17,SMALL(IF("Página Web"='03.Muestra'!$D$8:$D$17,ROW('03.Muestra'!$B$8:$B$17)-MIN(ROW('03.Muestra'!$D$8:$D$17))+1,""),ROW()-225)),"")</f>
        <v/>
      </c>
      <c r="B230" s="186" t="str" cm="1">
        <f t="array" ref="B230">IFERROR(INDEX('03.Muestra'!$C$8:$C$17,SMALL(IF("Página Web"='03.Muestra'!$D$8:$D$17,ROW('03.Muestra'!$C$8:$C$17)-MIN(ROW('03.Muestra'!$D$8:$D$17))+1,""),ROW()-225)),"")</f>
        <v/>
      </c>
      <c r="C230" s="186" t="str" cm="1">
        <f t="array" ref="C230">IFERROR(INDEX('03.Muestra'!$F$8:$F$17,SMALL(IF("Página Web"='03.Muestra'!$D$8:$D$17,ROW('03.Muestra'!$F$8:$F$17)-MIN(ROW('03.Muestra'!$D$8:$D$17))+1,""),ROW()-225)),"")</f>
        <v/>
      </c>
      <c r="D230" s="229" t="str">
        <f t="shared" si="24"/>
        <v/>
      </c>
      <c r="E230" s="74" t="str">
        <f t="shared" si="25"/>
        <v/>
      </c>
      <c r="G230" s="18"/>
      <c r="H230" s="18"/>
      <c r="I230" s="18"/>
      <c r="J230" s="18"/>
      <c r="K230" s="163"/>
      <c r="L230" s="18"/>
      <c r="M230" s="18"/>
      <c r="N230" s="18"/>
      <c r="O230" s="18"/>
      <c r="P230" s="18"/>
      <c r="Q230" s="18"/>
      <c r="R230" s="18"/>
      <c r="S230" s="18"/>
      <c r="T230" s="18"/>
      <c r="U230" s="18"/>
      <c r="V230" s="18"/>
      <c r="W230" s="18"/>
      <c r="X230" s="18"/>
      <c r="Y230" s="18"/>
    </row>
    <row r="231" spans="1:25" ht="12" customHeight="1">
      <c r="A231" s="178" t="str" cm="1">
        <f t="array" ref="A231">IFERROR(INDEX('03.Muestra'!$B$8:$B$17,SMALL(IF("Página Web"='03.Muestra'!$D$8:$D$17,ROW('03.Muestra'!$B$8:$B$17)-MIN(ROW('03.Muestra'!$D$8:$D$17))+1,""),ROW()-225)),"")</f>
        <v/>
      </c>
      <c r="B231" s="186" t="str" cm="1">
        <f t="array" ref="B231">IFERROR(INDEX('03.Muestra'!$C$8:$C$17,SMALL(IF("Página Web"='03.Muestra'!$D$8:$D$17,ROW('03.Muestra'!$C$8:$C$17)-MIN(ROW('03.Muestra'!$D$8:$D$17))+1,""),ROW()-225)),"")</f>
        <v/>
      </c>
      <c r="C231" s="186" t="str" cm="1">
        <f t="array" ref="C231">IFERROR(INDEX('03.Muestra'!$F$8:$F$17,SMALL(IF("Página Web"='03.Muestra'!$D$8:$D$17,ROW('03.Muestra'!$F$8:$F$17)-MIN(ROW('03.Muestra'!$D$8:$D$17))+1,""),ROW()-225)),"")</f>
        <v/>
      </c>
      <c r="D231" s="229" t="str">
        <f t="shared" si="24"/>
        <v/>
      </c>
      <c r="E231" s="74" t="str">
        <f t="shared" si="25"/>
        <v/>
      </c>
      <c r="G231" s="18"/>
      <c r="H231" s="18"/>
      <c r="I231" s="18"/>
      <c r="J231" s="18"/>
      <c r="K231" s="163"/>
      <c r="L231" s="18"/>
      <c r="M231" s="18"/>
      <c r="N231" s="18"/>
      <c r="O231" s="18"/>
      <c r="P231" s="18"/>
      <c r="Q231" s="18"/>
      <c r="R231" s="18"/>
      <c r="S231" s="18"/>
      <c r="T231" s="18"/>
      <c r="U231" s="18"/>
      <c r="V231" s="18"/>
      <c r="W231" s="18"/>
      <c r="X231" s="18"/>
      <c r="Y231" s="18"/>
    </row>
    <row r="232" spans="1:25" ht="12" customHeight="1">
      <c r="A232" s="178" t="str" cm="1">
        <f t="array" ref="A232">IFERROR(INDEX('03.Muestra'!$B$8:$B$17,SMALL(IF("Página Web"='03.Muestra'!$D$8:$D$17,ROW('03.Muestra'!$B$8:$B$17)-MIN(ROW('03.Muestra'!$D$8:$D$17))+1,""),ROW()-225)),"")</f>
        <v/>
      </c>
      <c r="B232" s="186" t="str" cm="1">
        <f t="array" ref="B232">IFERROR(INDEX('03.Muestra'!$C$8:$C$17,SMALL(IF("Página Web"='03.Muestra'!$D$8:$D$17,ROW('03.Muestra'!$C$8:$C$17)-MIN(ROW('03.Muestra'!$D$8:$D$17))+1,""),ROW()-225)),"")</f>
        <v/>
      </c>
      <c r="C232" s="186" t="str" cm="1">
        <f t="array" ref="C232">IFERROR(INDEX('03.Muestra'!$F$8:$F$17,SMALL(IF("Página Web"='03.Muestra'!$D$8:$D$17,ROW('03.Muestra'!$F$8:$F$17)-MIN(ROW('03.Muestra'!$D$8:$D$17))+1,""),ROW()-225)),"")</f>
        <v/>
      </c>
      <c r="D232" s="229" t="str">
        <f t="shared" si="24"/>
        <v/>
      </c>
      <c r="E232" s="74" t="str">
        <f t="shared" si="25"/>
        <v/>
      </c>
      <c r="F232" s="18"/>
      <c r="G232" s="18"/>
      <c r="H232" s="18"/>
      <c r="I232" s="18"/>
      <c r="J232" s="18"/>
      <c r="K232" s="163"/>
      <c r="L232" s="18"/>
      <c r="M232" s="18"/>
      <c r="N232" s="18"/>
      <c r="O232" s="18"/>
      <c r="P232" s="18"/>
      <c r="Q232" s="18"/>
      <c r="R232" s="18"/>
      <c r="S232" s="18"/>
      <c r="T232" s="18"/>
      <c r="U232" s="18"/>
      <c r="V232" s="18"/>
      <c r="W232" s="18"/>
      <c r="X232" s="18"/>
      <c r="Y232" s="18"/>
    </row>
    <row r="233" spans="1:25" ht="12" customHeight="1">
      <c r="A233" s="178" t="str" cm="1">
        <f t="array" ref="A233">IFERROR(INDEX('03.Muestra'!$B$8:$B$17,SMALL(IF("Página Web"='03.Muestra'!$D$8:$D$17,ROW('03.Muestra'!$B$8:$B$17)-MIN(ROW('03.Muestra'!$D$8:$D$17))+1,""),ROW()-225)),"")</f>
        <v/>
      </c>
      <c r="B233" s="186" t="str" cm="1">
        <f t="array" ref="B233">IFERROR(INDEX('03.Muestra'!$C$8:$C$17,SMALL(IF("Página Web"='03.Muestra'!$D$8:$D$17,ROW('03.Muestra'!$C$8:$C$17)-MIN(ROW('03.Muestra'!$D$8:$D$17))+1,""),ROW()-225)),"")</f>
        <v/>
      </c>
      <c r="C233" s="186" t="str" cm="1">
        <f t="array" ref="C233">IFERROR(INDEX('03.Muestra'!$F$8:$F$17,SMALL(IF("Página Web"='03.Muestra'!$D$8:$D$17,ROW('03.Muestra'!$F$8:$F$17)-MIN(ROW('03.Muestra'!$D$8:$D$17))+1,""),ROW()-225)),"")</f>
        <v/>
      </c>
      <c r="D233" s="229" t="str">
        <f t="shared" si="24"/>
        <v/>
      </c>
      <c r="E233" s="74" t="str">
        <f t="shared" si="25"/>
        <v/>
      </c>
      <c r="F233" s="18"/>
      <c r="G233" s="18"/>
      <c r="H233" s="18"/>
      <c r="I233" s="18"/>
      <c r="J233" s="18"/>
      <c r="K233" s="163"/>
      <c r="L233" s="18"/>
      <c r="M233" s="18"/>
      <c r="N233" s="18"/>
      <c r="O233" s="18"/>
      <c r="P233" s="18"/>
      <c r="Q233" s="18"/>
      <c r="R233" s="18"/>
      <c r="S233" s="18"/>
      <c r="T233" s="18"/>
      <c r="U233" s="18"/>
      <c r="V233" s="18"/>
      <c r="W233" s="18"/>
      <c r="X233" s="18"/>
      <c r="Y233" s="18"/>
    </row>
    <row r="234" spans="1:25" ht="12" customHeight="1">
      <c r="A234" s="178" t="str" cm="1">
        <f t="array" ref="A234">IFERROR(INDEX('03.Muestra'!$B$8:$B$17,SMALL(IF("Página Web"='03.Muestra'!$D$8:$D$17,ROW('03.Muestra'!$B$8:$B$17)-MIN(ROW('03.Muestra'!$D$8:$D$17))+1,""),ROW()-225)),"")</f>
        <v/>
      </c>
      <c r="B234" s="186" t="str" cm="1">
        <f t="array" ref="B234">IFERROR(INDEX('03.Muestra'!$C$8:$C$17,SMALL(IF("Página Web"='03.Muestra'!$D$8:$D$17,ROW('03.Muestra'!$C$8:$C$17)-MIN(ROW('03.Muestra'!$D$8:$D$17))+1,""),ROW()-225)),"")</f>
        <v/>
      </c>
      <c r="C234" s="186" t="str" cm="1">
        <f t="array" ref="C234">IFERROR(INDEX('03.Muestra'!$F$8:$F$17,SMALL(IF("Página Web"='03.Muestra'!$D$8:$D$17,ROW('03.Muestra'!$F$8:$F$17)-MIN(ROW('03.Muestra'!$D$8:$D$17))+1,""),ROW()-225)),"")</f>
        <v/>
      </c>
      <c r="D234" s="229" t="str">
        <f t="shared" si="24"/>
        <v/>
      </c>
      <c r="E234" s="74" t="str">
        <f t="shared" si="25"/>
        <v/>
      </c>
      <c r="F234" s="18"/>
      <c r="G234" s="18"/>
      <c r="H234" s="18"/>
      <c r="I234" s="18"/>
      <c r="J234" s="18"/>
      <c r="K234" s="163"/>
      <c r="L234" s="18"/>
      <c r="M234" s="18"/>
      <c r="N234" s="18"/>
      <c r="O234" s="18"/>
      <c r="P234" s="18"/>
      <c r="Q234" s="18"/>
      <c r="R234" s="18"/>
      <c r="S234" s="18"/>
      <c r="T234" s="18"/>
      <c r="U234" s="18"/>
      <c r="V234" s="18"/>
      <c r="W234" s="18"/>
      <c r="X234" s="18"/>
      <c r="Y234" s="18"/>
    </row>
    <row r="235" spans="1:25" ht="12" customHeight="1">
      <c r="A235" s="178" t="str" cm="1">
        <f t="array" ref="A235">IFERROR(INDEX('03.Muestra'!$B$8:$B$17,SMALL(IF("Página Web"='03.Muestra'!$D$8:$D$17,ROW('03.Muestra'!$B$8:$B$17)-MIN(ROW('03.Muestra'!$D$8:$D$17))+1,""),ROW()-225)),"")</f>
        <v/>
      </c>
      <c r="B235" s="186" t="str" cm="1">
        <f t="array" ref="B235">IFERROR(INDEX('03.Muestra'!$C$8:$C$17,SMALL(IF("Página Web"='03.Muestra'!$D$8:$D$17,ROW('03.Muestra'!$C$8:$C$17)-MIN(ROW('03.Muestra'!$D$8:$D$17))+1,""),ROW()-225)),"")</f>
        <v/>
      </c>
      <c r="C235" s="186" t="str" cm="1">
        <f t="array" ref="C235">IFERROR(INDEX('03.Muestra'!$F$8:$F$17,SMALL(IF("Página Web"='03.Muestra'!$D$8:$D$17,ROW('03.Muestra'!$F$8:$F$17)-MIN(ROW('03.Muestra'!$D$8:$D$17))+1,""),ROW()-225)),"")</f>
        <v/>
      </c>
      <c r="D235" s="229" t="str">
        <f t="shared" si="24"/>
        <v/>
      </c>
      <c r="E235" s="74" t="str">
        <f t="shared" si="25"/>
        <v/>
      </c>
      <c r="F235" s="18"/>
      <c r="G235" s="18"/>
      <c r="H235" s="18"/>
      <c r="I235" s="18"/>
      <c r="J235" s="18"/>
      <c r="K235" s="163"/>
      <c r="L235" s="18"/>
      <c r="M235" s="18"/>
      <c r="N235" s="18"/>
      <c r="O235" s="18"/>
      <c r="P235" s="18"/>
      <c r="Q235" s="18"/>
      <c r="R235" s="18"/>
      <c r="S235" s="18"/>
      <c r="T235" s="18"/>
      <c r="U235" s="18"/>
      <c r="V235" s="18"/>
      <c r="W235" s="18"/>
      <c r="X235" s="18"/>
      <c r="Y235" s="18"/>
    </row>
    <row r="236" spans="1:25" ht="12" customHeight="1">
      <c r="A236" s="79"/>
      <c r="B236" s="111"/>
      <c r="C236" s="111"/>
      <c r="D236" s="239"/>
      <c r="E236" s="74"/>
      <c r="F236" s="18"/>
      <c r="G236" s="18"/>
      <c r="H236" s="18"/>
      <c r="I236" s="18"/>
      <c r="J236" s="18"/>
      <c r="K236" s="163"/>
      <c r="L236" s="18"/>
      <c r="M236" s="18"/>
      <c r="N236" s="18"/>
      <c r="O236" s="18"/>
      <c r="P236" s="18"/>
      <c r="Q236" s="18"/>
      <c r="R236" s="18"/>
      <c r="S236" s="18"/>
      <c r="T236" s="18"/>
      <c r="U236" s="18"/>
      <c r="V236" s="18"/>
      <c r="W236" s="18"/>
      <c r="X236" s="18"/>
      <c r="Y236" s="18"/>
    </row>
    <row r="237" spans="1:25" ht="12" customHeight="1">
      <c r="A237" s="79"/>
      <c r="B237" s="111"/>
      <c r="C237" s="111"/>
      <c r="D237" s="239"/>
      <c r="E237" s="74"/>
      <c r="F237" s="18"/>
      <c r="G237" s="18"/>
      <c r="H237" s="18"/>
      <c r="I237" s="18"/>
      <c r="J237" s="18"/>
      <c r="K237" s="163"/>
      <c r="L237" s="18"/>
      <c r="M237" s="18"/>
      <c r="N237" s="18"/>
      <c r="O237" s="18"/>
      <c r="P237" s="18"/>
      <c r="Q237" s="18"/>
      <c r="R237" s="18"/>
      <c r="S237" s="18"/>
      <c r="T237" s="18"/>
      <c r="U237" s="18"/>
      <c r="V237" s="18"/>
      <c r="W237" s="18"/>
      <c r="X237" s="18"/>
      <c r="Y237" s="18"/>
    </row>
    <row r="238" spans="1:25" ht="31">
      <c r="A238" s="227"/>
      <c r="B238" s="228"/>
      <c r="C238" s="227"/>
      <c r="D238" s="240"/>
      <c r="E238" s="222"/>
      <c r="F238" s="18"/>
      <c r="G238" s="18"/>
      <c r="H238" s="18"/>
      <c r="I238" s="18"/>
      <c r="J238" s="18"/>
      <c r="K238" s="163"/>
      <c r="L238" s="18"/>
      <c r="M238" s="18"/>
      <c r="N238" s="18"/>
      <c r="O238" s="18"/>
      <c r="P238" s="18"/>
      <c r="Q238" s="18"/>
      <c r="R238" s="18"/>
      <c r="S238" s="18"/>
      <c r="T238" s="18"/>
      <c r="U238" s="18"/>
      <c r="V238" s="18"/>
      <c r="W238" s="18"/>
      <c r="X238" s="18"/>
      <c r="Y238" s="18"/>
    </row>
    <row r="239" spans="1:25" ht="12" customHeight="1">
      <c r="A239" s="180"/>
      <c r="B239" s="180"/>
      <c r="C239" s="180"/>
      <c r="D239" s="241"/>
      <c r="E239" s="208"/>
      <c r="F239" s="176"/>
      <c r="G239" s="18"/>
      <c r="H239" s="18"/>
      <c r="I239" s="18"/>
      <c r="J239" s="18"/>
      <c r="K239" s="163"/>
      <c r="L239" s="18"/>
      <c r="M239" s="18"/>
      <c r="N239" s="18"/>
      <c r="O239" s="18"/>
      <c r="P239" s="18"/>
      <c r="Q239" s="18"/>
      <c r="R239" s="18"/>
      <c r="S239" s="18"/>
      <c r="T239" s="18"/>
      <c r="U239" s="18"/>
      <c r="V239" s="18"/>
      <c r="W239" s="18"/>
      <c r="X239" s="18"/>
      <c r="Y239" s="18"/>
    </row>
    <row r="240" spans="1:25" ht="12" customHeight="1">
      <c r="B240" s="18"/>
      <c r="C240" s="18"/>
      <c r="D240" s="235"/>
      <c r="E240" s="74"/>
      <c r="F240" s="18"/>
      <c r="G240" s="18"/>
      <c r="H240" s="18"/>
      <c r="I240" s="18"/>
      <c r="J240" s="18"/>
      <c r="K240" s="163"/>
      <c r="L240" s="18"/>
      <c r="M240" s="18"/>
      <c r="N240" s="18"/>
      <c r="O240" s="18"/>
      <c r="P240" s="18"/>
      <c r="Q240" s="18"/>
      <c r="R240" s="18"/>
      <c r="S240" s="18"/>
      <c r="T240" s="18"/>
      <c r="U240" s="18"/>
      <c r="V240" s="18"/>
      <c r="W240" s="18"/>
      <c r="X240" s="18"/>
      <c r="Y240" s="18"/>
    </row>
    <row r="241" spans="1:25" ht="12" customHeight="1">
      <c r="B241" s="18"/>
      <c r="C241" s="18"/>
      <c r="D241" s="235"/>
      <c r="E241" s="74"/>
      <c r="F241" s="18"/>
      <c r="G241" s="18"/>
      <c r="H241" s="18"/>
      <c r="I241" s="18"/>
      <c r="J241" s="18"/>
      <c r="K241" s="163"/>
      <c r="L241" s="18"/>
      <c r="M241" s="18"/>
      <c r="N241" s="18"/>
      <c r="O241" s="18"/>
      <c r="P241" s="18"/>
      <c r="Q241" s="18"/>
      <c r="R241" s="18"/>
      <c r="S241" s="18"/>
      <c r="T241" s="18"/>
      <c r="U241" s="18"/>
      <c r="V241" s="18"/>
      <c r="W241" s="18"/>
      <c r="X241" s="18"/>
      <c r="Y241" s="18"/>
    </row>
    <row r="242" spans="1:25" ht="29.25" customHeight="1">
      <c r="A242" s="157" t="s">
        <v>262</v>
      </c>
      <c r="B242" s="22" t="s">
        <v>87</v>
      </c>
      <c r="C242" s="23" t="s">
        <v>377</v>
      </c>
      <c r="D242" s="237" t="s">
        <v>30</v>
      </c>
      <c r="E242" s="88"/>
      <c r="K242" s="163"/>
      <c r="L242" s="18"/>
      <c r="M242" s="18"/>
      <c r="N242" s="18"/>
      <c r="O242" s="18"/>
      <c r="P242" s="18"/>
      <c r="Q242" s="18"/>
      <c r="R242" s="18"/>
      <c r="S242" s="18"/>
      <c r="T242" s="18"/>
      <c r="U242" s="18"/>
      <c r="V242" s="18"/>
      <c r="W242" s="18"/>
      <c r="X242" s="18"/>
      <c r="Y242" s="18"/>
    </row>
    <row r="243" spans="1:25" ht="12" customHeight="1">
      <c r="A243" s="178" cm="1">
        <f t="array" ref="A243">IFERROR(INDEX('03.Muestra'!$B$8:$B$17,SMALL(IF("Página Web"='03.Muestra'!$D$8:$D$17,ROW('03.Muestra'!$B$8:$B$17)-MIN(ROW('03.Muestra'!$D$8:$D$17))+1,""),ROW()-242)),"")</f>
        <v>1</v>
      </c>
      <c r="B243" s="186" t="str" cm="1">
        <f t="array" ref="B243">IFERROR(INDEX('03.Muestra'!$C$8:$C$17,SMALL(IF("Página Web"='03.Muestra'!$D$8:$D$17,ROW('03.Muestra'!$C$8:$C$17)-MIN(ROW('03.Muestra'!$D$8:$D$17))+1,""),ROW()-242)),"")</f>
        <v>Home</v>
      </c>
      <c r="C243" s="186" t="str" cm="1">
        <f t="array" ref="C243">IFERROR(INDEX('03.Muestra'!$F$8:$F$17,SMALL(IF("Página Web"='03.Muestra'!$D$8:$D$17,ROW('03.Muestra'!$F$8:$F$17)-MIN(ROW('03.Muestra'!$D$8:$D$17))+1,""),ROW()-242)),"")</f>
        <v>https://…</v>
      </c>
      <c r="D243" s="229" t="s">
        <v>24</v>
      </c>
      <c r="E243" s="74" t="str">
        <f t="shared" ref="E243:E252" si="26">IF(D243&lt;&gt;"",IF(AND(B243&lt;&gt;"",C243&lt;&gt;""),"","ERR"),"")</f>
        <v/>
      </c>
      <c r="F243" s="81" t="s">
        <v>31</v>
      </c>
      <c r="G243" s="82" t="s">
        <v>35</v>
      </c>
      <c r="H243" s="83" t="s">
        <v>33</v>
      </c>
      <c r="I243" s="84" t="s">
        <v>26</v>
      </c>
      <c r="J243" s="85" t="s">
        <v>24</v>
      </c>
      <c r="K243" s="159" t="s">
        <v>463</v>
      </c>
      <c r="L243" s="18"/>
      <c r="M243" s="18"/>
      <c r="N243" s="18"/>
      <c r="O243" s="18"/>
      <c r="P243" s="18"/>
      <c r="Q243" s="18"/>
      <c r="R243" s="18"/>
      <c r="S243" s="18"/>
      <c r="T243" s="18"/>
      <c r="U243" s="18"/>
      <c r="V243" s="18"/>
      <c r="W243" s="18"/>
      <c r="X243" s="18"/>
      <c r="Y243" s="18"/>
    </row>
    <row r="244" spans="1:25" ht="12" customHeight="1">
      <c r="A244" s="178" t="str" cm="1">
        <f t="array" ref="A244">IFERROR(INDEX('03.Muestra'!$B$8:$B$17,SMALL(IF("Página Web"='03.Muestra'!$D$8:$D$17,ROW('03.Muestra'!$B$8:$B$17)-MIN(ROW('03.Muestra'!$D$8:$D$17))+1,""),ROW()-242)),"")</f>
        <v/>
      </c>
      <c r="B244" s="186" t="str" cm="1">
        <f t="array" ref="B244">IFERROR(INDEX('03.Muestra'!$C$8:$C$17,SMALL(IF("Página Web"='03.Muestra'!$D$8:$D$17,ROW('03.Muestra'!$C$8:$C$17)-MIN(ROW('03.Muestra'!$D$8:$D$17))+1,""),ROW()-242)),"")</f>
        <v/>
      </c>
      <c r="C244" s="186" t="str" cm="1">
        <f t="array" ref="C244">IFERROR(INDEX('03.Muestra'!$F$8:$F$17,SMALL(IF("Página Web"='03.Muestra'!$D$8:$D$17,ROW('03.Muestra'!$F$8:$F$17)-MIN(ROW('03.Muestra'!$D$8:$D$17))+1,""),ROW()-242)),"")</f>
        <v/>
      </c>
      <c r="D244" s="229" t="s">
        <v>24</v>
      </c>
      <c r="E244" s="74" t="str">
        <f t="shared" si="26"/>
        <v>ERR</v>
      </c>
      <c r="F244" s="199">
        <f ca="1">COUNTIF($D243:INDIRECT("$D" &amp;  SUM(ROW()-1,'03.Muestra'!$D$20)-1),F243)</f>
        <v>0</v>
      </c>
      <c r="G244" s="199">
        <f ca="1">COUNTIF($D243:INDIRECT("$D" &amp;  SUM(ROW()-1,'03.Muestra'!$D$20)-1),G243)</f>
        <v>0</v>
      </c>
      <c r="H244" s="199">
        <f ca="1">COUNTIF($D243:INDIRECT("$D" &amp;  SUM(ROW()-1,'03.Muestra'!$D$20)-1),H243)</f>
        <v>0</v>
      </c>
      <c r="I244" s="199">
        <f ca="1">COUNTIF($D243:INDIRECT("$D" &amp;  SUM(ROW()-1,'03.Muestra'!$D$20)-1),I243)</f>
        <v>0</v>
      </c>
      <c r="J244" s="199">
        <f ca="1">COUNTIF($D243:INDIRECT("$D" &amp;  SUM(ROW()-1,'03.Muestra'!$D$20)-1),J243)</f>
        <v>1</v>
      </c>
      <c r="K244" s="160">
        <f ca="1">IF(COUNTIF('03.Muestra'!$D$8:$D$17,"Página Web")=0,0,COUNTBLANK($D243:INDIRECT("$D" &amp;  SUM(ROW()-1,COUNTIF('03.Muestra'!$D$8:$D$17,"Página Web"))-1)))</f>
        <v>0</v>
      </c>
      <c r="L244" s="18"/>
      <c r="M244" s="18"/>
      <c r="N244" s="18"/>
      <c r="O244" s="18"/>
      <c r="P244" s="18"/>
      <c r="Q244" s="18"/>
      <c r="R244" s="18"/>
      <c r="S244" s="18"/>
      <c r="T244" s="18"/>
      <c r="U244" s="18"/>
      <c r="V244" s="18"/>
      <c r="W244" s="18"/>
      <c r="X244" s="18"/>
      <c r="Y244" s="18"/>
    </row>
    <row r="245" spans="1:25" ht="12" customHeight="1">
      <c r="A245" s="178" t="str" cm="1">
        <f t="array" ref="A245">IFERROR(INDEX('03.Muestra'!$B$8:$B$17,SMALL(IF("Página Web"='03.Muestra'!$D$8:$D$17,ROW('03.Muestra'!$B$8:$B$17)-MIN(ROW('03.Muestra'!$D$8:$D$17))+1,""),ROW()-242)),"")</f>
        <v/>
      </c>
      <c r="B245" s="186" t="str" cm="1">
        <f t="array" ref="B245">IFERROR(INDEX('03.Muestra'!$C$8:$C$17,SMALL(IF("Página Web"='03.Muestra'!$D$8:$D$17,ROW('03.Muestra'!$C$8:$C$17)-MIN(ROW('03.Muestra'!$D$8:$D$17))+1,""),ROW()-242)),"")</f>
        <v/>
      </c>
      <c r="C245" s="186" t="str" cm="1">
        <f t="array" ref="C245">IFERROR(INDEX('03.Muestra'!$F$8:$F$17,SMALL(IF("Página Web"='03.Muestra'!$D$8:$D$17,ROW('03.Muestra'!$F$8:$F$17)-MIN(ROW('03.Muestra'!$D$8:$D$17))+1,""),ROW()-242)),"")</f>
        <v/>
      </c>
      <c r="D245" s="229" t="s">
        <v>24</v>
      </c>
      <c r="E245" s="74" t="str">
        <f t="shared" si="26"/>
        <v>ERR</v>
      </c>
      <c r="G245" s="18"/>
      <c r="H245" s="18"/>
      <c r="I245" s="18"/>
      <c r="J245" s="18"/>
      <c r="K245" s="163"/>
      <c r="L245" s="18"/>
      <c r="M245" s="18"/>
      <c r="N245" s="18"/>
      <c r="O245" s="18"/>
      <c r="P245" s="18"/>
      <c r="Q245" s="18"/>
      <c r="R245" s="18"/>
      <c r="S245" s="18"/>
      <c r="T245" s="18"/>
      <c r="U245" s="18"/>
      <c r="V245" s="18"/>
      <c r="W245" s="18"/>
      <c r="X245" s="18"/>
      <c r="Y245" s="18"/>
    </row>
    <row r="246" spans="1:25" ht="12" customHeight="1">
      <c r="A246" s="178" t="str" cm="1">
        <f t="array" ref="A246">IFERROR(INDEX('03.Muestra'!$B$8:$B$17,SMALL(IF("Página Web"='03.Muestra'!$D$8:$D$17,ROW('03.Muestra'!$B$8:$B$17)-MIN(ROW('03.Muestra'!$D$8:$D$17))+1,""),ROW()-242)),"")</f>
        <v/>
      </c>
      <c r="B246" s="186" t="str" cm="1">
        <f t="array" ref="B246">IFERROR(INDEX('03.Muestra'!$C$8:$C$17,SMALL(IF("Página Web"='03.Muestra'!$D$8:$D$17,ROW('03.Muestra'!$C$8:$C$17)-MIN(ROW('03.Muestra'!$D$8:$D$17))+1,""),ROW()-242)),"")</f>
        <v/>
      </c>
      <c r="C246" s="186" t="str" cm="1">
        <f t="array" ref="C246">IFERROR(INDEX('03.Muestra'!$F$8:$F$17,SMALL(IF("Página Web"='03.Muestra'!$D$8:$D$17,ROW('03.Muestra'!$F$8:$F$17)-MIN(ROW('03.Muestra'!$D$8:$D$17))+1,""),ROW()-242)),"")</f>
        <v/>
      </c>
      <c r="D246" s="229" t="str">
        <f t="shared" ref="D246:D252" si="27">IF(C246="","",$D$18)</f>
        <v/>
      </c>
      <c r="E246" s="74" t="str">
        <f t="shared" si="26"/>
        <v/>
      </c>
      <c r="G246" s="18"/>
      <c r="H246" s="18"/>
      <c r="I246" s="18"/>
      <c r="J246" s="18"/>
      <c r="K246" s="163"/>
      <c r="L246" s="18"/>
      <c r="M246" s="18"/>
      <c r="N246" s="18"/>
      <c r="O246" s="18"/>
      <c r="P246" s="18"/>
      <c r="Q246" s="18"/>
      <c r="R246" s="18"/>
      <c r="S246" s="18"/>
      <c r="T246" s="18"/>
      <c r="U246" s="18"/>
      <c r="V246" s="18"/>
      <c r="W246" s="18"/>
      <c r="X246" s="18"/>
      <c r="Y246" s="18"/>
    </row>
    <row r="247" spans="1:25" ht="12" customHeight="1">
      <c r="A247" s="178" t="str" cm="1">
        <f t="array" ref="A247">IFERROR(INDEX('03.Muestra'!$B$8:$B$17,SMALL(IF("Página Web"='03.Muestra'!$D$8:$D$17,ROW('03.Muestra'!$B$8:$B$17)-MIN(ROW('03.Muestra'!$D$8:$D$17))+1,""),ROW()-242)),"")</f>
        <v/>
      </c>
      <c r="B247" s="186" t="str" cm="1">
        <f t="array" ref="B247">IFERROR(INDEX('03.Muestra'!$C$8:$C$17,SMALL(IF("Página Web"='03.Muestra'!$D$8:$D$17,ROW('03.Muestra'!$C$8:$C$17)-MIN(ROW('03.Muestra'!$D$8:$D$17))+1,""),ROW()-242)),"")</f>
        <v/>
      </c>
      <c r="C247" s="186" t="str" cm="1">
        <f t="array" ref="C247">IFERROR(INDEX('03.Muestra'!$F$8:$F$17,SMALL(IF("Página Web"='03.Muestra'!$D$8:$D$17,ROW('03.Muestra'!$F$8:$F$17)-MIN(ROW('03.Muestra'!$D$8:$D$17))+1,""),ROW()-242)),"")</f>
        <v/>
      </c>
      <c r="D247" s="229" t="str">
        <f t="shared" si="27"/>
        <v/>
      </c>
      <c r="E247" s="74" t="str">
        <f t="shared" si="26"/>
        <v/>
      </c>
      <c r="G247" s="18"/>
      <c r="H247" s="18"/>
      <c r="I247" s="18"/>
      <c r="J247" s="18"/>
      <c r="K247" s="163"/>
      <c r="L247" s="18"/>
      <c r="M247" s="18"/>
      <c r="N247" s="18"/>
      <c r="O247" s="18"/>
      <c r="P247" s="18"/>
      <c r="Q247" s="18"/>
      <c r="R247" s="18"/>
      <c r="S247" s="18"/>
      <c r="T247" s="18"/>
      <c r="U247" s="18"/>
      <c r="V247" s="18"/>
      <c r="W247" s="18"/>
      <c r="X247" s="18"/>
      <c r="Y247" s="18"/>
    </row>
    <row r="248" spans="1:25" ht="12" customHeight="1">
      <c r="A248" s="178" t="str" cm="1">
        <f t="array" ref="A248">IFERROR(INDEX('03.Muestra'!$B$8:$B$17,SMALL(IF("Página Web"='03.Muestra'!$D$8:$D$17,ROW('03.Muestra'!$B$8:$B$17)-MIN(ROW('03.Muestra'!$D$8:$D$17))+1,""),ROW()-242)),"")</f>
        <v/>
      </c>
      <c r="B248" s="186" t="str" cm="1">
        <f t="array" ref="B248">IFERROR(INDEX('03.Muestra'!$C$8:$C$17,SMALL(IF("Página Web"='03.Muestra'!$D$8:$D$17,ROW('03.Muestra'!$C$8:$C$17)-MIN(ROW('03.Muestra'!$D$8:$D$17))+1,""),ROW()-242)),"")</f>
        <v/>
      </c>
      <c r="C248" s="186" t="str" cm="1">
        <f t="array" ref="C248">IFERROR(INDEX('03.Muestra'!$F$8:$F$17,SMALL(IF("Página Web"='03.Muestra'!$D$8:$D$17,ROW('03.Muestra'!$F$8:$F$17)-MIN(ROW('03.Muestra'!$D$8:$D$17))+1,""),ROW()-242)),"")</f>
        <v/>
      </c>
      <c r="D248" s="229" t="str">
        <f t="shared" si="27"/>
        <v/>
      </c>
      <c r="E248" s="74" t="str">
        <f t="shared" si="26"/>
        <v/>
      </c>
      <c r="G248" s="18"/>
      <c r="H248" s="18"/>
      <c r="I248" s="18"/>
      <c r="J248" s="18"/>
      <c r="K248" s="163"/>
      <c r="L248" s="18"/>
      <c r="M248" s="18"/>
      <c r="N248" s="18"/>
      <c r="O248" s="18"/>
      <c r="P248" s="18"/>
      <c r="Q248" s="18"/>
      <c r="R248" s="18"/>
      <c r="S248" s="18"/>
      <c r="T248" s="18"/>
      <c r="U248" s="18"/>
      <c r="V248" s="18"/>
      <c r="W248" s="18"/>
      <c r="X248" s="18"/>
      <c r="Y248" s="18"/>
    </row>
    <row r="249" spans="1:25" ht="12" customHeight="1">
      <c r="A249" s="178" t="str" cm="1">
        <f t="array" ref="A249">IFERROR(INDEX('03.Muestra'!$B$8:$B$17,SMALL(IF("Página Web"='03.Muestra'!$D$8:$D$17,ROW('03.Muestra'!$B$8:$B$17)-MIN(ROW('03.Muestra'!$D$8:$D$17))+1,""),ROW()-242)),"")</f>
        <v/>
      </c>
      <c r="B249" s="186" t="str" cm="1">
        <f t="array" ref="B249">IFERROR(INDEX('03.Muestra'!$C$8:$C$17,SMALL(IF("Página Web"='03.Muestra'!$D$8:$D$17,ROW('03.Muestra'!$C$8:$C$17)-MIN(ROW('03.Muestra'!$D$8:$D$17))+1,""),ROW()-242)),"")</f>
        <v/>
      </c>
      <c r="C249" s="186" t="str" cm="1">
        <f t="array" ref="C249">IFERROR(INDEX('03.Muestra'!$F$8:$F$17,SMALL(IF("Página Web"='03.Muestra'!$D$8:$D$17,ROW('03.Muestra'!$F$8:$F$17)-MIN(ROW('03.Muestra'!$D$8:$D$17))+1,""),ROW()-242)),"")</f>
        <v/>
      </c>
      <c r="D249" s="229" t="str">
        <f t="shared" si="27"/>
        <v/>
      </c>
      <c r="E249" s="74" t="str">
        <f t="shared" si="26"/>
        <v/>
      </c>
      <c r="F249" s="18"/>
      <c r="G249" s="18"/>
      <c r="H249" s="18"/>
      <c r="I249" s="18"/>
      <c r="J249" s="18"/>
      <c r="K249" s="163"/>
      <c r="L249" s="18"/>
      <c r="M249" s="18"/>
      <c r="N249" s="18"/>
      <c r="O249" s="18"/>
      <c r="P249" s="18"/>
      <c r="Q249" s="18"/>
      <c r="R249" s="18"/>
      <c r="S249" s="18"/>
      <c r="T249" s="18"/>
      <c r="U249" s="18"/>
      <c r="V249" s="18"/>
      <c r="W249" s="18"/>
      <c r="X249" s="18"/>
      <c r="Y249" s="18"/>
    </row>
    <row r="250" spans="1:25" ht="12" customHeight="1">
      <c r="A250" s="178" t="str" cm="1">
        <f t="array" ref="A250">IFERROR(INDEX('03.Muestra'!$B$8:$B$17,SMALL(IF("Página Web"='03.Muestra'!$D$8:$D$17,ROW('03.Muestra'!$B$8:$B$17)-MIN(ROW('03.Muestra'!$D$8:$D$17))+1,""),ROW()-242)),"")</f>
        <v/>
      </c>
      <c r="B250" s="186" t="str" cm="1">
        <f t="array" ref="B250">IFERROR(INDEX('03.Muestra'!$C$8:$C$17,SMALL(IF("Página Web"='03.Muestra'!$D$8:$D$17,ROW('03.Muestra'!$C$8:$C$17)-MIN(ROW('03.Muestra'!$D$8:$D$17))+1,""),ROW()-242)),"")</f>
        <v/>
      </c>
      <c r="C250" s="186" t="str" cm="1">
        <f t="array" ref="C250">IFERROR(INDEX('03.Muestra'!$F$8:$F$17,SMALL(IF("Página Web"='03.Muestra'!$D$8:$D$17,ROW('03.Muestra'!$F$8:$F$17)-MIN(ROW('03.Muestra'!$D$8:$D$17))+1,""),ROW()-242)),"")</f>
        <v/>
      </c>
      <c r="D250" s="229" t="str">
        <f t="shared" si="27"/>
        <v/>
      </c>
      <c r="E250" s="74" t="str">
        <f t="shared" si="26"/>
        <v/>
      </c>
      <c r="F250" s="18"/>
      <c r="G250" s="18"/>
      <c r="H250" s="18"/>
      <c r="I250" s="18"/>
      <c r="J250" s="18"/>
      <c r="K250" s="163"/>
      <c r="L250" s="18"/>
      <c r="M250" s="18"/>
      <c r="N250" s="18"/>
      <c r="O250" s="18"/>
      <c r="P250" s="18"/>
      <c r="Q250" s="18"/>
      <c r="R250" s="18"/>
      <c r="S250" s="18"/>
      <c r="T250" s="18"/>
      <c r="U250" s="18"/>
      <c r="V250" s="18"/>
      <c r="W250" s="18"/>
      <c r="X250" s="18"/>
      <c r="Y250" s="18"/>
    </row>
    <row r="251" spans="1:25" ht="12" customHeight="1">
      <c r="A251" s="178" t="str" cm="1">
        <f t="array" ref="A251">IFERROR(INDEX('03.Muestra'!$B$8:$B$17,SMALL(IF("Página Web"='03.Muestra'!$D$8:$D$17,ROW('03.Muestra'!$B$8:$B$17)-MIN(ROW('03.Muestra'!$D$8:$D$17))+1,""),ROW()-242)),"")</f>
        <v/>
      </c>
      <c r="B251" s="186" t="str" cm="1">
        <f t="array" ref="B251">IFERROR(INDEX('03.Muestra'!$C$8:$C$17,SMALL(IF("Página Web"='03.Muestra'!$D$8:$D$17,ROW('03.Muestra'!$C$8:$C$17)-MIN(ROW('03.Muestra'!$D$8:$D$17))+1,""),ROW()-242)),"")</f>
        <v/>
      </c>
      <c r="C251" s="186" t="str" cm="1">
        <f t="array" ref="C251">IFERROR(INDEX('03.Muestra'!$F$8:$F$17,SMALL(IF("Página Web"='03.Muestra'!$D$8:$D$17,ROW('03.Muestra'!$F$8:$F$17)-MIN(ROW('03.Muestra'!$D$8:$D$17))+1,""),ROW()-242)),"")</f>
        <v/>
      </c>
      <c r="D251" s="229" t="str">
        <f t="shared" si="27"/>
        <v/>
      </c>
      <c r="E251" s="74" t="str">
        <f t="shared" si="26"/>
        <v/>
      </c>
      <c r="F251" s="18"/>
      <c r="G251" s="18"/>
      <c r="H251" s="18"/>
      <c r="I251" s="18"/>
      <c r="J251" s="18"/>
      <c r="K251" s="163"/>
      <c r="L251" s="18"/>
      <c r="M251" s="18"/>
      <c r="N251" s="18"/>
      <c r="O251" s="18"/>
      <c r="P251" s="18"/>
      <c r="Q251" s="18"/>
      <c r="R251" s="18"/>
      <c r="S251" s="18"/>
      <c r="T251" s="18"/>
      <c r="U251" s="18"/>
      <c r="V251" s="18"/>
      <c r="W251" s="18"/>
      <c r="X251" s="18"/>
      <c r="Y251" s="18"/>
    </row>
    <row r="252" spans="1:25" ht="12" customHeight="1">
      <c r="A252" s="178" t="str" cm="1">
        <f t="array" ref="A252">IFERROR(INDEX('03.Muestra'!$B$8:$B$17,SMALL(IF("Página Web"='03.Muestra'!$D$8:$D$17,ROW('03.Muestra'!$B$8:$B$17)-MIN(ROW('03.Muestra'!$D$8:$D$17))+1,""),ROW()-242)),"")</f>
        <v/>
      </c>
      <c r="B252" s="186" t="str" cm="1">
        <f t="array" ref="B252">IFERROR(INDEX('03.Muestra'!$C$8:$C$17,SMALL(IF("Página Web"='03.Muestra'!$D$8:$D$17,ROW('03.Muestra'!$C$8:$C$17)-MIN(ROW('03.Muestra'!$D$8:$D$17))+1,""),ROW()-242)),"")</f>
        <v/>
      </c>
      <c r="C252" s="186" t="str" cm="1">
        <f t="array" ref="C252">IFERROR(INDEX('03.Muestra'!$F$8:$F$17,SMALL(IF("Página Web"='03.Muestra'!$D$8:$D$17,ROW('03.Muestra'!$F$8:$F$17)-MIN(ROW('03.Muestra'!$D$8:$D$17))+1,""),ROW()-242)),"")</f>
        <v/>
      </c>
      <c r="D252" s="229" t="str">
        <f t="shared" si="27"/>
        <v/>
      </c>
      <c r="E252" s="74" t="str">
        <f t="shared" si="26"/>
        <v/>
      </c>
      <c r="F252" s="18"/>
      <c r="G252" s="18"/>
      <c r="H252" s="18"/>
      <c r="I252" s="18"/>
      <c r="J252" s="18"/>
      <c r="K252" s="163"/>
      <c r="L252" s="18"/>
      <c r="M252" s="18"/>
      <c r="N252" s="18"/>
      <c r="O252" s="18"/>
      <c r="P252" s="18"/>
      <c r="Q252" s="18"/>
      <c r="R252" s="18"/>
      <c r="S252" s="18"/>
      <c r="T252" s="18"/>
      <c r="U252" s="18"/>
      <c r="V252" s="18"/>
      <c r="W252" s="18"/>
      <c r="X252" s="18"/>
      <c r="Y252" s="18"/>
    </row>
    <row r="253" spans="1:25" ht="12" customHeight="1">
      <c r="A253" s="79"/>
      <c r="B253" s="111"/>
      <c r="C253" s="111"/>
      <c r="D253" s="239"/>
      <c r="E253" s="74"/>
      <c r="F253" s="18"/>
      <c r="G253" s="18"/>
      <c r="H253" s="18"/>
      <c r="I253" s="18"/>
      <c r="J253" s="18"/>
      <c r="K253" s="163"/>
      <c r="L253" s="18"/>
      <c r="M253" s="18"/>
      <c r="N253" s="18"/>
      <c r="O253" s="18"/>
      <c r="P253" s="18"/>
      <c r="Q253" s="18"/>
      <c r="R253" s="18"/>
      <c r="S253" s="18"/>
      <c r="T253" s="18"/>
      <c r="U253" s="18"/>
      <c r="V253" s="18"/>
      <c r="W253" s="18"/>
      <c r="X253" s="18"/>
      <c r="Y253" s="18"/>
    </row>
    <row r="254" spans="1:25" ht="12" customHeight="1">
      <c r="B254" s="18"/>
      <c r="C254" s="18"/>
      <c r="D254" s="235"/>
      <c r="E254" s="74"/>
      <c r="F254" s="18"/>
      <c r="G254" s="18"/>
      <c r="H254" s="18"/>
      <c r="I254" s="18"/>
      <c r="J254" s="18"/>
      <c r="K254" s="163"/>
      <c r="L254" s="18"/>
      <c r="M254" s="18"/>
      <c r="N254" s="18"/>
      <c r="O254" s="18"/>
      <c r="P254" s="18"/>
      <c r="Q254" s="18"/>
      <c r="R254" s="18"/>
      <c r="S254" s="18"/>
      <c r="T254" s="18"/>
      <c r="U254" s="18"/>
      <c r="V254" s="18"/>
      <c r="W254" s="18"/>
      <c r="X254" s="18"/>
      <c r="Y254" s="18"/>
    </row>
    <row r="255" spans="1:25" ht="31">
      <c r="A255" s="227"/>
      <c r="B255" s="228"/>
      <c r="C255" s="227"/>
      <c r="D255" s="240"/>
      <c r="E255" s="222"/>
      <c r="F255" s="18"/>
      <c r="G255" s="18"/>
      <c r="H255" s="18"/>
      <c r="I255" s="18"/>
      <c r="J255" s="18"/>
      <c r="K255" s="163"/>
      <c r="L255" s="18"/>
      <c r="M255" s="18"/>
      <c r="N255" s="18"/>
      <c r="O255" s="18"/>
      <c r="P255" s="18"/>
      <c r="Q255" s="18"/>
      <c r="R255" s="18"/>
      <c r="S255" s="18"/>
      <c r="T255" s="18"/>
      <c r="U255" s="18"/>
      <c r="V255" s="18"/>
      <c r="W255" s="18"/>
      <c r="X255" s="18"/>
      <c r="Y255" s="18"/>
    </row>
    <row r="256" spans="1:25" ht="12" customHeight="1">
      <c r="A256" s="180"/>
      <c r="B256" s="180"/>
      <c r="C256" s="180"/>
      <c r="D256" s="241"/>
      <c r="E256" s="208"/>
      <c r="F256" s="176"/>
      <c r="G256" s="18"/>
      <c r="H256" s="18"/>
      <c r="I256" s="18"/>
      <c r="J256" s="18"/>
      <c r="K256" s="163"/>
      <c r="L256" s="18"/>
      <c r="M256" s="18"/>
      <c r="N256" s="18"/>
      <c r="O256" s="18"/>
      <c r="P256" s="18"/>
      <c r="Q256" s="18"/>
      <c r="R256" s="18"/>
      <c r="S256" s="18"/>
      <c r="T256" s="18"/>
      <c r="U256" s="18"/>
      <c r="V256" s="18"/>
      <c r="W256" s="18"/>
      <c r="X256" s="18"/>
      <c r="Y256" s="18"/>
    </row>
    <row r="257" spans="1:25" ht="12" customHeight="1">
      <c r="B257" s="18"/>
      <c r="C257" s="18"/>
      <c r="D257" s="235"/>
      <c r="E257" s="74"/>
      <c r="F257" s="18"/>
      <c r="G257" s="18"/>
      <c r="H257" s="18"/>
      <c r="I257" s="18"/>
      <c r="J257" s="18"/>
      <c r="K257" s="163"/>
      <c r="L257" s="18"/>
      <c r="M257" s="18"/>
      <c r="N257" s="18"/>
      <c r="O257" s="18"/>
      <c r="P257" s="18"/>
      <c r="Q257" s="18"/>
      <c r="R257" s="18"/>
      <c r="S257" s="18"/>
      <c r="T257" s="18"/>
      <c r="U257" s="18"/>
      <c r="V257" s="18"/>
      <c r="W257" s="18"/>
      <c r="X257" s="18"/>
      <c r="Y257" s="18"/>
    </row>
    <row r="258" spans="1:25" ht="12" customHeight="1">
      <c r="B258" s="18"/>
      <c r="C258" s="18"/>
      <c r="D258" s="235"/>
      <c r="E258" s="78"/>
      <c r="F258" s="18"/>
      <c r="G258" s="18"/>
      <c r="H258" s="18"/>
      <c r="I258" s="18"/>
      <c r="J258" s="18"/>
      <c r="K258" s="163"/>
      <c r="L258" s="18"/>
      <c r="M258" s="18"/>
      <c r="N258" s="18"/>
      <c r="O258" s="18"/>
      <c r="P258" s="18"/>
      <c r="Q258" s="18"/>
      <c r="R258" s="18"/>
      <c r="S258" s="18"/>
      <c r="T258" s="18"/>
      <c r="U258" s="18"/>
      <c r="V258" s="18"/>
      <c r="W258" s="18"/>
      <c r="X258" s="18"/>
      <c r="Y258" s="18"/>
    </row>
    <row r="259" spans="1:25" ht="29.25" customHeight="1">
      <c r="A259" s="157" t="s">
        <v>262</v>
      </c>
      <c r="B259" s="22" t="s">
        <v>87</v>
      </c>
      <c r="C259" s="23" t="s">
        <v>378</v>
      </c>
      <c r="D259" s="237" t="s">
        <v>30</v>
      </c>
      <c r="E259" s="88"/>
      <c r="K259" s="163"/>
      <c r="L259" s="18"/>
      <c r="M259" s="18"/>
      <c r="N259" s="18"/>
      <c r="O259" s="18"/>
      <c r="P259" s="18"/>
      <c r="Q259" s="18"/>
      <c r="R259" s="18"/>
      <c r="S259" s="18"/>
      <c r="T259" s="18"/>
      <c r="U259" s="18"/>
      <c r="V259" s="18"/>
      <c r="W259" s="18"/>
      <c r="X259" s="18"/>
      <c r="Y259" s="18"/>
    </row>
    <row r="260" spans="1:25" ht="12" customHeight="1">
      <c r="A260" s="178" cm="1">
        <f t="array" ref="A260">IFERROR(INDEX('03.Muestra'!$B$8:$B$17,SMALL(IF("Página Web"='03.Muestra'!$D$8:$D$17,ROW('03.Muestra'!$B$8:$B$17)-MIN(ROW('03.Muestra'!$D$8:$D$17))+1,""),ROW()-259)),"")</f>
        <v>1</v>
      </c>
      <c r="B260" s="186" t="str" cm="1">
        <f t="array" ref="B260">IFERROR(INDEX('03.Muestra'!$C$8:$C$17,SMALL(IF("Página Web"='03.Muestra'!$D$8:$D$17,ROW('03.Muestra'!$C$8:$C$17)-MIN(ROW('03.Muestra'!$D$8:$D$17))+1,""),ROW()-259)),"")</f>
        <v>Home</v>
      </c>
      <c r="C260" s="186" t="str" cm="1">
        <f t="array" ref="C260">IFERROR(INDEX('03.Muestra'!$F$8:$F$17,SMALL(IF("Página Web"='03.Muestra'!$D$8:$D$17,ROW('03.Muestra'!$F$8:$F$17)-MIN(ROW('03.Muestra'!$D$8:$D$17))+1,""),ROW()-259)),"")</f>
        <v>https://…</v>
      </c>
      <c r="D260" s="229" t="s">
        <v>24</v>
      </c>
      <c r="E260" s="74" t="str">
        <f t="shared" ref="E260:E269" si="28">IF(D260&lt;&gt;"",IF(AND(B260&lt;&gt;"",C260&lt;&gt;""),"","ERR"),"")</f>
        <v/>
      </c>
      <c r="F260" s="81" t="s">
        <v>31</v>
      </c>
      <c r="G260" s="82" t="s">
        <v>35</v>
      </c>
      <c r="H260" s="83" t="s">
        <v>33</v>
      </c>
      <c r="I260" s="84" t="s">
        <v>26</v>
      </c>
      <c r="J260" s="85" t="s">
        <v>24</v>
      </c>
      <c r="K260" s="159" t="s">
        <v>463</v>
      </c>
      <c r="L260" s="18"/>
      <c r="M260" s="18"/>
      <c r="N260" s="18"/>
      <c r="O260" s="18"/>
      <c r="P260" s="18"/>
      <c r="Q260" s="18"/>
      <c r="R260" s="18"/>
      <c r="S260" s="18"/>
      <c r="T260" s="18"/>
      <c r="U260" s="18"/>
      <c r="V260" s="18"/>
      <c r="W260" s="18"/>
      <c r="X260" s="18"/>
      <c r="Y260" s="18"/>
    </row>
    <row r="261" spans="1:25" ht="12" customHeight="1">
      <c r="A261" s="178" t="str" cm="1">
        <f t="array" ref="A261">IFERROR(INDEX('03.Muestra'!$B$8:$B$17,SMALL(IF("Página Web"='03.Muestra'!$D$8:$D$17,ROW('03.Muestra'!$B$8:$B$17)-MIN(ROW('03.Muestra'!$D$8:$D$17))+1,""),ROW()-259)),"")</f>
        <v/>
      </c>
      <c r="B261" s="186" t="str" cm="1">
        <f t="array" ref="B261">IFERROR(INDEX('03.Muestra'!$C$8:$C$17,SMALL(IF("Página Web"='03.Muestra'!$D$8:$D$17,ROW('03.Muestra'!$C$8:$C$17)-MIN(ROW('03.Muestra'!$D$8:$D$17))+1,""),ROW()-259)),"")</f>
        <v/>
      </c>
      <c r="C261" s="186" t="str" cm="1">
        <f t="array" ref="C261">IFERROR(INDEX('03.Muestra'!$F$8:$F$17,SMALL(IF("Página Web"='03.Muestra'!$D$8:$D$17,ROW('03.Muestra'!$F$8:$F$17)-MIN(ROW('03.Muestra'!$D$8:$D$17))+1,""),ROW()-259)),"")</f>
        <v/>
      </c>
      <c r="D261" s="229" t="s">
        <v>24</v>
      </c>
      <c r="E261" s="74" t="str">
        <f t="shared" si="28"/>
        <v>ERR</v>
      </c>
      <c r="F261" s="199">
        <f ca="1">COUNTIF($D260:INDIRECT("$D" &amp;  SUM(ROW()-1,'03.Muestra'!$D$20)-1),F260)</f>
        <v>0</v>
      </c>
      <c r="G261" s="199">
        <f ca="1">COUNTIF($D260:INDIRECT("$D" &amp;  SUM(ROW()-1,'03.Muestra'!$D$20)-1),G260)</f>
        <v>0</v>
      </c>
      <c r="H261" s="199">
        <f ca="1">COUNTIF($D260:INDIRECT("$D" &amp;  SUM(ROW()-1,'03.Muestra'!$D$20)-1),H260)</f>
        <v>0</v>
      </c>
      <c r="I261" s="199">
        <f ca="1">COUNTIF($D260:INDIRECT("$D" &amp;  SUM(ROW()-1,'03.Muestra'!$D$20)-1),I260)</f>
        <v>0</v>
      </c>
      <c r="J261" s="199">
        <f ca="1">COUNTIF($D260:INDIRECT("$D" &amp;  SUM(ROW()-1,'03.Muestra'!$D$20)-1),J260)</f>
        <v>1</v>
      </c>
      <c r="K261" s="160">
        <f ca="1">IF(COUNTIF('03.Muestra'!$D$8:$D$17,"Página Web")=0,0,COUNTBLANK($D260:INDIRECT("$D" &amp;  SUM(ROW()-1,COUNTIF('03.Muestra'!$D$8:$D$17,"Página Web"))-1)))</f>
        <v>0</v>
      </c>
      <c r="L261" s="18"/>
      <c r="M261" s="18"/>
      <c r="N261" s="18"/>
      <c r="O261" s="18"/>
      <c r="P261" s="18"/>
      <c r="Q261" s="18"/>
      <c r="R261" s="18"/>
      <c r="S261" s="18"/>
      <c r="T261" s="18"/>
      <c r="U261" s="18"/>
      <c r="V261" s="18"/>
      <c r="W261" s="18"/>
      <c r="X261" s="18"/>
      <c r="Y261" s="18"/>
    </row>
    <row r="262" spans="1:25" ht="12" customHeight="1">
      <c r="A262" s="178" t="str" cm="1">
        <f t="array" ref="A262">IFERROR(INDEX('03.Muestra'!$B$8:$B$17,SMALL(IF("Página Web"='03.Muestra'!$D$8:$D$17,ROW('03.Muestra'!$B$8:$B$17)-MIN(ROW('03.Muestra'!$D$8:$D$17))+1,""),ROW()-259)),"")</f>
        <v/>
      </c>
      <c r="B262" s="186" t="str" cm="1">
        <f t="array" ref="B262">IFERROR(INDEX('03.Muestra'!$C$8:$C$17,SMALL(IF("Página Web"='03.Muestra'!$D$8:$D$17,ROW('03.Muestra'!$C$8:$C$17)-MIN(ROW('03.Muestra'!$D$8:$D$17))+1,""),ROW()-259)),"")</f>
        <v/>
      </c>
      <c r="C262" s="186" t="str" cm="1">
        <f t="array" ref="C262">IFERROR(INDEX('03.Muestra'!$F$8:$F$17,SMALL(IF("Página Web"='03.Muestra'!$D$8:$D$17,ROW('03.Muestra'!$F$8:$F$17)-MIN(ROW('03.Muestra'!$D$8:$D$17))+1,""),ROW()-259)),"")</f>
        <v/>
      </c>
      <c r="D262" s="229" t="s">
        <v>24</v>
      </c>
      <c r="E262" s="74" t="str">
        <f t="shared" si="28"/>
        <v>ERR</v>
      </c>
      <c r="G262" s="18"/>
      <c r="H262" s="18"/>
      <c r="I262" s="18"/>
      <c r="J262" s="18"/>
      <c r="K262" s="163"/>
      <c r="L262" s="18"/>
      <c r="M262" s="18"/>
      <c r="N262" s="18"/>
      <c r="O262" s="18"/>
      <c r="P262" s="18"/>
      <c r="Q262" s="18"/>
      <c r="R262" s="18"/>
      <c r="S262" s="18"/>
      <c r="T262" s="18"/>
      <c r="U262" s="18"/>
      <c r="V262" s="18"/>
      <c r="W262" s="18"/>
      <c r="X262" s="18"/>
      <c r="Y262" s="18"/>
    </row>
    <row r="263" spans="1:25" ht="12" customHeight="1">
      <c r="A263" s="178" t="str" cm="1">
        <f t="array" ref="A263">IFERROR(INDEX('03.Muestra'!$B$8:$B$17,SMALL(IF("Página Web"='03.Muestra'!$D$8:$D$17,ROW('03.Muestra'!$B$8:$B$17)-MIN(ROW('03.Muestra'!$D$8:$D$17))+1,""),ROW()-259)),"")</f>
        <v/>
      </c>
      <c r="B263" s="186" t="str" cm="1">
        <f t="array" ref="B263">IFERROR(INDEX('03.Muestra'!$C$8:$C$17,SMALL(IF("Página Web"='03.Muestra'!$D$8:$D$17,ROW('03.Muestra'!$C$8:$C$17)-MIN(ROW('03.Muestra'!$D$8:$D$17))+1,""),ROW()-259)),"")</f>
        <v/>
      </c>
      <c r="C263" s="186" t="str" cm="1">
        <f t="array" ref="C263">IFERROR(INDEX('03.Muestra'!$F$8:$F$17,SMALL(IF("Página Web"='03.Muestra'!$D$8:$D$17,ROW('03.Muestra'!$F$8:$F$17)-MIN(ROW('03.Muestra'!$D$8:$D$17))+1,""),ROW()-259)),"")</f>
        <v/>
      </c>
      <c r="D263" s="229" t="str">
        <f t="shared" ref="D263:D269" si="29">IF(C263="","",$D$18)</f>
        <v/>
      </c>
      <c r="E263" s="74" t="str">
        <f t="shared" si="28"/>
        <v/>
      </c>
      <c r="G263" s="18"/>
      <c r="H263" s="18"/>
      <c r="I263" s="18"/>
      <c r="J263" s="18"/>
      <c r="K263" s="163"/>
      <c r="L263" s="18"/>
      <c r="M263" s="18"/>
      <c r="N263" s="18"/>
      <c r="O263" s="18"/>
      <c r="P263" s="18"/>
      <c r="Q263" s="18"/>
      <c r="R263" s="18"/>
      <c r="S263" s="18"/>
      <c r="T263" s="18"/>
      <c r="U263" s="18"/>
      <c r="V263" s="18"/>
      <c r="W263" s="18"/>
      <c r="X263" s="18"/>
      <c r="Y263" s="18"/>
    </row>
    <row r="264" spans="1:25" ht="12" customHeight="1">
      <c r="A264" s="178" t="str" cm="1">
        <f t="array" ref="A264">IFERROR(INDEX('03.Muestra'!$B$8:$B$17,SMALL(IF("Página Web"='03.Muestra'!$D$8:$D$17,ROW('03.Muestra'!$B$8:$B$17)-MIN(ROW('03.Muestra'!$D$8:$D$17))+1,""),ROW()-259)),"")</f>
        <v/>
      </c>
      <c r="B264" s="186" t="str" cm="1">
        <f t="array" ref="B264">IFERROR(INDEX('03.Muestra'!$C$8:$C$17,SMALL(IF("Página Web"='03.Muestra'!$D$8:$D$17,ROW('03.Muestra'!$C$8:$C$17)-MIN(ROW('03.Muestra'!$D$8:$D$17))+1,""),ROW()-259)),"")</f>
        <v/>
      </c>
      <c r="C264" s="186" t="str" cm="1">
        <f t="array" ref="C264">IFERROR(INDEX('03.Muestra'!$F$8:$F$17,SMALL(IF("Página Web"='03.Muestra'!$D$8:$D$17,ROW('03.Muestra'!$F$8:$F$17)-MIN(ROW('03.Muestra'!$D$8:$D$17))+1,""),ROW()-259)),"")</f>
        <v/>
      </c>
      <c r="D264" s="229" t="str">
        <f t="shared" si="29"/>
        <v/>
      </c>
      <c r="E264" s="74" t="str">
        <f t="shared" si="28"/>
        <v/>
      </c>
      <c r="G264" s="18"/>
      <c r="H264" s="18"/>
      <c r="I264" s="18"/>
      <c r="J264" s="18"/>
      <c r="K264" s="163"/>
      <c r="L264" s="18"/>
      <c r="M264" s="18"/>
      <c r="N264" s="18"/>
      <c r="O264" s="18"/>
      <c r="P264" s="18"/>
      <c r="Q264" s="18"/>
      <c r="R264" s="18"/>
      <c r="S264" s="18"/>
      <c r="T264" s="18"/>
      <c r="U264" s="18"/>
      <c r="V264" s="18"/>
      <c r="W264" s="18"/>
      <c r="X264" s="18"/>
      <c r="Y264" s="18"/>
    </row>
    <row r="265" spans="1:25" ht="12" customHeight="1">
      <c r="A265" s="178" t="str" cm="1">
        <f t="array" ref="A265">IFERROR(INDEX('03.Muestra'!$B$8:$B$17,SMALL(IF("Página Web"='03.Muestra'!$D$8:$D$17,ROW('03.Muestra'!$B$8:$B$17)-MIN(ROW('03.Muestra'!$D$8:$D$17))+1,""),ROW()-259)),"")</f>
        <v/>
      </c>
      <c r="B265" s="186" t="str" cm="1">
        <f t="array" ref="B265">IFERROR(INDEX('03.Muestra'!$C$8:$C$17,SMALL(IF("Página Web"='03.Muestra'!$D$8:$D$17,ROW('03.Muestra'!$C$8:$C$17)-MIN(ROW('03.Muestra'!$D$8:$D$17))+1,""),ROW()-259)),"")</f>
        <v/>
      </c>
      <c r="C265" s="186" t="str" cm="1">
        <f t="array" ref="C265">IFERROR(INDEX('03.Muestra'!$F$8:$F$17,SMALL(IF("Página Web"='03.Muestra'!$D$8:$D$17,ROW('03.Muestra'!$F$8:$F$17)-MIN(ROW('03.Muestra'!$D$8:$D$17))+1,""),ROW()-259)),"")</f>
        <v/>
      </c>
      <c r="D265" s="229" t="str">
        <f t="shared" si="29"/>
        <v/>
      </c>
      <c r="E265" s="74" t="str">
        <f t="shared" si="28"/>
        <v/>
      </c>
      <c r="G265" s="18"/>
      <c r="H265" s="18"/>
      <c r="I265" s="18"/>
      <c r="J265" s="18"/>
      <c r="K265" s="163"/>
      <c r="L265" s="18"/>
      <c r="M265" s="18"/>
      <c r="N265" s="18"/>
      <c r="O265" s="18"/>
      <c r="P265" s="18"/>
      <c r="Q265" s="18"/>
      <c r="R265" s="18"/>
      <c r="S265" s="18"/>
      <c r="T265" s="18"/>
      <c r="U265" s="18"/>
      <c r="V265" s="18"/>
      <c r="W265" s="18"/>
      <c r="X265" s="18"/>
      <c r="Y265" s="18"/>
    </row>
    <row r="266" spans="1:25" ht="12" customHeight="1">
      <c r="A266" s="178" t="str" cm="1">
        <f t="array" ref="A266">IFERROR(INDEX('03.Muestra'!$B$8:$B$17,SMALL(IF("Página Web"='03.Muestra'!$D$8:$D$17,ROW('03.Muestra'!$B$8:$B$17)-MIN(ROW('03.Muestra'!$D$8:$D$17))+1,""),ROW()-259)),"")</f>
        <v/>
      </c>
      <c r="B266" s="186" t="str" cm="1">
        <f t="array" ref="B266">IFERROR(INDEX('03.Muestra'!$C$8:$C$17,SMALL(IF("Página Web"='03.Muestra'!$D$8:$D$17,ROW('03.Muestra'!$C$8:$C$17)-MIN(ROW('03.Muestra'!$D$8:$D$17))+1,""),ROW()-259)),"")</f>
        <v/>
      </c>
      <c r="C266" s="186" t="str" cm="1">
        <f t="array" ref="C266">IFERROR(INDEX('03.Muestra'!$F$8:$F$17,SMALL(IF("Página Web"='03.Muestra'!$D$8:$D$17,ROW('03.Muestra'!$F$8:$F$17)-MIN(ROW('03.Muestra'!$D$8:$D$17))+1,""),ROW()-259)),"")</f>
        <v/>
      </c>
      <c r="D266" s="229" t="str">
        <f t="shared" si="29"/>
        <v/>
      </c>
      <c r="E266" s="74" t="str">
        <f t="shared" si="28"/>
        <v/>
      </c>
      <c r="F266" s="18"/>
      <c r="G266" s="18"/>
      <c r="H266" s="18"/>
      <c r="I266" s="18"/>
      <c r="J266" s="18"/>
      <c r="K266" s="163"/>
      <c r="L266" s="18"/>
      <c r="M266" s="18"/>
      <c r="N266" s="18"/>
      <c r="O266" s="18"/>
      <c r="P266" s="18"/>
      <c r="Q266" s="18"/>
      <c r="R266" s="18"/>
      <c r="S266" s="18"/>
      <c r="T266" s="18"/>
      <c r="U266" s="18"/>
      <c r="V266" s="18"/>
      <c r="W266" s="18"/>
      <c r="X266" s="18"/>
      <c r="Y266" s="18"/>
    </row>
    <row r="267" spans="1:25" ht="12" customHeight="1">
      <c r="A267" s="178" t="str" cm="1">
        <f t="array" ref="A267">IFERROR(INDEX('03.Muestra'!$B$8:$B$17,SMALL(IF("Página Web"='03.Muestra'!$D$8:$D$17,ROW('03.Muestra'!$B$8:$B$17)-MIN(ROW('03.Muestra'!$D$8:$D$17))+1,""),ROW()-259)),"")</f>
        <v/>
      </c>
      <c r="B267" s="186" t="str" cm="1">
        <f t="array" ref="B267">IFERROR(INDEX('03.Muestra'!$C$8:$C$17,SMALL(IF("Página Web"='03.Muestra'!$D$8:$D$17,ROW('03.Muestra'!$C$8:$C$17)-MIN(ROW('03.Muestra'!$D$8:$D$17))+1,""),ROW()-259)),"")</f>
        <v/>
      </c>
      <c r="C267" s="186" t="str" cm="1">
        <f t="array" ref="C267">IFERROR(INDEX('03.Muestra'!$F$8:$F$17,SMALL(IF("Página Web"='03.Muestra'!$D$8:$D$17,ROW('03.Muestra'!$F$8:$F$17)-MIN(ROW('03.Muestra'!$D$8:$D$17))+1,""),ROW()-259)),"")</f>
        <v/>
      </c>
      <c r="D267" s="229" t="str">
        <f t="shared" si="29"/>
        <v/>
      </c>
      <c r="E267" s="74" t="str">
        <f t="shared" si="28"/>
        <v/>
      </c>
      <c r="F267" s="18"/>
      <c r="G267" s="18"/>
      <c r="H267" s="18"/>
      <c r="I267" s="18"/>
      <c r="J267" s="18"/>
      <c r="K267" s="163"/>
      <c r="L267" s="18"/>
      <c r="M267" s="18"/>
      <c r="N267" s="18"/>
      <c r="O267" s="18"/>
      <c r="P267" s="18"/>
      <c r="Q267" s="18"/>
      <c r="R267" s="18"/>
      <c r="S267" s="18"/>
      <c r="T267" s="18"/>
      <c r="U267" s="18"/>
      <c r="V267" s="18"/>
      <c r="W267" s="18"/>
      <c r="X267" s="18"/>
      <c r="Y267" s="18"/>
    </row>
    <row r="268" spans="1:25" ht="12" customHeight="1">
      <c r="A268" s="178" t="str" cm="1">
        <f t="array" ref="A268">IFERROR(INDEX('03.Muestra'!$B$8:$B$17,SMALL(IF("Página Web"='03.Muestra'!$D$8:$D$17,ROW('03.Muestra'!$B$8:$B$17)-MIN(ROW('03.Muestra'!$D$8:$D$17))+1,""),ROW()-259)),"")</f>
        <v/>
      </c>
      <c r="B268" s="186" t="str" cm="1">
        <f t="array" ref="B268">IFERROR(INDEX('03.Muestra'!$C$8:$C$17,SMALL(IF("Página Web"='03.Muestra'!$D$8:$D$17,ROW('03.Muestra'!$C$8:$C$17)-MIN(ROW('03.Muestra'!$D$8:$D$17))+1,""),ROW()-259)),"")</f>
        <v/>
      </c>
      <c r="C268" s="186" t="str" cm="1">
        <f t="array" ref="C268">IFERROR(INDEX('03.Muestra'!$F$8:$F$17,SMALL(IF("Página Web"='03.Muestra'!$D$8:$D$17,ROW('03.Muestra'!$F$8:$F$17)-MIN(ROW('03.Muestra'!$D$8:$D$17))+1,""),ROW()-259)),"")</f>
        <v/>
      </c>
      <c r="D268" s="229" t="str">
        <f t="shared" si="29"/>
        <v/>
      </c>
      <c r="E268" s="74" t="str">
        <f t="shared" si="28"/>
        <v/>
      </c>
      <c r="F268" s="18"/>
      <c r="G268" s="18"/>
      <c r="H268" s="18"/>
      <c r="I268" s="18"/>
      <c r="J268" s="18"/>
      <c r="K268" s="163"/>
      <c r="L268" s="18"/>
      <c r="M268" s="18"/>
      <c r="N268" s="18"/>
      <c r="O268" s="18"/>
      <c r="P268" s="18"/>
      <c r="Q268" s="18"/>
      <c r="R268" s="18"/>
      <c r="S268" s="18"/>
      <c r="T268" s="18"/>
      <c r="U268" s="18"/>
      <c r="V268" s="18"/>
      <c r="W268" s="18"/>
      <c r="X268" s="18"/>
      <c r="Y268" s="18"/>
    </row>
    <row r="269" spans="1:25" ht="12" customHeight="1">
      <c r="A269" s="178" t="str" cm="1">
        <f t="array" ref="A269">IFERROR(INDEX('03.Muestra'!$B$8:$B$17,SMALL(IF("Página Web"='03.Muestra'!$D$8:$D$17,ROW('03.Muestra'!$B$8:$B$17)-MIN(ROW('03.Muestra'!$D$8:$D$17))+1,""),ROW()-259)),"")</f>
        <v/>
      </c>
      <c r="B269" s="186" t="str" cm="1">
        <f t="array" ref="B269">IFERROR(INDEX('03.Muestra'!$C$8:$C$17,SMALL(IF("Página Web"='03.Muestra'!$D$8:$D$17,ROW('03.Muestra'!$C$8:$C$17)-MIN(ROW('03.Muestra'!$D$8:$D$17))+1,""),ROW()-259)),"")</f>
        <v/>
      </c>
      <c r="C269" s="186" t="str" cm="1">
        <f t="array" ref="C269">IFERROR(INDEX('03.Muestra'!$F$8:$F$17,SMALL(IF("Página Web"='03.Muestra'!$D$8:$D$17,ROW('03.Muestra'!$F$8:$F$17)-MIN(ROW('03.Muestra'!$D$8:$D$17))+1,""),ROW()-259)),"")</f>
        <v/>
      </c>
      <c r="D269" s="229" t="str">
        <f t="shared" si="29"/>
        <v/>
      </c>
      <c r="E269" s="74" t="str">
        <f t="shared" si="28"/>
        <v/>
      </c>
      <c r="F269" s="18"/>
      <c r="G269" s="18"/>
      <c r="H269" s="18"/>
      <c r="I269" s="18"/>
      <c r="J269" s="18"/>
      <c r="K269" s="163"/>
      <c r="L269" s="18"/>
      <c r="M269" s="18"/>
      <c r="N269" s="18"/>
      <c r="O269" s="18"/>
      <c r="P269" s="18"/>
      <c r="Q269" s="18"/>
      <c r="R269" s="18"/>
      <c r="S269" s="18"/>
      <c r="T269" s="18"/>
      <c r="U269" s="18"/>
      <c r="V269" s="18"/>
      <c r="W269" s="18"/>
      <c r="X269" s="18"/>
      <c r="Y269" s="18"/>
    </row>
    <row r="270" spans="1:25" ht="12" customHeight="1">
      <c r="A270" s="79"/>
      <c r="B270" s="111"/>
      <c r="C270" s="111"/>
      <c r="D270" s="239"/>
      <c r="E270" s="74"/>
      <c r="F270" s="18"/>
      <c r="G270" s="18"/>
      <c r="H270" s="18"/>
      <c r="I270" s="18"/>
      <c r="J270" s="18"/>
      <c r="K270" s="163"/>
      <c r="L270" s="18"/>
      <c r="M270" s="18"/>
      <c r="N270" s="18"/>
      <c r="O270" s="18"/>
      <c r="P270" s="18"/>
      <c r="Q270" s="18"/>
      <c r="R270" s="18"/>
      <c r="S270" s="18"/>
      <c r="T270" s="18"/>
      <c r="U270" s="18"/>
      <c r="V270" s="18"/>
      <c r="W270" s="18"/>
      <c r="X270" s="18"/>
      <c r="Y270" s="18"/>
    </row>
    <row r="271" spans="1:25" ht="12" customHeight="1">
      <c r="B271" s="18"/>
      <c r="C271" s="18"/>
      <c r="D271" s="235"/>
      <c r="E271" s="74"/>
      <c r="F271" s="18"/>
      <c r="G271" s="18"/>
      <c r="H271" s="18"/>
      <c r="I271" s="18"/>
      <c r="J271" s="18"/>
      <c r="K271" s="163"/>
      <c r="L271" s="18"/>
      <c r="M271" s="18"/>
      <c r="N271" s="18"/>
      <c r="O271" s="18"/>
      <c r="P271" s="18"/>
      <c r="Q271" s="18"/>
      <c r="R271" s="18"/>
      <c r="S271" s="18"/>
      <c r="T271" s="18"/>
      <c r="U271" s="18"/>
      <c r="V271" s="18"/>
      <c r="W271" s="18"/>
      <c r="X271" s="18"/>
      <c r="Y271" s="18"/>
    </row>
    <row r="272" spans="1:25" ht="31">
      <c r="A272" s="227"/>
      <c r="B272" s="228"/>
      <c r="C272" s="227"/>
      <c r="D272" s="240"/>
      <c r="E272" s="222"/>
      <c r="F272" s="18"/>
      <c r="G272" s="18"/>
      <c r="H272" s="18"/>
      <c r="I272" s="18"/>
      <c r="J272" s="18"/>
      <c r="K272" s="163"/>
      <c r="L272" s="18"/>
      <c r="M272" s="18"/>
      <c r="N272" s="18"/>
      <c r="O272" s="18"/>
      <c r="P272" s="18"/>
      <c r="Q272" s="18"/>
      <c r="R272" s="18"/>
      <c r="S272" s="18"/>
      <c r="T272" s="18"/>
      <c r="U272" s="18"/>
      <c r="V272" s="18"/>
      <c r="W272" s="18"/>
      <c r="X272" s="18"/>
      <c r="Y272" s="18"/>
    </row>
    <row r="273" spans="1:25" ht="12" customHeight="1">
      <c r="A273" s="180"/>
      <c r="B273" s="180"/>
      <c r="C273" s="180"/>
      <c r="D273" s="241"/>
      <c r="E273" s="208"/>
      <c r="F273" s="176"/>
      <c r="G273" s="18"/>
      <c r="H273" s="18"/>
      <c r="I273" s="18"/>
      <c r="J273" s="18"/>
      <c r="K273" s="163"/>
      <c r="L273" s="18"/>
      <c r="M273" s="18"/>
      <c r="N273" s="18"/>
      <c r="O273" s="18"/>
      <c r="P273" s="18"/>
      <c r="Q273" s="18"/>
      <c r="R273" s="18"/>
      <c r="S273" s="18"/>
      <c r="T273" s="18"/>
      <c r="U273" s="18"/>
      <c r="V273" s="18"/>
      <c r="W273" s="18"/>
      <c r="X273" s="18"/>
      <c r="Y273" s="18"/>
    </row>
    <row r="274" spans="1:25" ht="12" customHeight="1">
      <c r="B274" s="18"/>
      <c r="C274" s="18"/>
      <c r="D274" s="235"/>
      <c r="E274" s="74"/>
      <c r="F274" s="18"/>
      <c r="G274" s="18"/>
      <c r="H274" s="18"/>
      <c r="I274" s="18"/>
      <c r="J274" s="18"/>
      <c r="K274" s="163"/>
      <c r="L274" s="18"/>
      <c r="M274" s="18"/>
      <c r="N274" s="18"/>
      <c r="O274" s="18"/>
      <c r="P274" s="18"/>
      <c r="Q274" s="18"/>
      <c r="R274" s="18"/>
      <c r="S274" s="18"/>
      <c r="T274" s="18"/>
      <c r="U274" s="18"/>
      <c r="V274" s="18"/>
      <c r="W274" s="18"/>
      <c r="X274" s="18"/>
      <c r="Y274" s="18"/>
    </row>
    <row r="275" spans="1:25" ht="12" customHeight="1">
      <c r="B275" s="18"/>
      <c r="C275" s="18"/>
      <c r="D275" s="235"/>
      <c r="E275" s="78"/>
      <c r="F275" s="18"/>
      <c r="G275" s="18"/>
      <c r="H275" s="18"/>
      <c r="I275" s="18"/>
      <c r="J275" s="18"/>
      <c r="K275" s="163"/>
      <c r="L275" s="18"/>
      <c r="M275" s="18"/>
      <c r="N275" s="18"/>
      <c r="O275" s="18"/>
      <c r="P275" s="18"/>
      <c r="Q275" s="18"/>
      <c r="R275" s="18"/>
      <c r="S275" s="18"/>
      <c r="T275" s="18"/>
      <c r="U275" s="18"/>
      <c r="V275" s="18"/>
      <c r="W275" s="18"/>
      <c r="X275" s="18"/>
      <c r="Y275" s="18"/>
    </row>
    <row r="276" spans="1:25" ht="29.25" customHeight="1">
      <c r="A276" s="157" t="s">
        <v>262</v>
      </c>
      <c r="B276" s="22" t="s">
        <v>87</v>
      </c>
      <c r="C276" s="23" t="s">
        <v>379</v>
      </c>
      <c r="D276" s="237" t="s">
        <v>30</v>
      </c>
      <c r="E276" s="88"/>
      <c r="K276" s="163"/>
      <c r="L276" s="18"/>
      <c r="M276" s="18"/>
      <c r="N276" s="18"/>
      <c r="O276" s="18"/>
      <c r="P276" s="18"/>
      <c r="Q276" s="18"/>
      <c r="R276" s="18"/>
      <c r="S276" s="18"/>
      <c r="T276" s="18"/>
      <c r="U276" s="18"/>
      <c r="V276" s="18"/>
      <c r="W276" s="18"/>
      <c r="X276" s="18"/>
      <c r="Y276" s="18"/>
    </row>
    <row r="277" spans="1:25" ht="12" customHeight="1">
      <c r="A277" s="178" cm="1">
        <f t="array" ref="A277">IFERROR(INDEX('03.Muestra'!$B$8:$B$17,SMALL(IF("Página Web"='03.Muestra'!$D$8:$D$17,ROW('03.Muestra'!$B$8:$B$17)-MIN(ROW('03.Muestra'!$D$8:$D$17))+1,""),ROW()-276)),"")</f>
        <v>1</v>
      </c>
      <c r="B277" s="186" t="str" cm="1">
        <f t="array" ref="B277">IFERROR(INDEX('03.Muestra'!$C$8:$C$17,SMALL(IF("Página Web"='03.Muestra'!$D$8:$D$17,ROW('03.Muestra'!$C$8:$C$17)-MIN(ROW('03.Muestra'!$D$8:$D$17))+1,""),ROW()-276)),"")</f>
        <v>Home</v>
      </c>
      <c r="C277" s="186" t="str" cm="1">
        <f t="array" ref="C277">IFERROR(INDEX('03.Muestra'!$F$8:$F$17,SMALL(IF("Página Web"='03.Muestra'!$D$8:$D$17,ROW('03.Muestra'!$F$8:$F$17)-MIN(ROW('03.Muestra'!$D$8:$D$17))+1,""),ROW()-276)),"")</f>
        <v>https://…</v>
      </c>
      <c r="D277" s="229" t="s">
        <v>24</v>
      </c>
      <c r="E277" s="74" t="str">
        <f t="shared" ref="E277:E286" si="30">IF(D277&lt;&gt;"",IF(AND(B277&lt;&gt;"",C277&lt;&gt;""),"","ERR"),"")</f>
        <v/>
      </c>
      <c r="F277" s="81" t="s">
        <v>31</v>
      </c>
      <c r="G277" s="82" t="s">
        <v>35</v>
      </c>
      <c r="H277" s="83" t="s">
        <v>33</v>
      </c>
      <c r="I277" s="84" t="s">
        <v>26</v>
      </c>
      <c r="J277" s="85" t="s">
        <v>24</v>
      </c>
      <c r="K277" s="159" t="s">
        <v>463</v>
      </c>
      <c r="L277" s="18"/>
      <c r="M277" s="18"/>
      <c r="N277" s="18"/>
      <c r="O277" s="18"/>
      <c r="P277" s="18"/>
      <c r="Q277" s="18"/>
      <c r="R277" s="18"/>
      <c r="S277" s="18"/>
      <c r="T277" s="18"/>
      <c r="U277" s="18"/>
      <c r="V277" s="18"/>
      <c r="W277" s="18"/>
      <c r="X277" s="18"/>
      <c r="Y277" s="18"/>
    </row>
    <row r="278" spans="1:25" ht="12" customHeight="1">
      <c r="A278" s="178" t="str" cm="1">
        <f t="array" ref="A278">IFERROR(INDEX('03.Muestra'!$B$8:$B$17,SMALL(IF("Página Web"='03.Muestra'!$D$8:$D$17,ROW('03.Muestra'!$B$8:$B$17)-MIN(ROW('03.Muestra'!$D$8:$D$17))+1,""),ROW()-276)),"")</f>
        <v/>
      </c>
      <c r="B278" s="186" t="str" cm="1">
        <f t="array" ref="B278">IFERROR(INDEX('03.Muestra'!$C$8:$C$17,SMALL(IF("Página Web"='03.Muestra'!$D$8:$D$17,ROW('03.Muestra'!$C$8:$C$17)-MIN(ROW('03.Muestra'!$D$8:$D$17))+1,""),ROW()-276)),"")</f>
        <v/>
      </c>
      <c r="C278" s="186" t="str" cm="1">
        <f t="array" ref="C278">IFERROR(INDEX('03.Muestra'!$F$8:$F$17,SMALL(IF("Página Web"='03.Muestra'!$D$8:$D$17,ROW('03.Muestra'!$F$8:$F$17)-MIN(ROW('03.Muestra'!$D$8:$D$17))+1,""),ROW()-276)),"")</f>
        <v/>
      </c>
      <c r="D278" s="229" t="s">
        <v>24</v>
      </c>
      <c r="E278" s="74" t="str">
        <f t="shared" si="30"/>
        <v>ERR</v>
      </c>
      <c r="F278" s="199">
        <f ca="1">COUNTIF($D277:INDIRECT("$D" &amp;  SUM(ROW()-1,'03.Muestra'!$D$20)-1),F277)</f>
        <v>0</v>
      </c>
      <c r="G278" s="199">
        <f ca="1">COUNTIF($D277:INDIRECT("$D" &amp;  SUM(ROW()-1,'03.Muestra'!$D$20)-1),G277)</f>
        <v>0</v>
      </c>
      <c r="H278" s="199">
        <f ca="1">COUNTIF($D277:INDIRECT("$D" &amp;  SUM(ROW()-1,'03.Muestra'!$D$20)-1),H277)</f>
        <v>0</v>
      </c>
      <c r="I278" s="199">
        <f ca="1">COUNTIF($D277:INDIRECT("$D" &amp;  SUM(ROW()-1,'03.Muestra'!$D$20)-1),I277)</f>
        <v>0</v>
      </c>
      <c r="J278" s="199">
        <f ca="1">COUNTIF($D277:INDIRECT("$D" &amp;  SUM(ROW()-1,'03.Muestra'!$D$20)-1),J277)</f>
        <v>1</v>
      </c>
      <c r="K278" s="160">
        <f ca="1">IF(COUNTIF('03.Muestra'!$D$8:$D$17,"Página Web")=0,0,COUNTBLANK($D277:INDIRECT("$D" &amp;  SUM(ROW()-1,COUNTIF('03.Muestra'!$D$8:$D$17,"Página Web"))-1)))</f>
        <v>0</v>
      </c>
      <c r="L278" s="18"/>
      <c r="M278" s="18"/>
      <c r="N278" s="18"/>
      <c r="O278" s="18"/>
      <c r="P278" s="18"/>
      <c r="Q278" s="18"/>
      <c r="R278" s="18"/>
      <c r="S278" s="18"/>
      <c r="T278" s="18"/>
      <c r="U278" s="18"/>
      <c r="V278" s="18"/>
      <c r="W278" s="18"/>
      <c r="X278" s="18"/>
      <c r="Y278" s="18"/>
    </row>
    <row r="279" spans="1:25" ht="12" customHeight="1">
      <c r="A279" s="178" t="str" cm="1">
        <f t="array" ref="A279">IFERROR(INDEX('03.Muestra'!$B$8:$B$17,SMALL(IF("Página Web"='03.Muestra'!$D$8:$D$17,ROW('03.Muestra'!$B$8:$B$17)-MIN(ROW('03.Muestra'!$D$8:$D$17))+1,""),ROW()-276)),"")</f>
        <v/>
      </c>
      <c r="B279" s="186" t="str" cm="1">
        <f t="array" ref="B279">IFERROR(INDEX('03.Muestra'!$C$8:$C$17,SMALL(IF("Página Web"='03.Muestra'!$D$8:$D$17,ROW('03.Muestra'!$C$8:$C$17)-MIN(ROW('03.Muestra'!$D$8:$D$17))+1,""),ROW()-276)),"")</f>
        <v/>
      </c>
      <c r="C279" s="186" t="str" cm="1">
        <f t="array" ref="C279">IFERROR(INDEX('03.Muestra'!$F$8:$F$17,SMALL(IF("Página Web"='03.Muestra'!$D$8:$D$17,ROW('03.Muestra'!$F$8:$F$17)-MIN(ROW('03.Muestra'!$D$8:$D$17))+1,""),ROW()-276)),"")</f>
        <v/>
      </c>
      <c r="D279" s="229" t="s">
        <v>24</v>
      </c>
      <c r="E279" s="74" t="str">
        <f t="shared" si="30"/>
        <v>ERR</v>
      </c>
      <c r="G279" s="18"/>
      <c r="H279" s="18"/>
      <c r="I279" s="18"/>
      <c r="J279" s="18"/>
      <c r="K279" s="163"/>
      <c r="L279" s="18"/>
      <c r="M279" s="18"/>
      <c r="N279" s="18"/>
      <c r="O279" s="18"/>
      <c r="P279" s="18"/>
      <c r="Q279" s="18"/>
      <c r="R279" s="18"/>
      <c r="S279" s="18"/>
      <c r="T279" s="18"/>
      <c r="U279" s="18"/>
      <c r="V279" s="18"/>
      <c r="W279" s="18"/>
      <c r="X279" s="18"/>
      <c r="Y279" s="18"/>
    </row>
    <row r="280" spans="1:25" ht="12" customHeight="1">
      <c r="A280" s="178" t="str" cm="1">
        <f t="array" ref="A280">IFERROR(INDEX('03.Muestra'!$B$8:$B$17,SMALL(IF("Página Web"='03.Muestra'!$D$8:$D$17,ROW('03.Muestra'!$B$8:$B$17)-MIN(ROW('03.Muestra'!$D$8:$D$17))+1,""),ROW()-276)),"")</f>
        <v/>
      </c>
      <c r="B280" s="186" t="str" cm="1">
        <f t="array" ref="B280">IFERROR(INDEX('03.Muestra'!$C$8:$C$17,SMALL(IF("Página Web"='03.Muestra'!$D$8:$D$17,ROW('03.Muestra'!$C$8:$C$17)-MIN(ROW('03.Muestra'!$D$8:$D$17))+1,""),ROW()-276)),"")</f>
        <v/>
      </c>
      <c r="C280" s="186" t="str" cm="1">
        <f t="array" ref="C280">IFERROR(INDEX('03.Muestra'!$F$8:$F$17,SMALL(IF("Página Web"='03.Muestra'!$D$8:$D$17,ROW('03.Muestra'!$F$8:$F$17)-MIN(ROW('03.Muestra'!$D$8:$D$17))+1,""),ROW()-276)),"")</f>
        <v/>
      </c>
      <c r="D280" s="229" t="str">
        <f t="shared" ref="D280:D286" si="31">IF(C280="","",$D$18)</f>
        <v/>
      </c>
      <c r="E280" s="74" t="str">
        <f t="shared" si="30"/>
        <v/>
      </c>
      <c r="G280" s="18"/>
      <c r="H280" s="18"/>
      <c r="I280" s="18"/>
      <c r="J280" s="18"/>
      <c r="K280" s="163"/>
      <c r="L280" s="18"/>
      <c r="M280" s="18"/>
      <c r="N280" s="18"/>
      <c r="O280" s="18"/>
      <c r="P280" s="18"/>
      <c r="Q280" s="18"/>
      <c r="R280" s="18"/>
      <c r="S280" s="18"/>
      <c r="T280" s="18"/>
      <c r="U280" s="18"/>
      <c r="V280" s="18"/>
      <c r="W280" s="18"/>
      <c r="X280" s="18"/>
      <c r="Y280" s="18"/>
    </row>
    <row r="281" spans="1:25" ht="12" customHeight="1">
      <c r="A281" s="178" t="str" cm="1">
        <f t="array" ref="A281">IFERROR(INDEX('03.Muestra'!$B$8:$B$17,SMALL(IF("Página Web"='03.Muestra'!$D$8:$D$17,ROW('03.Muestra'!$B$8:$B$17)-MIN(ROW('03.Muestra'!$D$8:$D$17))+1,""),ROW()-276)),"")</f>
        <v/>
      </c>
      <c r="B281" s="186" t="str" cm="1">
        <f t="array" ref="B281">IFERROR(INDEX('03.Muestra'!$C$8:$C$17,SMALL(IF("Página Web"='03.Muestra'!$D$8:$D$17,ROW('03.Muestra'!$C$8:$C$17)-MIN(ROW('03.Muestra'!$D$8:$D$17))+1,""),ROW()-276)),"")</f>
        <v/>
      </c>
      <c r="C281" s="186" t="str" cm="1">
        <f t="array" ref="C281">IFERROR(INDEX('03.Muestra'!$F$8:$F$17,SMALL(IF("Página Web"='03.Muestra'!$D$8:$D$17,ROW('03.Muestra'!$F$8:$F$17)-MIN(ROW('03.Muestra'!$D$8:$D$17))+1,""),ROW()-276)),"")</f>
        <v/>
      </c>
      <c r="D281" s="229" t="str">
        <f t="shared" si="31"/>
        <v/>
      </c>
      <c r="E281" s="74" t="str">
        <f t="shared" si="30"/>
        <v/>
      </c>
      <c r="G281" s="18"/>
      <c r="H281" s="18"/>
      <c r="I281" s="18"/>
      <c r="J281" s="18"/>
      <c r="K281" s="163"/>
      <c r="L281" s="18"/>
      <c r="M281" s="18"/>
      <c r="N281" s="18"/>
      <c r="O281" s="18"/>
      <c r="P281" s="18"/>
      <c r="Q281" s="18"/>
      <c r="R281" s="18"/>
      <c r="S281" s="18"/>
      <c r="T281" s="18"/>
      <c r="U281" s="18"/>
      <c r="V281" s="18"/>
      <c r="W281" s="18"/>
      <c r="X281" s="18"/>
      <c r="Y281" s="18"/>
    </row>
    <row r="282" spans="1:25" ht="12" customHeight="1">
      <c r="A282" s="178" t="str" cm="1">
        <f t="array" ref="A282">IFERROR(INDEX('03.Muestra'!$B$8:$B$17,SMALL(IF("Página Web"='03.Muestra'!$D$8:$D$17,ROW('03.Muestra'!$B$8:$B$17)-MIN(ROW('03.Muestra'!$D$8:$D$17))+1,""),ROW()-276)),"")</f>
        <v/>
      </c>
      <c r="B282" s="186" t="str" cm="1">
        <f t="array" ref="B282">IFERROR(INDEX('03.Muestra'!$C$8:$C$17,SMALL(IF("Página Web"='03.Muestra'!$D$8:$D$17,ROW('03.Muestra'!$C$8:$C$17)-MIN(ROW('03.Muestra'!$D$8:$D$17))+1,""),ROW()-276)),"")</f>
        <v/>
      </c>
      <c r="C282" s="186" t="str" cm="1">
        <f t="array" ref="C282">IFERROR(INDEX('03.Muestra'!$F$8:$F$17,SMALL(IF("Página Web"='03.Muestra'!$D$8:$D$17,ROW('03.Muestra'!$F$8:$F$17)-MIN(ROW('03.Muestra'!$D$8:$D$17))+1,""),ROW()-276)),"")</f>
        <v/>
      </c>
      <c r="D282" s="229" t="str">
        <f t="shared" si="31"/>
        <v/>
      </c>
      <c r="E282" s="74" t="str">
        <f t="shared" si="30"/>
        <v/>
      </c>
      <c r="G282" s="18"/>
      <c r="H282" s="18"/>
      <c r="I282" s="18"/>
      <c r="J282" s="18"/>
      <c r="K282" s="163"/>
      <c r="L282" s="18"/>
      <c r="M282" s="18"/>
      <c r="N282" s="18"/>
      <c r="O282" s="18"/>
      <c r="P282" s="18"/>
      <c r="Q282" s="18"/>
      <c r="R282" s="18"/>
      <c r="S282" s="18"/>
      <c r="T282" s="18"/>
      <c r="U282" s="18"/>
      <c r="V282" s="18"/>
      <c r="W282" s="18"/>
      <c r="X282" s="18"/>
      <c r="Y282" s="18"/>
    </row>
    <row r="283" spans="1:25" ht="12" customHeight="1">
      <c r="A283" s="178" t="str" cm="1">
        <f t="array" ref="A283">IFERROR(INDEX('03.Muestra'!$B$8:$B$17,SMALL(IF("Página Web"='03.Muestra'!$D$8:$D$17,ROW('03.Muestra'!$B$8:$B$17)-MIN(ROW('03.Muestra'!$D$8:$D$17))+1,""),ROW()-276)),"")</f>
        <v/>
      </c>
      <c r="B283" s="186" t="str" cm="1">
        <f t="array" ref="B283">IFERROR(INDEX('03.Muestra'!$C$8:$C$17,SMALL(IF("Página Web"='03.Muestra'!$D$8:$D$17,ROW('03.Muestra'!$C$8:$C$17)-MIN(ROW('03.Muestra'!$D$8:$D$17))+1,""),ROW()-276)),"")</f>
        <v/>
      </c>
      <c r="C283" s="186" t="str" cm="1">
        <f t="array" ref="C283">IFERROR(INDEX('03.Muestra'!$F$8:$F$17,SMALL(IF("Página Web"='03.Muestra'!$D$8:$D$17,ROW('03.Muestra'!$F$8:$F$17)-MIN(ROW('03.Muestra'!$D$8:$D$17))+1,""),ROW()-276)),"")</f>
        <v/>
      </c>
      <c r="D283" s="229" t="str">
        <f t="shared" si="31"/>
        <v/>
      </c>
      <c r="E283" s="74" t="str">
        <f t="shared" si="30"/>
        <v/>
      </c>
      <c r="F283" s="18"/>
      <c r="G283" s="18"/>
      <c r="H283" s="18"/>
      <c r="I283" s="18"/>
      <c r="J283" s="18"/>
      <c r="K283" s="163"/>
      <c r="L283" s="18"/>
      <c r="M283" s="18"/>
      <c r="N283" s="18"/>
      <c r="O283" s="18"/>
      <c r="P283" s="18"/>
      <c r="Q283" s="18"/>
      <c r="R283" s="18"/>
      <c r="S283" s="18"/>
      <c r="T283" s="18"/>
      <c r="U283" s="18"/>
      <c r="V283" s="18"/>
      <c r="W283" s="18"/>
      <c r="X283" s="18"/>
      <c r="Y283" s="18"/>
    </row>
    <row r="284" spans="1:25" ht="12" customHeight="1">
      <c r="A284" s="178" t="str" cm="1">
        <f t="array" ref="A284">IFERROR(INDEX('03.Muestra'!$B$8:$B$17,SMALL(IF("Página Web"='03.Muestra'!$D$8:$D$17,ROW('03.Muestra'!$B$8:$B$17)-MIN(ROW('03.Muestra'!$D$8:$D$17))+1,""),ROW()-276)),"")</f>
        <v/>
      </c>
      <c r="B284" s="186" t="str" cm="1">
        <f t="array" ref="B284">IFERROR(INDEX('03.Muestra'!$C$8:$C$17,SMALL(IF("Página Web"='03.Muestra'!$D$8:$D$17,ROW('03.Muestra'!$C$8:$C$17)-MIN(ROW('03.Muestra'!$D$8:$D$17))+1,""),ROW()-276)),"")</f>
        <v/>
      </c>
      <c r="C284" s="186" t="str" cm="1">
        <f t="array" ref="C284">IFERROR(INDEX('03.Muestra'!$F$8:$F$17,SMALL(IF("Página Web"='03.Muestra'!$D$8:$D$17,ROW('03.Muestra'!$F$8:$F$17)-MIN(ROW('03.Muestra'!$D$8:$D$17))+1,""),ROW()-276)),"")</f>
        <v/>
      </c>
      <c r="D284" s="229" t="str">
        <f t="shared" si="31"/>
        <v/>
      </c>
      <c r="E284" s="74" t="str">
        <f t="shared" si="30"/>
        <v/>
      </c>
      <c r="F284" s="18"/>
      <c r="G284" s="18"/>
      <c r="H284" s="18"/>
      <c r="I284" s="18"/>
      <c r="J284" s="18"/>
      <c r="K284" s="163"/>
      <c r="L284" s="18"/>
      <c r="M284" s="18"/>
      <c r="N284" s="18"/>
      <c r="O284" s="18"/>
      <c r="P284" s="18"/>
      <c r="Q284" s="18"/>
      <c r="R284" s="18"/>
      <c r="S284" s="18"/>
      <c r="T284" s="18"/>
      <c r="U284" s="18"/>
      <c r="V284" s="18"/>
      <c r="W284" s="18"/>
      <c r="X284" s="18"/>
      <c r="Y284" s="18"/>
    </row>
    <row r="285" spans="1:25" ht="12" customHeight="1">
      <c r="A285" s="178" t="str" cm="1">
        <f t="array" ref="A285">IFERROR(INDEX('03.Muestra'!$B$8:$B$17,SMALL(IF("Página Web"='03.Muestra'!$D$8:$D$17,ROW('03.Muestra'!$B$8:$B$17)-MIN(ROW('03.Muestra'!$D$8:$D$17))+1,""),ROW()-276)),"")</f>
        <v/>
      </c>
      <c r="B285" s="186" t="str" cm="1">
        <f t="array" ref="B285">IFERROR(INDEX('03.Muestra'!$C$8:$C$17,SMALL(IF("Página Web"='03.Muestra'!$D$8:$D$17,ROW('03.Muestra'!$C$8:$C$17)-MIN(ROW('03.Muestra'!$D$8:$D$17))+1,""),ROW()-276)),"")</f>
        <v/>
      </c>
      <c r="C285" s="186" t="str" cm="1">
        <f t="array" ref="C285">IFERROR(INDEX('03.Muestra'!$F$8:$F$17,SMALL(IF("Página Web"='03.Muestra'!$D$8:$D$17,ROW('03.Muestra'!$F$8:$F$17)-MIN(ROW('03.Muestra'!$D$8:$D$17))+1,""),ROW()-276)),"")</f>
        <v/>
      </c>
      <c r="D285" s="229" t="str">
        <f t="shared" si="31"/>
        <v/>
      </c>
      <c r="E285" s="74" t="str">
        <f t="shared" si="30"/>
        <v/>
      </c>
      <c r="F285" s="18"/>
      <c r="G285" s="18"/>
      <c r="H285" s="18"/>
      <c r="I285" s="18"/>
      <c r="J285" s="18"/>
      <c r="K285" s="163"/>
      <c r="L285" s="18"/>
      <c r="M285" s="18"/>
      <c r="N285" s="18"/>
      <c r="O285" s="18"/>
      <c r="P285" s="18"/>
      <c r="Q285" s="18"/>
      <c r="R285" s="18"/>
      <c r="S285" s="18"/>
      <c r="T285" s="18"/>
      <c r="U285" s="18"/>
      <c r="V285" s="18"/>
      <c r="W285" s="18"/>
      <c r="X285" s="18"/>
      <c r="Y285" s="18"/>
    </row>
    <row r="286" spans="1:25" ht="12" customHeight="1">
      <c r="A286" s="178" t="str" cm="1">
        <f t="array" ref="A286">IFERROR(INDEX('03.Muestra'!$B$8:$B$17,SMALL(IF("Página Web"='03.Muestra'!$D$8:$D$17,ROW('03.Muestra'!$B$8:$B$17)-MIN(ROW('03.Muestra'!$D$8:$D$17))+1,""),ROW()-276)),"")</f>
        <v/>
      </c>
      <c r="B286" s="186" t="str" cm="1">
        <f t="array" ref="B286">IFERROR(INDEX('03.Muestra'!$C$8:$C$17,SMALL(IF("Página Web"='03.Muestra'!$D$8:$D$17,ROW('03.Muestra'!$C$8:$C$17)-MIN(ROW('03.Muestra'!$D$8:$D$17))+1,""),ROW()-276)),"")</f>
        <v/>
      </c>
      <c r="C286" s="186" t="str" cm="1">
        <f t="array" ref="C286">IFERROR(INDEX('03.Muestra'!$F$8:$F$17,SMALL(IF("Página Web"='03.Muestra'!$D$8:$D$17,ROW('03.Muestra'!$F$8:$F$17)-MIN(ROW('03.Muestra'!$D$8:$D$17))+1,""),ROW()-276)),"")</f>
        <v/>
      </c>
      <c r="D286" s="229" t="str">
        <f t="shared" si="31"/>
        <v/>
      </c>
      <c r="E286" s="74" t="str">
        <f t="shared" si="30"/>
        <v/>
      </c>
      <c r="F286" s="18"/>
      <c r="G286" s="18"/>
      <c r="H286" s="18"/>
      <c r="I286" s="18"/>
      <c r="J286" s="18"/>
      <c r="K286" s="163"/>
      <c r="L286" s="18"/>
      <c r="M286" s="18"/>
      <c r="N286" s="18"/>
      <c r="O286" s="18"/>
      <c r="P286" s="18"/>
      <c r="Q286" s="18"/>
      <c r="R286" s="18"/>
      <c r="S286" s="18"/>
      <c r="T286" s="18"/>
      <c r="U286" s="18"/>
      <c r="V286" s="18"/>
      <c r="W286" s="18"/>
      <c r="X286" s="18"/>
      <c r="Y286" s="18"/>
    </row>
    <row r="287" spans="1:25" ht="12" customHeight="1">
      <c r="A287" s="79"/>
      <c r="B287" s="111"/>
      <c r="C287" s="111"/>
      <c r="D287" s="239"/>
      <c r="E287" s="74"/>
      <c r="F287" s="18"/>
      <c r="G287" s="18"/>
      <c r="H287" s="18"/>
      <c r="I287" s="18"/>
      <c r="J287" s="18"/>
      <c r="K287" s="163"/>
      <c r="L287" s="18"/>
      <c r="M287" s="18"/>
      <c r="N287" s="18"/>
      <c r="O287" s="18"/>
      <c r="P287" s="18"/>
      <c r="Q287" s="18"/>
      <c r="R287" s="18"/>
      <c r="S287" s="18"/>
      <c r="T287" s="18"/>
      <c r="U287" s="18"/>
      <c r="V287" s="18"/>
      <c r="W287" s="18"/>
      <c r="X287" s="18"/>
      <c r="Y287" s="18"/>
    </row>
    <row r="288" spans="1:25" ht="12" customHeight="1">
      <c r="B288" s="18"/>
      <c r="C288" s="18"/>
      <c r="D288" s="235"/>
      <c r="E288" s="74"/>
      <c r="F288" s="18"/>
      <c r="G288" s="18"/>
      <c r="H288" s="18"/>
      <c r="I288" s="18"/>
      <c r="J288" s="18"/>
      <c r="K288" s="163"/>
      <c r="L288" s="18"/>
      <c r="M288" s="18"/>
      <c r="N288" s="18"/>
      <c r="O288" s="18"/>
      <c r="P288" s="18"/>
      <c r="Q288" s="18"/>
      <c r="R288" s="18"/>
      <c r="S288" s="18"/>
      <c r="T288" s="18"/>
      <c r="U288" s="18"/>
      <c r="V288" s="18"/>
      <c r="W288" s="18"/>
      <c r="X288" s="18"/>
      <c r="Y288" s="18"/>
    </row>
    <row r="289" spans="1:25" ht="31">
      <c r="A289" s="227"/>
      <c r="B289" s="228"/>
      <c r="C289" s="227"/>
      <c r="D289" s="240"/>
      <c r="E289" s="222"/>
      <c r="F289" s="18"/>
      <c r="G289" s="18"/>
      <c r="H289" s="18"/>
      <c r="I289" s="18"/>
      <c r="J289" s="18"/>
      <c r="K289" s="163"/>
      <c r="L289" s="18"/>
      <c r="M289" s="18"/>
      <c r="N289" s="18"/>
      <c r="O289" s="18"/>
      <c r="P289" s="18"/>
      <c r="Q289" s="18"/>
      <c r="R289" s="18"/>
      <c r="S289" s="18"/>
      <c r="T289" s="18"/>
      <c r="U289" s="18"/>
      <c r="V289" s="18"/>
      <c r="W289" s="18"/>
      <c r="X289" s="18"/>
      <c r="Y289" s="18"/>
    </row>
    <row r="290" spans="1:25" ht="12" customHeight="1">
      <c r="A290" s="180"/>
      <c r="B290" s="180"/>
      <c r="C290" s="180"/>
      <c r="D290" s="241"/>
      <c r="E290" s="208"/>
      <c r="F290" s="176"/>
      <c r="G290" s="18"/>
      <c r="H290" s="18"/>
      <c r="I290" s="18"/>
      <c r="J290" s="18"/>
      <c r="K290" s="163"/>
      <c r="L290" s="18"/>
      <c r="M290" s="18"/>
      <c r="N290" s="18"/>
      <c r="O290" s="18"/>
      <c r="P290" s="18"/>
      <c r="Q290" s="18"/>
      <c r="R290" s="18"/>
      <c r="S290" s="18"/>
      <c r="T290" s="18"/>
      <c r="U290" s="18"/>
      <c r="V290" s="18"/>
      <c r="W290" s="18"/>
      <c r="X290" s="18"/>
      <c r="Y290" s="18"/>
    </row>
    <row r="291" spans="1:25" ht="12" customHeight="1">
      <c r="B291" s="18"/>
      <c r="C291" s="18"/>
      <c r="D291" s="235"/>
      <c r="E291" s="74"/>
      <c r="F291" s="18"/>
      <c r="G291" s="18"/>
      <c r="H291" s="18"/>
      <c r="I291" s="18"/>
      <c r="J291" s="18"/>
      <c r="K291" s="163"/>
      <c r="L291" s="18"/>
      <c r="M291" s="18"/>
      <c r="N291" s="18"/>
      <c r="O291" s="18"/>
      <c r="P291" s="18"/>
      <c r="Q291" s="18"/>
      <c r="R291" s="18"/>
      <c r="S291" s="18"/>
      <c r="T291" s="18"/>
      <c r="U291" s="18"/>
      <c r="V291" s="18"/>
      <c r="W291" s="18"/>
      <c r="X291" s="18"/>
      <c r="Y291" s="18"/>
    </row>
    <row r="292" spans="1:25" ht="12" customHeight="1">
      <c r="B292" s="18"/>
      <c r="C292" s="18"/>
      <c r="D292" s="235"/>
      <c r="E292" s="78"/>
      <c r="F292" s="18"/>
      <c r="G292" s="18"/>
      <c r="H292" s="18"/>
      <c r="I292" s="18"/>
      <c r="J292" s="18"/>
      <c r="K292" s="163"/>
      <c r="L292" s="18"/>
      <c r="M292" s="18"/>
      <c r="N292" s="18"/>
      <c r="O292" s="18"/>
      <c r="P292" s="18"/>
      <c r="Q292" s="18"/>
      <c r="R292" s="18"/>
      <c r="S292" s="18"/>
      <c r="T292" s="18"/>
      <c r="U292" s="18"/>
      <c r="V292" s="18"/>
      <c r="W292" s="18"/>
      <c r="X292" s="18"/>
      <c r="Y292" s="18"/>
    </row>
    <row r="293" spans="1:25" ht="29.25" customHeight="1">
      <c r="A293" s="157" t="s">
        <v>262</v>
      </c>
      <c r="B293" s="22" t="s">
        <v>87</v>
      </c>
      <c r="C293" s="23" t="s">
        <v>380</v>
      </c>
      <c r="D293" s="237" t="s">
        <v>30</v>
      </c>
      <c r="E293" s="88"/>
      <c r="K293" s="163"/>
      <c r="L293" s="18"/>
      <c r="M293" s="18"/>
      <c r="N293" s="18"/>
      <c r="O293" s="18"/>
      <c r="P293" s="18"/>
      <c r="Q293" s="18"/>
      <c r="R293" s="18"/>
      <c r="S293" s="18"/>
      <c r="T293" s="18"/>
      <c r="U293" s="18"/>
      <c r="V293" s="18"/>
      <c r="W293" s="18"/>
      <c r="X293" s="18"/>
      <c r="Y293" s="18"/>
    </row>
    <row r="294" spans="1:25" ht="12" customHeight="1">
      <c r="A294" s="178" cm="1">
        <f t="array" ref="A294">IFERROR(INDEX('03.Muestra'!$B$8:$B$17,SMALL(IF("Página Web"='03.Muestra'!$D$8:$D$17,ROW('03.Muestra'!$B$8:$B$17)-MIN(ROW('03.Muestra'!$D$8:$D$17))+1,""),ROW()-293)),"")</f>
        <v>1</v>
      </c>
      <c r="B294" s="186" t="str" cm="1">
        <f t="array" ref="B294">IFERROR(INDEX('03.Muestra'!$C$8:$C$17,SMALL(IF("Página Web"='03.Muestra'!$D$8:$D$17,ROW('03.Muestra'!$C$8:$C$17)-MIN(ROW('03.Muestra'!$D$8:$D$17))+1,""),ROW()-293)),"")</f>
        <v>Home</v>
      </c>
      <c r="C294" s="186" t="str" cm="1">
        <f t="array" ref="C294">IFERROR(INDEX('03.Muestra'!$F$8:$F$17,SMALL(IF("Página Web"='03.Muestra'!$D$8:$D$17,ROW('03.Muestra'!$F$8:$F$17)-MIN(ROW('03.Muestra'!$D$8:$D$17))+1,""),ROW()-293)),"")</f>
        <v>https://…</v>
      </c>
      <c r="D294" s="229" t="str">
        <f t="shared" ref="D294:D303" si="32">IF(C294="","",$D$18)</f>
        <v>N/A</v>
      </c>
      <c r="E294" s="74" t="str">
        <f t="shared" ref="E294:E303" si="33">IF(D294&lt;&gt;"",IF(AND(B294&lt;&gt;"",C294&lt;&gt;""),"","ERR"),"")</f>
        <v/>
      </c>
      <c r="F294" s="81" t="s">
        <v>31</v>
      </c>
      <c r="G294" s="82" t="s">
        <v>35</v>
      </c>
      <c r="H294" s="83" t="s">
        <v>33</v>
      </c>
      <c r="I294" s="84" t="s">
        <v>26</v>
      </c>
      <c r="J294" s="85" t="s">
        <v>24</v>
      </c>
      <c r="K294" s="159" t="s">
        <v>463</v>
      </c>
      <c r="L294" s="18"/>
      <c r="M294" s="18"/>
      <c r="N294" s="18"/>
      <c r="O294" s="18"/>
      <c r="P294" s="18"/>
      <c r="Q294" s="18"/>
      <c r="R294" s="18"/>
      <c r="S294" s="18"/>
      <c r="T294" s="18"/>
      <c r="U294" s="18"/>
      <c r="V294" s="18"/>
      <c r="W294" s="18"/>
      <c r="X294" s="18"/>
      <c r="Y294" s="18"/>
    </row>
    <row r="295" spans="1:25" ht="12" customHeight="1">
      <c r="A295" s="178" t="str" cm="1">
        <f t="array" ref="A295">IFERROR(INDEX('03.Muestra'!$B$8:$B$17,SMALL(IF("Página Web"='03.Muestra'!$D$8:$D$17,ROW('03.Muestra'!$B$8:$B$17)-MIN(ROW('03.Muestra'!$D$8:$D$17))+1,""),ROW()-293)),"")</f>
        <v/>
      </c>
      <c r="B295" s="186" t="str" cm="1">
        <f t="array" ref="B295">IFERROR(INDEX('03.Muestra'!$C$8:$C$17,SMALL(IF("Página Web"='03.Muestra'!$D$8:$D$17,ROW('03.Muestra'!$C$8:$C$17)-MIN(ROW('03.Muestra'!$D$8:$D$17))+1,""),ROW()-293)),"")</f>
        <v/>
      </c>
      <c r="C295" s="186" t="str" cm="1">
        <f t="array" ref="C295">IFERROR(INDEX('03.Muestra'!$F$8:$F$17,SMALL(IF("Página Web"='03.Muestra'!$D$8:$D$17,ROW('03.Muestra'!$F$8:$F$17)-MIN(ROW('03.Muestra'!$D$8:$D$17))+1,""),ROW()-293)),"")</f>
        <v/>
      </c>
      <c r="D295" s="229" t="str">
        <f t="shared" si="32"/>
        <v/>
      </c>
      <c r="E295" s="74" t="str">
        <f t="shared" si="33"/>
        <v/>
      </c>
      <c r="F295" s="199">
        <f ca="1">COUNTIF($D294:INDIRECT("$D" &amp;  SUM(ROW()-1,'03.Muestra'!$D$20)-1),F294)</f>
        <v>0</v>
      </c>
      <c r="G295" s="199">
        <f ca="1">COUNTIF($D294:INDIRECT("$D" &amp;  SUM(ROW()-1,'03.Muestra'!$D$20)-1),G294)</f>
        <v>0</v>
      </c>
      <c r="H295" s="199">
        <f ca="1">COUNTIF($D294:INDIRECT("$D" &amp;  SUM(ROW()-1,'03.Muestra'!$D$20)-1),H294)</f>
        <v>1</v>
      </c>
      <c r="I295" s="199">
        <f ca="1">COUNTIF($D294:INDIRECT("$D" &amp;  SUM(ROW()-1,'03.Muestra'!$D$20)-1),I294)</f>
        <v>0</v>
      </c>
      <c r="J295" s="199">
        <f ca="1">COUNTIF($D294:INDIRECT("$D" &amp;  SUM(ROW()-1,'03.Muestra'!$D$20)-1),J294)</f>
        <v>0</v>
      </c>
      <c r="K295" s="160">
        <f ca="1">IF(COUNTIF('03.Muestra'!$D$8:$D$17,"Página Web")=0,0,COUNTBLANK($D294:INDIRECT("$D" &amp;  SUM(ROW()-1,COUNTIF('03.Muestra'!$D$8:$D$17,"Página Web"))-1)))</f>
        <v>0</v>
      </c>
      <c r="L295" s="18"/>
      <c r="M295" s="18"/>
      <c r="N295" s="18"/>
      <c r="O295" s="18"/>
      <c r="P295" s="18"/>
      <c r="Q295" s="18"/>
      <c r="R295" s="18"/>
      <c r="S295" s="18"/>
      <c r="T295" s="18"/>
      <c r="U295" s="18"/>
      <c r="V295" s="18"/>
      <c r="W295" s="18"/>
      <c r="X295" s="18"/>
      <c r="Y295" s="18"/>
    </row>
    <row r="296" spans="1:25" ht="12" customHeight="1">
      <c r="A296" s="178" t="str" cm="1">
        <f t="array" ref="A296">IFERROR(INDEX('03.Muestra'!$B$8:$B$17,SMALL(IF("Página Web"='03.Muestra'!$D$8:$D$17,ROW('03.Muestra'!$B$8:$B$17)-MIN(ROW('03.Muestra'!$D$8:$D$17))+1,""),ROW()-293)),"")</f>
        <v/>
      </c>
      <c r="B296" s="186" t="str" cm="1">
        <f t="array" ref="B296">IFERROR(INDEX('03.Muestra'!$C$8:$C$17,SMALL(IF("Página Web"='03.Muestra'!$D$8:$D$17,ROW('03.Muestra'!$C$8:$C$17)-MIN(ROW('03.Muestra'!$D$8:$D$17))+1,""),ROW()-293)),"")</f>
        <v/>
      </c>
      <c r="C296" s="186" t="str" cm="1">
        <f t="array" ref="C296">IFERROR(INDEX('03.Muestra'!$F$8:$F$17,SMALL(IF("Página Web"='03.Muestra'!$D$8:$D$17,ROW('03.Muestra'!$F$8:$F$17)-MIN(ROW('03.Muestra'!$D$8:$D$17))+1,""),ROW()-293)),"")</f>
        <v/>
      </c>
      <c r="D296" s="229" t="str">
        <f t="shared" si="32"/>
        <v/>
      </c>
      <c r="E296" s="74" t="str">
        <f t="shared" si="33"/>
        <v/>
      </c>
      <c r="G296" s="18"/>
      <c r="H296" s="18"/>
      <c r="I296" s="18"/>
      <c r="J296" s="18"/>
      <c r="K296" s="163"/>
      <c r="L296" s="18"/>
      <c r="M296" s="18"/>
      <c r="N296" s="18"/>
      <c r="O296" s="18"/>
      <c r="P296" s="18"/>
      <c r="Q296" s="18"/>
      <c r="R296" s="18"/>
      <c r="S296" s="18"/>
      <c r="T296" s="18"/>
      <c r="U296" s="18"/>
      <c r="V296" s="18"/>
      <c r="W296" s="18"/>
      <c r="X296" s="18"/>
      <c r="Y296" s="18"/>
    </row>
    <row r="297" spans="1:25" ht="12" customHeight="1">
      <c r="A297" s="178" t="str" cm="1">
        <f t="array" ref="A297">IFERROR(INDEX('03.Muestra'!$B$8:$B$17,SMALL(IF("Página Web"='03.Muestra'!$D$8:$D$17,ROW('03.Muestra'!$B$8:$B$17)-MIN(ROW('03.Muestra'!$D$8:$D$17))+1,""),ROW()-293)),"")</f>
        <v/>
      </c>
      <c r="B297" s="186" t="str" cm="1">
        <f t="array" ref="B297">IFERROR(INDEX('03.Muestra'!$C$8:$C$17,SMALL(IF("Página Web"='03.Muestra'!$D$8:$D$17,ROW('03.Muestra'!$C$8:$C$17)-MIN(ROW('03.Muestra'!$D$8:$D$17))+1,""),ROW()-293)),"")</f>
        <v/>
      </c>
      <c r="C297" s="186" t="str" cm="1">
        <f t="array" ref="C297">IFERROR(INDEX('03.Muestra'!$F$8:$F$17,SMALL(IF("Página Web"='03.Muestra'!$D$8:$D$17,ROW('03.Muestra'!$F$8:$F$17)-MIN(ROW('03.Muestra'!$D$8:$D$17))+1,""),ROW()-293)),"")</f>
        <v/>
      </c>
      <c r="D297" s="229" t="str">
        <f t="shared" si="32"/>
        <v/>
      </c>
      <c r="E297" s="74" t="str">
        <f t="shared" si="33"/>
        <v/>
      </c>
      <c r="G297" s="18"/>
      <c r="H297" s="18"/>
      <c r="I297" s="18"/>
      <c r="J297" s="18"/>
      <c r="K297" s="163"/>
      <c r="L297" s="18"/>
      <c r="M297" s="18"/>
      <c r="N297" s="18"/>
      <c r="O297" s="18"/>
      <c r="P297" s="18"/>
      <c r="Q297" s="18"/>
      <c r="R297" s="18"/>
      <c r="S297" s="18"/>
      <c r="T297" s="18"/>
      <c r="U297" s="18"/>
      <c r="V297" s="18"/>
      <c r="W297" s="18"/>
      <c r="X297" s="18"/>
      <c r="Y297" s="18"/>
    </row>
    <row r="298" spans="1:25" ht="12" customHeight="1">
      <c r="A298" s="178" t="str" cm="1">
        <f t="array" ref="A298">IFERROR(INDEX('03.Muestra'!$B$8:$B$17,SMALL(IF("Página Web"='03.Muestra'!$D$8:$D$17,ROW('03.Muestra'!$B$8:$B$17)-MIN(ROW('03.Muestra'!$D$8:$D$17))+1,""),ROW()-293)),"")</f>
        <v/>
      </c>
      <c r="B298" s="186" t="str" cm="1">
        <f t="array" ref="B298">IFERROR(INDEX('03.Muestra'!$C$8:$C$17,SMALL(IF("Página Web"='03.Muestra'!$D$8:$D$17,ROW('03.Muestra'!$C$8:$C$17)-MIN(ROW('03.Muestra'!$D$8:$D$17))+1,""),ROW()-293)),"")</f>
        <v/>
      </c>
      <c r="C298" s="186" t="str" cm="1">
        <f t="array" ref="C298">IFERROR(INDEX('03.Muestra'!$F$8:$F$17,SMALL(IF("Página Web"='03.Muestra'!$D$8:$D$17,ROW('03.Muestra'!$F$8:$F$17)-MIN(ROW('03.Muestra'!$D$8:$D$17))+1,""),ROW()-293)),"")</f>
        <v/>
      </c>
      <c r="D298" s="229" t="str">
        <f t="shared" si="32"/>
        <v/>
      </c>
      <c r="E298" s="74" t="str">
        <f t="shared" si="33"/>
        <v/>
      </c>
      <c r="G298" s="18"/>
      <c r="H298" s="18"/>
      <c r="I298" s="18"/>
      <c r="J298" s="18"/>
      <c r="K298" s="163"/>
      <c r="L298" s="18"/>
      <c r="M298" s="18"/>
      <c r="N298" s="18"/>
      <c r="O298" s="18"/>
      <c r="P298" s="18"/>
      <c r="Q298" s="18"/>
      <c r="R298" s="18"/>
      <c r="S298" s="18"/>
      <c r="T298" s="18"/>
      <c r="U298" s="18"/>
      <c r="V298" s="18"/>
      <c r="W298" s="18"/>
      <c r="X298" s="18"/>
      <c r="Y298" s="18"/>
    </row>
    <row r="299" spans="1:25" ht="12" customHeight="1">
      <c r="A299" s="178" t="str" cm="1">
        <f t="array" ref="A299">IFERROR(INDEX('03.Muestra'!$B$8:$B$17,SMALL(IF("Página Web"='03.Muestra'!$D$8:$D$17,ROW('03.Muestra'!$B$8:$B$17)-MIN(ROW('03.Muestra'!$D$8:$D$17))+1,""),ROW()-293)),"")</f>
        <v/>
      </c>
      <c r="B299" s="186" t="str" cm="1">
        <f t="array" ref="B299">IFERROR(INDEX('03.Muestra'!$C$8:$C$17,SMALL(IF("Página Web"='03.Muestra'!$D$8:$D$17,ROW('03.Muestra'!$C$8:$C$17)-MIN(ROW('03.Muestra'!$D$8:$D$17))+1,""),ROW()-293)),"")</f>
        <v/>
      </c>
      <c r="C299" s="186" t="str" cm="1">
        <f t="array" ref="C299">IFERROR(INDEX('03.Muestra'!$F$8:$F$17,SMALL(IF("Página Web"='03.Muestra'!$D$8:$D$17,ROW('03.Muestra'!$F$8:$F$17)-MIN(ROW('03.Muestra'!$D$8:$D$17))+1,""),ROW()-293)),"")</f>
        <v/>
      </c>
      <c r="D299" s="229" t="str">
        <f t="shared" si="32"/>
        <v/>
      </c>
      <c r="E299" s="74" t="str">
        <f t="shared" si="33"/>
        <v/>
      </c>
      <c r="G299" s="18"/>
      <c r="H299" s="18"/>
      <c r="I299" s="18"/>
      <c r="J299" s="18"/>
      <c r="K299" s="163"/>
      <c r="L299" s="18"/>
      <c r="M299" s="18"/>
      <c r="N299" s="18"/>
      <c r="O299" s="18"/>
      <c r="P299" s="18"/>
      <c r="Q299" s="18"/>
      <c r="R299" s="18"/>
      <c r="S299" s="18"/>
      <c r="T299" s="18"/>
      <c r="U299" s="18"/>
      <c r="V299" s="18"/>
      <c r="W299" s="18"/>
      <c r="X299" s="18"/>
      <c r="Y299" s="18"/>
    </row>
    <row r="300" spans="1:25" ht="12" customHeight="1">
      <c r="A300" s="178" t="str" cm="1">
        <f t="array" ref="A300">IFERROR(INDEX('03.Muestra'!$B$8:$B$17,SMALL(IF("Página Web"='03.Muestra'!$D$8:$D$17,ROW('03.Muestra'!$B$8:$B$17)-MIN(ROW('03.Muestra'!$D$8:$D$17))+1,""),ROW()-293)),"")</f>
        <v/>
      </c>
      <c r="B300" s="186" t="str" cm="1">
        <f t="array" ref="B300">IFERROR(INDEX('03.Muestra'!$C$8:$C$17,SMALL(IF("Página Web"='03.Muestra'!$D$8:$D$17,ROW('03.Muestra'!$C$8:$C$17)-MIN(ROW('03.Muestra'!$D$8:$D$17))+1,""),ROW()-293)),"")</f>
        <v/>
      </c>
      <c r="C300" s="186" t="str" cm="1">
        <f t="array" ref="C300">IFERROR(INDEX('03.Muestra'!$F$8:$F$17,SMALL(IF("Página Web"='03.Muestra'!$D$8:$D$17,ROW('03.Muestra'!$F$8:$F$17)-MIN(ROW('03.Muestra'!$D$8:$D$17))+1,""),ROW()-293)),"")</f>
        <v/>
      </c>
      <c r="D300" s="229" t="str">
        <f t="shared" si="32"/>
        <v/>
      </c>
      <c r="E300" s="74" t="str">
        <f t="shared" si="33"/>
        <v/>
      </c>
      <c r="F300" s="18"/>
      <c r="G300" s="18"/>
      <c r="H300" s="18"/>
      <c r="I300" s="18"/>
      <c r="J300" s="18"/>
      <c r="K300" s="163"/>
      <c r="L300" s="18"/>
      <c r="M300" s="18"/>
      <c r="N300" s="18"/>
      <c r="O300" s="18"/>
      <c r="P300" s="18"/>
      <c r="Q300" s="18"/>
      <c r="R300" s="18"/>
      <c r="S300" s="18"/>
      <c r="T300" s="18"/>
      <c r="U300" s="18"/>
      <c r="V300" s="18"/>
      <c r="W300" s="18"/>
      <c r="X300" s="18"/>
      <c r="Y300" s="18"/>
    </row>
    <row r="301" spans="1:25" ht="12" customHeight="1">
      <c r="A301" s="178" t="str" cm="1">
        <f t="array" ref="A301">IFERROR(INDEX('03.Muestra'!$B$8:$B$17,SMALL(IF("Página Web"='03.Muestra'!$D$8:$D$17,ROW('03.Muestra'!$B$8:$B$17)-MIN(ROW('03.Muestra'!$D$8:$D$17))+1,""),ROW()-293)),"")</f>
        <v/>
      </c>
      <c r="B301" s="186" t="str" cm="1">
        <f t="array" ref="B301">IFERROR(INDEX('03.Muestra'!$C$8:$C$17,SMALL(IF("Página Web"='03.Muestra'!$D$8:$D$17,ROW('03.Muestra'!$C$8:$C$17)-MIN(ROW('03.Muestra'!$D$8:$D$17))+1,""),ROW()-293)),"")</f>
        <v/>
      </c>
      <c r="C301" s="186" t="str" cm="1">
        <f t="array" ref="C301">IFERROR(INDEX('03.Muestra'!$F$8:$F$17,SMALL(IF("Página Web"='03.Muestra'!$D$8:$D$17,ROW('03.Muestra'!$F$8:$F$17)-MIN(ROW('03.Muestra'!$D$8:$D$17))+1,""),ROW()-293)),"")</f>
        <v/>
      </c>
      <c r="D301" s="229" t="str">
        <f t="shared" si="32"/>
        <v/>
      </c>
      <c r="E301" s="74" t="str">
        <f t="shared" si="33"/>
        <v/>
      </c>
      <c r="F301" s="18"/>
      <c r="G301" s="18"/>
      <c r="H301" s="18"/>
      <c r="I301" s="18"/>
      <c r="J301" s="18"/>
      <c r="K301" s="163"/>
      <c r="L301" s="18"/>
      <c r="M301" s="18"/>
      <c r="N301" s="18"/>
      <c r="O301" s="18"/>
      <c r="P301" s="18"/>
      <c r="Q301" s="18"/>
      <c r="R301" s="18"/>
      <c r="S301" s="18"/>
      <c r="T301" s="18"/>
      <c r="U301" s="18"/>
      <c r="V301" s="18"/>
      <c r="W301" s="18"/>
      <c r="X301" s="18"/>
      <c r="Y301" s="18"/>
    </row>
    <row r="302" spans="1:25" ht="12" customHeight="1">
      <c r="A302" s="178" t="str" cm="1">
        <f t="array" ref="A302">IFERROR(INDEX('03.Muestra'!$B$8:$B$17,SMALL(IF("Página Web"='03.Muestra'!$D$8:$D$17,ROW('03.Muestra'!$B$8:$B$17)-MIN(ROW('03.Muestra'!$D$8:$D$17))+1,""),ROW()-293)),"")</f>
        <v/>
      </c>
      <c r="B302" s="186" t="str" cm="1">
        <f t="array" ref="B302">IFERROR(INDEX('03.Muestra'!$C$8:$C$17,SMALL(IF("Página Web"='03.Muestra'!$D$8:$D$17,ROW('03.Muestra'!$C$8:$C$17)-MIN(ROW('03.Muestra'!$D$8:$D$17))+1,""),ROW()-293)),"")</f>
        <v/>
      </c>
      <c r="C302" s="186" t="str" cm="1">
        <f t="array" ref="C302">IFERROR(INDEX('03.Muestra'!$F$8:$F$17,SMALL(IF("Página Web"='03.Muestra'!$D$8:$D$17,ROW('03.Muestra'!$F$8:$F$17)-MIN(ROW('03.Muestra'!$D$8:$D$17))+1,""),ROW()-293)),"")</f>
        <v/>
      </c>
      <c r="D302" s="229" t="str">
        <f t="shared" si="32"/>
        <v/>
      </c>
      <c r="E302" s="74" t="str">
        <f t="shared" si="33"/>
        <v/>
      </c>
      <c r="F302" s="18"/>
      <c r="G302" s="18"/>
      <c r="H302" s="18"/>
      <c r="I302" s="18"/>
      <c r="J302" s="18"/>
      <c r="K302" s="163"/>
      <c r="L302" s="18"/>
      <c r="M302" s="18"/>
      <c r="N302" s="18"/>
      <c r="O302" s="18"/>
      <c r="P302" s="18"/>
      <c r="Q302" s="18"/>
      <c r="R302" s="18"/>
      <c r="S302" s="18"/>
      <c r="T302" s="18"/>
      <c r="U302" s="18"/>
      <c r="V302" s="18"/>
      <c r="W302" s="18"/>
      <c r="X302" s="18"/>
      <c r="Y302" s="18"/>
    </row>
    <row r="303" spans="1:25" ht="12" customHeight="1">
      <c r="A303" s="178" t="str" cm="1">
        <f t="array" ref="A303">IFERROR(INDEX('03.Muestra'!$B$8:$B$17,SMALL(IF("Página Web"='03.Muestra'!$D$8:$D$17,ROW('03.Muestra'!$B$8:$B$17)-MIN(ROW('03.Muestra'!$D$8:$D$17))+1,""),ROW()-293)),"")</f>
        <v/>
      </c>
      <c r="B303" s="186" t="str" cm="1">
        <f t="array" ref="B303">IFERROR(INDEX('03.Muestra'!$C$8:$C$17,SMALL(IF("Página Web"='03.Muestra'!$D$8:$D$17,ROW('03.Muestra'!$C$8:$C$17)-MIN(ROW('03.Muestra'!$D$8:$D$17))+1,""),ROW()-293)),"")</f>
        <v/>
      </c>
      <c r="C303" s="186" t="str" cm="1">
        <f t="array" ref="C303">IFERROR(INDEX('03.Muestra'!$F$8:$F$17,SMALL(IF("Página Web"='03.Muestra'!$D$8:$D$17,ROW('03.Muestra'!$F$8:$F$17)-MIN(ROW('03.Muestra'!$D$8:$D$17))+1,""),ROW()-293)),"")</f>
        <v/>
      </c>
      <c r="D303" s="229" t="str">
        <f t="shared" si="32"/>
        <v/>
      </c>
      <c r="E303" s="74" t="str">
        <f t="shared" si="33"/>
        <v/>
      </c>
      <c r="F303" s="18"/>
      <c r="G303" s="18"/>
      <c r="H303" s="18"/>
      <c r="I303" s="18"/>
      <c r="J303" s="18"/>
      <c r="K303" s="163"/>
      <c r="L303" s="18"/>
      <c r="M303" s="18"/>
      <c r="N303" s="18"/>
      <c r="O303" s="18"/>
      <c r="P303" s="18"/>
      <c r="Q303" s="18"/>
      <c r="R303" s="18"/>
      <c r="S303" s="18"/>
      <c r="T303" s="18"/>
      <c r="U303" s="18"/>
      <c r="V303" s="18"/>
      <c r="W303" s="18"/>
      <c r="X303" s="18"/>
      <c r="Y303" s="18"/>
    </row>
    <row r="304" spans="1:25" ht="12" customHeight="1">
      <c r="A304" s="79"/>
      <c r="B304" s="111"/>
      <c r="C304" s="111"/>
      <c r="D304" s="239"/>
      <c r="E304" s="74"/>
      <c r="F304" s="18"/>
      <c r="G304" s="18"/>
      <c r="H304" s="18"/>
      <c r="I304" s="18"/>
      <c r="J304" s="18"/>
      <c r="K304" s="163"/>
      <c r="L304" s="18"/>
      <c r="M304" s="18"/>
      <c r="N304" s="18"/>
      <c r="O304" s="18"/>
      <c r="P304" s="18"/>
      <c r="Q304" s="18"/>
      <c r="R304" s="18"/>
      <c r="S304" s="18"/>
      <c r="T304" s="18"/>
      <c r="U304" s="18"/>
      <c r="V304" s="18"/>
      <c r="W304" s="18"/>
      <c r="X304" s="18"/>
      <c r="Y304" s="18"/>
    </row>
    <row r="305" spans="1:25" ht="12" customHeight="1">
      <c r="B305" s="18"/>
      <c r="C305" s="18"/>
      <c r="D305" s="235"/>
      <c r="E305" s="74"/>
      <c r="F305" s="18"/>
      <c r="G305" s="18"/>
      <c r="H305" s="18"/>
      <c r="I305" s="18"/>
      <c r="J305" s="18"/>
      <c r="K305" s="163"/>
      <c r="L305" s="18"/>
      <c r="M305" s="18"/>
      <c r="N305" s="18"/>
      <c r="O305" s="18"/>
      <c r="P305" s="18"/>
      <c r="Q305" s="18"/>
      <c r="R305" s="18"/>
      <c r="S305" s="18"/>
      <c r="T305" s="18"/>
      <c r="U305" s="18"/>
      <c r="V305" s="18"/>
      <c r="W305" s="18"/>
      <c r="X305" s="18"/>
      <c r="Y305" s="18"/>
    </row>
    <row r="306" spans="1:25" ht="31">
      <c r="A306" s="227"/>
      <c r="B306" s="228"/>
      <c r="C306" s="227"/>
      <c r="D306" s="240"/>
      <c r="E306" s="222"/>
      <c r="F306" s="18"/>
      <c r="G306" s="18"/>
      <c r="H306" s="18"/>
      <c r="I306" s="18"/>
      <c r="J306" s="18"/>
      <c r="K306" s="163"/>
      <c r="L306" s="18"/>
      <c r="M306" s="18"/>
      <c r="N306" s="18"/>
      <c r="O306" s="18"/>
      <c r="P306" s="18"/>
      <c r="Q306" s="18"/>
      <c r="R306" s="18"/>
      <c r="S306" s="18"/>
      <c r="T306" s="18"/>
      <c r="U306" s="18"/>
      <c r="V306" s="18"/>
      <c r="W306" s="18"/>
      <c r="X306" s="18"/>
      <c r="Y306" s="18"/>
    </row>
    <row r="307" spans="1:25" ht="12" customHeight="1">
      <c r="A307" s="180"/>
      <c r="B307" s="180"/>
      <c r="C307" s="180"/>
      <c r="D307" s="241"/>
      <c r="E307" s="208"/>
      <c r="F307" s="176"/>
      <c r="G307" s="18"/>
      <c r="H307" s="18"/>
      <c r="I307" s="18"/>
      <c r="J307" s="18"/>
      <c r="K307" s="163"/>
      <c r="L307" s="18"/>
      <c r="M307" s="18"/>
      <c r="N307" s="18"/>
      <c r="O307" s="18"/>
      <c r="P307" s="18"/>
      <c r="Q307" s="18"/>
      <c r="R307" s="18"/>
      <c r="S307" s="18"/>
      <c r="T307" s="18"/>
      <c r="U307" s="18"/>
      <c r="V307" s="18"/>
      <c r="W307" s="18"/>
      <c r="X307" s="18"/>
      <c r="Y307" s="18"/>
    </row>
    <row r="308" spans="1:25" ht="12" customHeight="1">
      <c r="B308" s="18"/>
      <c r="C308" s="18"/>
      <c r="D308" s="235"/>
      <c r="E308" s="74"/>
      <c r="F308" s="18"/>
      <c r="G308" s="18"/>
      <c r="H308" s="18"/>
      <c r="I308" s="18"/>
      <c r="J308" s="18"/>
      <c r="K308" s="163"/>
      <c r="L308" s="18"/>
      <c r="M308" s="18"/>
      <c r="N308" s="18"/>
      <c r="O308" s="18"/>
      <c r="P308" s="18"/>
      <c r="Q308" s="18"/>
      <c r="R308" s="18"/>
      <c r="S308" s="18"/>
      <c r="T308" s="18"/>
      <c r="U308" s="18"/>
      <c r="V308" s="18"/>
      <c r="W308" s="18"/>
      <c r="X308" s="18"/>
      <c r="Y308" s="18"/>
    </row>
    <row r="309" spans="1:25" ht="12" customHeight="1">
      <c r="B309" s="18"/>
      <c r="C309" s="18"/>
      <c r="D309" s="235"/>
      <c r="E309" s="78"/>
      <c r="F309" s="18"/>
      <c r="G309" s="18"/>
      <c r="H309" s="18"/>
      <c r="I309" s="18"/>
      <c r="J309" s="18"/>
      <c r="K309" s="163"/>
      <c r="L309" s="18"/>
      <c r="M309" s="18"/>
      <c r="N309" s="18"/>
      <c r="O309" s="18"/>
      <c r="P309" s="18"/>
      <c r="Q309" s="18"/>
      <c r="R309" s="18"/>
      <c r="S309" s="18"/>
      <c r="T309" s="18"/>
      <c r="U309" s="18"/>
      <c r="V309" s="18"/>
      <c r="W309" s="18"/>
      <c r="X309" s="18"/>
      <c r="Y309" s="18"/>
    </row>
    <row r="310" spans="1:25" ht="29.25" customHeight="1">
      <c r="A310" s="157" t="s">
        <v>262</v>
      </c>
      <c r="B310" s="22" t="s">
        <v>87</v>
      </c>
      <c r="C310" s="23" t="s">
        <v>381</v>
      </c>
      <c r="D310" s="237" t="s">
        <v>30</v>
      </c>
      <c r="E310" s="88"/>
      <c r="K310" s="163"/>
      <c r="L310" s="18"/>
      <c r="M310" s="18"/>
      <c r="N310" s="18"/>
      <c r="O310" s="18"/>
      <c r="P310" s="18"/>
      <c r="Q310" s="18"/>
      <c r="R310" s="18"/>
      <c r="S310" s="18"/>
      <c r="T310" s="18"/>
      <c r="U310" s="18"/>
      <c r="V310" s="18"/>
      <c r="W310" s="18"/>
      <c r="X310" s="18"/>
      <c r="Y310" s="18"/>
    </row>
    <row r="311" spans="1:25" ht="12" customHeight="1">
      <c r="A311" s="178" cm="1">
        <f t="array" ref="A311">IFERROR(INDEX('03.Muestra'!$B$8:$B$17,SMALL(IF("Página Web"='03.Muestra'!$D$8:$D$17,ROW('03.Muestra'!$B$8:$B$17)-MIN(ROW('03.Muestra'!$D$8:$D$17))+1,""),ROW()-310)),"")</f>
        <v>1</v>
      </c>
      <c r="B311" s="186" t="str" cm="1">
        <f t="array" ref="B311">IFERROR(INDEX('03.Muestra'!$C$8:$C$17,SMALL(IF("Página Web"='03.Muestra'!$D$8:$D$17,ROW('03.Muestra'!$C$8:$C$17)-MIN(ROW('03.Muestra'!$D$8:$D$17))+1,""),ROW()-310)),"")</f>
        <v>Home</v>
      </c>
      <c r="C311" s="186" t="str" cm="1">
        <f t="array" ref="C311">IFERROR(INDEX('03.Muestra'!$F$8:$F$17,SMALL(IF("Página Web"='03.Muestra'!$D$8:$D$17,ROW('03.Muestra'!$F$8:$F$17)-MIN(ROW('03.Muestra'!$D$8:$D$17))+1,""),ROW()-310)),"")</f>
        <v>https://…</v>
      </c>
      <c r="D311" s="229" t="str">
        <f t="shared" ref="D311:D320" si="34">IF(C311="","",$D$18)</f>
        <v>N/A</v>
      </c>
      <c r="E311" s="74" t="str">
        <f t="shared" ref="E311:E320" si="35">IF(D311&lt;&gt;"",IF(AND(B311&lt;&gt;"",C311&lt;&gt;""),"","ERR"),"")</f>
        <v/>
      </c>
      <c r="F311" s="81" t="s">
        <v>31</v>
      </c>
      <c r="G311" s="82" t="s">
        <v>35</v>
      </c>
      <c r="H311" s="83" t="s">
        <v>33</v>
      </c>
      <c r="I311" s="84" t="s">
        <v>26</v>
      </c>
      <c r="J311" s="85" t="s">
        <v>24</v>
      </c>
      <c r="K311" s="159" t="s">
        <v>463</v>
      </c>
      <c r="L311" s="18"/>
      <c r="M311" s="18"/>
      <c r="N311" s="18"/>
      <c r="O311" s="18"/>
      <c r="P311" s="18"/>
      <c r="Q311" s="18"/>
      <c r="R311" s="18"/>
      <c r="S311" s="18"/>
      <c r="T311" s="18"/>
      <c r="U311" s="18"/>
      <c r="V311" s="18"/>
      <c r="W311" s="18"/>
      <c r="X311" s="18"/>
      <c r="Y311" s="18"/>
    </row>
    <row r="312" spans="1:25" ht="12" customHeight="1">
      <c r="A312" s="178" t="str" cm="1">
        <f t="array" ref="A312">IFERROR(INDEX('03.Muestra'!$B$8:$B$17,SMALL(IF("Página Web"='03.Muestra'!$D$8:$D$17,ROW('03.Muestra'!$B$8:$B$17)-MIN(ROW('03.Muestra'!$D$8:$D$17))+1,""),ROW()-310)),"")</f>
        <v/>
      </c>
      <c r="B312" s="186" t="str" cm="1">
        <f t="array" ref="B312">IFERROR(INDEX('03.Muestra'!$C$8:$C$17,SMALL(IF("Página Web"='03.Muestra'!$D$8:$D$17,ROW('03.Muestra'!$C$8:$C$17)-MIN(ROW('03.Muestra'!$D$8:$D$17))+1,""),ROW()-310)),"")</f>
        <v/>
      </c>
      <c r="C312" s="186" t="str" cm="1">
        <f t="array" ref="C312">IFERROR(INDEX('03.Muestra'!$F$8:$F$17,SMALL(IF("Página Web"='03.Muestra'!$D$8:$D$17,ROW('03.Muestra'!$F$8:$F$17)-MIN(ROW('03.Muestra'!$D$8:$D$17))+1,""),ROW()-310)),"")</f>
        <v/>
      </c>
      <c r="D312" s="229" t="str">
        <f t="shared" si="34"/>
        <v/>
      </c>
      <c r="E312" s="74" t="str">
        <f t="shared" si="35"/>
        <v/>
      </c>
      <c r="F312" s="199">
        <f ca="1">COUNTIF($D311:INDIRECT("$D" &amp;  SUM(ROW()-1,'03.Muestra'!$D$20)-1),F311)</f>
        <v>0</v>
      </c>
      <c r="G312" s="199">
        <f ca="1">COUNTIF($D311:INDIRECT("$D" &amp;  SUM(ROW()-1,'03.Muestra'!$D$20)-1),G311)</f>
        <v>0</v>
      </c>
      <c r="H312" s="199">
        <f ca="1">COUNTIF($D311:INDIRECT("$D" &amp;  SUM(ROW()-1,'03.Muestra'!$D$20)-1),H311)</f>
        <v>1</v>
      </c>
      <c r="I312" s="199">
        <f ca="1">COUNTIF($D311:INDIRECT("$D" &amp;  SUM(ROW()-1,'03.Muestra'!$D$20)-1),I311)</f>
        <v>0</v>
      </c>
      <c r="J312" s="199">
        <f ca="1">COUNTIF($D311:INDIRECT("$D" &amp;  SUM(ROW()-1,'03.Muestra'!$D$20)-1),J311)</f>
        <v>0</v>
      </c>
      <c r="K312" s="160">
        <f ca="1">IF(COUNTIF('03.Muestra'!$D$8:$D$17,"Página Web")=0,0,COUNTBLANK($D311:INDIRECT("$D" &amp;  SUM(ROW()-1,COUNTIF('03.Muestra'!$D$8:$D$17,"Página Web"))-1)))</f>
        <v>0</v>
      </c>
      <c r="L312" s="18"/>
      <c r="M312" s="18"/>
      <c r="N312" s="18"/>
      <c r="O312" s="18"/>
      <c r="P312" s="18"/>
      <c r="Q312" s="18"/>
      <c r="R312" s="18"/>
      <c r="S312" s="18"/>
      <c r="T312" s="18"/>
      <c r="U312" s="18"/>
      <c r="V312" s="18"/>
      <c r="W312" s="18"/>
      <c r="X312" s="18"/>
      <c r="Y312" s="18"/>
    </row>
    <row r="313" spans="1:25" ht="12" customHeight="1">
      <c r="A313" s="178" t="str" cm="1">
        <f t="array" ref="A313">IFERROR(INDEX('03.Muestra'!$B$8:$B$17,SMALL(IF("Página Web"='03.Muestra'!$D$8:$D$17,ROW('03.Muestra'!$B$8:$B$17)-MIN(ROW('03.Muestra'!$D$8:$D$17))+1,""),ROW()-310)),"")</f>
        <v/>
      </c>
      <c r="B313" s="186" t="str" cm="1">
        <f t="array" ref="B313">IFERROR(INDEX('03.Muestra'!$C$8:$C$17,SMALL(IF("Página Web"='03.Muestra'!$D$8:$D$17,ROW('03.Muestra'!$C$8:$C$17)-MIN(ROW('03.Muestra'!$D$8:$D$17))+1,""),ROW()-310)),"")</f>
        <v/>
      </c>
      <c r="C313" s="186" t="str" cm="1">
        <f t="array" ref="C313">IFERROR(INDEX('03.Muestra'!$F$8:$F$17,SMALL(IF("Página Web"='03.Muestra'!$D$8:$D$17,ROW('03.Muestra'!$F$8:$F$17)-MIN(ROW('03.Muestra'!$D$8:$D$17))+1,""),ROW()-310)),"")</f>
        <v/>
      </c>
      <c r="D313" s="229" t="str">
        <f t="shared" si="34"/>
        <v/>
      </c>
      <c r="E313" s="74" t="str">
        <f t="shared" si="35"/>
        <v/>
      </c>
      <c r="G313" s="18"/>
      <c r="H313" s="18"/>
      <c r="I313" s="18"/>
      <c r="J313" s="18"/>
      <c r="K313" s="163"/>
      <c r="L313" s="18"/>
      <c r="M313" s="18"/>
      <c r="N313" s="18"/>
      <c r="O313" s="18"/>
      <c r="P313" s="18"/>
      <c r="Q313" s="18"/>
      <c r="R313" s="18"/>
      <c r="S313" s="18"/>
      <c r="T313" s="18"/>
      <c r="U313" s="18"/>
      <c r="V313" s="18"/>
      <c r="W313" s="18"/>
      <c r="X313" s="18"/>
      <c r="Y313" s="18"/>
    </row>
    <row r="314" spans="1:25" ht="12" customHeight="1">
      <c r="A314" s="178" t="str" cm="1">
        <f t="array" ref="A314">IFERROR(INDEX('03.Muestra'!$B$8:$B$17,SMALL(IF("Página Web"='03.Muestra'!$D$8:$D$17,ROW('03.Muestra'!$B$8:$B$17)-MIN(ROW('03.Muestra'!$D$8:$D$17))+1,""),ROW()-310)),"")</f>
        <v/>
      </c>
      <c r="B314" s="186" t="str" cm="1">
        <f t="array" ref="B314">IFERROR(INDEX('03.Muestra'!$C$8:$C$17,SMALL(IF("Página Web"='03.Muestra'!$D$8:$D$17,ROW('03.Muestra'!$C$8:$C$17)-MIN(ROW('03.Muestra'!$D$8:$D$17))+1,""),ROW()-310)),"")</f>
        <v/>
      </c>
      <c r="C314" s="186" t="str" cm="1">
        <f t="array" ref="C314">IFERROR(INDEX('03.Muestra'!$F$8:$F$17,SMALL(IF("Página Web"='03.Muestra'!$D$8:$D$17,ROW('03.Muestra'!$F$8:$F$17)-MIN(ROW('03.Muestra'!$D$8:$D$17))+1,""),ROW()-310)),"")</f>
        <v/>
      </c>
      <c r="D314" s="229" t="str">
        <f t="shared" si="34"/>
        <v/>
      </c>
      <c r="E314" s="74" t="str">
        <f t="shared" si="35"/>
        <v/>
      </c>
      <c r="G314" s="18"/>
      <c r="H314" s="18"/>
      <c r="I314" s="18"/>
      <c r="J314" s="18"/>
      <c r="K314" s="163"/>
      <c r="L314" s="18"/>
      <c r="M314" s="18"/>
      <c r="N314" s="18"/>
      <c r="O314" s="18"/>
      <c r="P314" s="18"/>
      <c r="Q314" s="18"/>
      <c r="R314" s="18"/>
      <c r="S314" s="18"/>
      <c r="T314" s="18"/>
      <c r="U314" s="18"/>
      <c r="V314" s="18"/>
      <c r="W314" s="18"/>
      <c r="X314" s="18"/>
      <c r="Y314" s="18"/>
    </row>
    <row r="315" spans="1:25" ht="12" customHeight="1">
      <c r="A315" s="178" t="str" cm="1">
        <f t="array" ref="A315">IFERROR(INDEX('03.Muestra'!$B$8:$B$17,SMALL(IF("Página Web"='03.Muestra'!$D$8:$D$17,ROW('03.Muestra'!$B$8:$B$17)-MIN(ROW('03.Muestra'!$D$8:$D$17))+1,""),ROW()-310)),"")</f>
        <v/>
      </c>
      <c r="B315" s="186" t="str" cm="1">
        <f t="array" ref="B315">IFERROR(INDEX('03.Muestra'!$C$8:$C$17,SMALL(IF("Página Web"='03.Muestra'!$D$8:$D$17,ROW('03.Muestra'!$C$8:$C$17)-MIN(ROW('03.Muestra'!$D$8:$D$17))+1,""),ROW()-310)),"")</f>
        <v/>
      </c>
      <c r="C315" s="186" t="str" cm="1">
        <f t="array" ref="C315">IFERROR(INDEX('03.Muestra'!$F$8:$F$17,SMALL(IF("Página Web"='03.Muestra'!$D$8:$D$17,ROW('03.Muestra'!$F$8:$F$17)-MIN(ROW('03.Muestra'!$D$8:$D$17))+1,""),ROW()-310)),"")</f>
        <v/>
      </c>
      <c r="D315" s="229" t="str">
        <f t="shared" si="34"/>
        <v/>
      </c>
      <c r="E315" s="74" t="str">
        <f t="shared" si="35"/>
        <v/>
      </c>
      <c r="G315" s="18"/>
      <c r="H315" s="18"/>
      <c r="I315" s="18"/>
      <c r="J315" s="18"/>
      <c r="K315" s="163"/>
      <c r="L315" s="18"/>
      <c r="M315" s="18"/>
      <c r="N315" s="18"/>
      <c r="O315" s="18"/>
      <c r="P315" s="18"/>
      <c r="Q315" s="18"/>
      <c r="R315" s="18"/>
      <c r="S315" s="18"/>
      <c r="T315" s="18"/>
      <c r="U315" s="18"/>
      <c r="V315" s="18"/>
      <c r="W315" s="18"/>
      <c r="X315" s="18"/>
      <c r="Y315" s="18"/>
    </row>
    <row r="316" spans="1:25" ht="12" customHeight="1">
      <c r="A316" s="178" t="str" cm="1">
        <f t="array" ref="A316">IFERROR(INDEX('03.Muestra'!$B$8:$B$17,SMALL(IF("Página Web"='03.Muestra'!$D$8:$D$17,ROW('03.Muestra'!$B$8:$B$17)-MIN(ROW('03.Muestra'!$D$8:$D$17))+1,""),ROW()-310)),"")</f>
        <v/>
      </c>
      <c r="B316" s="186" t="str" cm="1">
        <f t="array" ref="B316">IFERROR(INDEX('03.Muestra'!$C$8:$C$17,SMALL(IF("Página Web"='03.Muestra'!$D$8:$D$17,ROW('03.Muestra'!$C$8:$C$17)-MIN(ROW('03.Muestra'!$D$8:$D$17))+1,""),ROW()-310)),"")</f>
        <v/>
      </c>
      <c r="C316" s="186" t="str" cm="1">
        <f t="array" ref="C316">IFERROR(INDEX('03.Muestra'!$F$8:$F$17,SMALL(IF("Página Web"='03.Muestra'!$D$8:$D$17,ROW('03.Muestra'!$F$8:$F$17)-MIN(ROW('03.Muestra'!$D$8:$D$17))+1,""),ROW()-310)),"")</f>
        <v/>
      </c>
      <c r="D316" s="229" t="str">
        <f t="shared" si="34"/>
        <v/>
      </c>
      <c r="E316" s="74" t="str">
        <f t="shared" si="35"/>
        <v/>
      </c>
      <c r="G316" s="18"/>
      <c r="H316" s="18"/>
      <c r="I316" s="18"/>
      <c r="J316" s="18"/>
      <c r="K316" s="163"/>
      <c r="L316" s="18"/>
      <c r="M316" s="18"/>
      <c r="N316" s="18"/>
      <c r="O316" s="18"/>
      <c r="P316" s="18"/>
      <c r="Q316" s="18"/>
      <c r="R316" s="18"/>
      <c r="S316" s="18"/>
      <c r="T316" s="18"/>
      <c r="U316" s="18"/>
      <c r="V316" s="18"/>
      <c r="W316" s="18"/>
      <c r="X316" s="18"/>
      <c r="Y316" s="18"/>
    </row>
    <row r="317" spans="1:25" ht="12" customHeight="1">
      <c r="A317" s="178" t="str" cm="1">
        <f t="array" ref="A317">IFERROR(INDEX('03.Muestra'!$B$8:$B$17,SMALL(IF("Página Web"='03.Muestra'!$D$8:$D$17,ROW('03.Muestra'!$B$8:$B$17)-MIN(ROW('03.Muestra'!$D$8:$D$17))+1,""),ROW()-310)),"")</f>
        <v/>
      </c>
      <c r="B317" s="186" t="str" cm="1">
        <f t="array" ref="B317">IFERROR(INDEX('03.Muestra'!$C$8:$C$17,SMALL(IF("Página Web"='03.Muestra'!$D$8:$D$17,ROW('03.Muestra'!$C$8:$C$17)-MIN(ROW('03.Muestra'!$D$8:$D$17))+1,""),ROW()-310)),"")</f>
        <v/>
      </c>
      <c r="C317" s="186" t="str" cm="1">
        <f t="array" ref="C317">IFERROR(INDEX('03.Muestra'!$F$8:$F$17,SMALL(IF("Página Web"='03.Muestra'!$D$8:$D$17,ROW('03.Muestra'!$F$8:$F$17)-MIN(ROW('03.Muestra'!$D$8:$D$17))+1,""),ROW()-310)),"")</f>
        <v/>
      </c>
      <c r="D317" s="229" t="str">
        <f t="shared" si="34"/>
        <v/>
      </c>
      <c r="E317" s="74" t="str">
        <f t="shared" si="35"/>
        <v/>
      </c>
      <c r="F317" s="18"/>
      <c r="G317" s="18"/>
      <c r="H317" s="18"/>
      <c r="I317" s="18"/>
      <c r="J317" s="18"/>
      <c r="K317" s="163"/>
      <c r="L317" s="18"/>
      <c r="M317" s="18"/>
      <c r="N317" s="18"/>
      <c r="O317" s="18"/>
      <c r="P317" s="18"/>
      <c r="Q317" s="18"/>
      <c r="R317" s="18"/>
      <c r="S317" s="18"/>
      <c r="T317" s="18"/>
      <c r="U317" s="18"/>
      <c r="V317" s="18"/>
      <c r="W317" s="18"/>
      <c r="X317" s="18"/>
      <c r="Y317" s="18"/>
    </row>
    <row r="318" spans="1:25" ht="12" customHeight="1">
      <c r="A318" s="178" t="str" cm="1">
        <f t="array" ref="A318">IFERROR(INDEX('03.Muestra'!$B$8:$B$17,SMALL(IF("Página Web"='03.Muestra'!$D$8:$D$17,ROW('03.Muestra'!$B$8:$B$17)-MIN(ROW('03.Muestra'!$D$8:$D$17))+1,""),ROW()-310)),"")</f>
        <v/>
      </c>
      <c r="B318" s="186" t="str" cm="1">
        <f t="array" ref="B318">IFERROR(INDEX('03.Muestra'!$C$8:$C$17,SMALL(IF("Página Web"='03.Muestra'!$D$8:$D$17,ROW('03.Muestra'!$C$8:$C$17)-MIN(ROW('03.Muestra'!$D$8:$D$17))+1,""),ROW()-310)),"")</f>
        <v/>
      </c>
      <c r="C318" s="186" t="str" cm="1">
        <f t="array" ref="C318">IFERROR(INDEX('03.Muestra'!$F$8:$F$17,SMALL(IF("Página Web"='03.Muestra'!$D$8:$D$17,ROW('03.Muestra'!$F$8:$F$17)-MIN(ROW('03.Muestra'!$D$8:$D$17))+1,""),ROW()-310)),"")</f>
        <v/>
      </c>
      <c r="D318" s="229" t="str">
        <f t="shared" si="34"/>
        <v/>
      </c>
      <c r="E318" s="74" t="str">
        <f t="shared" si="35"/>
        <v/>
      </c>
      <c r="F318" s="18"/>
      <c r="G318" s="18"/>
      <c r="H318" s="18"/>
      <c r="I318" s="18"/>
      <c r="J318" s="18"/>
      <c r="K318" s="163"/>
      <c r="L318" s="18"/>
      <c r="M318" s="18"/>
      <c r="N318" s="18"/>
      <c r="O318" s="18"/>
      <c r="P318" s="18"/>
      <c r="Q318" s="18"/>
      <c r="R318" s="18"/>
      <c r="S318" s="18"/>
      <c r="T318" s="18"/>
      <c r="U318" s="18"/>
      <c r="V318" s="18"/>
      <c r="W318" s="18"/>
      <c r="X318" s="18"/>
      <c r="Y318" s="18"/>
    </row>
    <row r="319" spans="1:25" ht="12" customHeight="1">
      <c r="A319" s="178" t="str" cm="1">
        <f t="array" ref="A319">IFERROR(INDEX('03.Muestra'!$B$8:$B$17,SMALL(IF("Página Web"='03.Muestra'!$D$8:$D$17,ROW('03.Muestra'!$B$8:$B$17)-MIN(ROW('03.Muestra'!$D$8:$D$17))+1,""),ROW()-310)),"")</f>
        <v/>
      </c>
      <c r="B319" s="186" t="str" cm="1">
        <f t="array" ref="B319">IFERROR(INDEX('03.Muestra'!$C$8:$C$17,SMALL(IF("Página Web"='03.Muestra'!$D$8:$D$17,ROW('03.Muestra'!$C$8:$C$17)-MIN(ROW('03.Muestra'!$D$8:$D$17))+1,""),ROW()-310)),"")</f>
        <v/>
      </c>
      <c r="C319" s="186" t="str" cm="1">
        <f t="array" ref="C319">IFERROR(INDEX('03.Muestra'!$F$8:$F$17,SMALL(IF("Página Web"='03.Muestra'!$D$8:$D$17,ROW('03.Muestra'!$F$8:$F$17)-MIN(ROW('03.Muestra'!$D$8:$D$17))+1,""),ROW()-310)),"")</f>
        <v/>
      </c>
      <c r="D319" s="229" t="str">
        <f t="shared" si="34"/>
        <v/>
      </c>
      <c r="E319" s="74" t="str">
        <f t="shared" si="35"/>
        <v/>
      </c>
      <c r="F319" s="18"/>
      <c r="G319" s="18"/>
      <c r="H319" s="18"/>
      <c r="I319" s="18"/>
      <c r="J319" s="18"/>
      <c r="K319" s="163"/>
      <c r="L319" s="18"/>
      <c r="M319" s="18"/>
      <c r="N319" s="18"/>
      <c r="O319" s="18"/>
      <c r="P319" s="18"/>
      <c r="Q319" s="18"/>
      <c r="R319" s="18"/>
      <c r="S319" s="18"/>
      <c r="T319" s="18"/>
      <c r="U319" s="18"/>
      <c r="V319" s="18"/>
      <c r="W319" s="18"/>
      <c r="X319" s="18"/>
      <c r="Y319" s="18"/>
    </row>
    <row r="320" spans="1:25" ht="12" customHeight="1">
      <c r="A320" s="178" t="str" cm="1">
        <f t="array" ref="A320">IFERROR(INDEX('03.Muestra'!$B$8:$B$17,SMALL(IF("Página Web"='03.Muestra'!$D$8:$D$17,ROW('03.Muestra'!$B$8:$B$17)-MIN(ROW('03.Muestra'!$D$8:$D$17))+1,""),ROW()-310)),"")</f>
        <v/>
      </c>
      <c r="B320" s="186" t="str" cm="1">
        <f t="array" ref="B320">IFERROR(INDEX('03.Muestra'!$C$8:$C$17,SMALL(IF("Página Web"='03.Muestra'!$D$8:$D$17,ROW('03.Muestra'!$C$8:$C$17)-MIN(ROW('03.Muestra'!$D$8:$D$17))+1,""),ROW()-310)),"")</f>
        <v/>
      </c>
      <c r="C320" s="186" t="str" cm="1">
        <f t="array" ref="C320">IFERROR(INDEX('03.Muestra'!$F$8:$F$17,SMALL(IF("Página Web"='03.Muestra'!$D$8:$D$17,ROW('03.Muestra'!$F$8:$F$17)-MIN(ROW('03.Muestra'!$D$8:$D$17))+1,""),ROW()-310)),"")</f>
        <v/>
      </c>
      <c r="D320" s="229" t="str">
        <f t="shared" si="34"/>
        <v/>
      </c>
      <c r="E320" s="74" t="str">
        <f t="shared" si="35"/>
        <v/>
      </c>
      <c r="F320" s="18"/>
      <c r="G320" s="18"/>
      <c r="H320" s="18"/>
      <c r="I320" s="18"/>
      <c r="J320" s="18"/>
      <c r="K320" s="163"/>
      <c r="L320" s="18"/>
      <c r="M320" s="18"/>
      <c r="N320" s="18"/>
      <c r="O320" s="18"/>
      <c r="P320" s="18"/>
      <c r="Q320" s="18"/>
      <c r="R320" s="18"/>
      <c r="S320" s="18"/>
      <c r="T320" s="18"/>
      <c r="U320" s="18"/>
      <c r="V320" s="18"/>
      <c r="W320" s="18"/>
      <c r="X320" s="18"/>
      <c r="Y320" s="18"/>
    </row>
    <row r="321" spans="1:25" ht="12" customHeight="1">
      <c r="A321" s="79"/>
      <c r="B321" s="111"/>
      <c r="C321" s="111"/>
      <c r="D321" s="239"/>
      <c r="E321" s="74"/>
      <c r="F321" s="18"/>
      <c r="G321" s="18"/>
      <c r="H321" s="18"/>
      <c r="I321" s="18"/>
      <c r="J321" s="18"/>
      <c r="K321" s="163"/>
      <c r="L321" s="18"/>
      <c r="M321" s="18"/>
      <c r="N321" s="18"/>
      <c r="O321" s="18"/>
      <c r="P321" s="18"/>
      <c r="Q321" s="18"/>
      <c r="R321" s="18"/>
      <c r="S321" s="18"/>
      <c r="T321" s="18"/>
      <c r="U321" s="18"/>
      <c r="V321" s="18"/>
      <c r="W321" s="18"/>
      <c r="X321" s="18"/>
      <c r="Y321" s="18"/>
    </row>
    <row r="322" spans="1:25" ht="12" customHeight="1">
      <c r="B322" s="18"/>
      <c r="C322" s="18"/>
      <c r="D322" s="235"/>
      <c r="E322" s="74"/>
      <c r="F322" s="18"/>
      <c r="G322" s="18"/>
      <c r="H322" s="18"/>
      <c r="I322" s="18"/>
      <c r="J322" s="18"/>
      <c r="K322" s="163"/>
      <c r="L322" s="18"/>
      <c r="M322" s="18"/>
      <c r="N322" s="18"/>
      <c r="O322" s="18"/>
      <c r="P322" s="18"/>
      <c r="Q322" s="18"/>
      <c r="R322" s="18"/>
      <c r="S322" s="18"/>
      <c r="T322" s="18"/>
      <c r="U322" s="18"/>
      <c r="V322" s="18"/>
      <c r="W322" s="18"/>
      <c r="X322" s="18"/>
      <c r="Y322" s="18"/>
    </row>
    <row r="323" spans="1:25" ht="31">
      <c r="A323" s="227"/>
      <c r="B323" s="228"/>
      <c r="C323" s="227"/>
      <c r="D323" s="240"/>
      <c r="E323" s="222"/>
      <c r="F323" s="18"/>
      <c r="G323" s="18"/>
      <c r="H323" s="18"/>
      <c r="I323" s="18"/>
      <c r="J323" s="18"/>
      <c r="K323" s="163"/>
      <c r="L323" s="18"/>
      <c r="M323" s="18"/>
      <c r="N323" s="18"/>
      <c r="O323" s="18"/>
      <c r="P323" s="18"/>
      <c r="Q323" s="18"/>
      <c r="R323" s="18"/>
      <c r="S323" s="18"/>
      <c r="T323" s="18"/>
      <c r="U323" s="18"/>
      <c r="V323" s="18"/>
      <c r="W323" s="18"/>
      <c r="X323" s="18"/>
      <c r="Y323" s="18"/>
    </row>
    <row r="324" spans="1:25" ht="12" customHeight="1">
      <c r="A324" s="180"/>
      <c r="B324" s="180"/>
      <c r="C324" s="180"/>
      <c r="D324" s="241"/>
      <c r="E324" s="208"/>
      <c r="F324" s="176"/>
      <c r="G324" s="18"/>
      <c r="H324" s="18"/>
      <c r="I324" s="18"/>
      <c r="J324" s="18"/>
      <c r="K324" s="163"/>
      <c r="L324" s="18"/>
      <c r="M324" s="18"/>
      <c r="N324" s="18"/>
      <c r="O324" s="18"/>
      <c r="P324" s="18"/>
      <c r="Q324" s="18"/>
      <c r="R324" s="18"/>
      <c r="S324" s="18"/>
      <c r="T324" s="18"/>
      <c r="U324" s="18"/>
      <c r="V324" s="18"/>
      <c r="W324" s="18"/>
      <c r="X324" s="18"/>
      <c r="Y324" s="18"/>
    </row>
    <row r="325" spans="1:25" ht="12" customHeight="1">
      <c r="B325" s="18"/>
      <c r="C325" s="18"/>
      <c r="D325" s="235"/>
      <c r="E325" s="74"/>
      <c r="F325" s="18"/>
      <c r="G325" s="18"/>
      <c r="H325" s="18"/>
      <c r="I325" s="18"/>
      <c r="J325" s="18"/>
      <c r="K325" s="163"/>
      <c r="L325" s="18"/>
      <c r="M325" s="18"/>
      <c r="N325" s="18"/>
      <c r="O325" s="18"/>
      <c r="P325" s="18"/>
      <c r="Q325" s="18"/>
      <c r="R325" s="18"/>
      <c r="S325" s="18"/>
      <c r="T325" s="18"/>
      <c r="U325" s="18"/>
      <c r="V325" s="18"/>
      <c r="W325" s="18"/>
      <c r="X325" s="18"/>
      <c r="Y325" s="18"/>
    </row>
    <row r="326" spans="1:25" ht="12" customHeight="1">
      <c r="B326" s="18"/>
      <c r="C326" s="18"/>
      <c r="D326" s="235"/>
      <c r="E326" s="78"/>
      <c r="F326" s="18"/>
      <c r="G326" s="18"/>
      <c r="H326" s="18"/>
      <c r="I326" s="18"/>
      <c r="J326" s="18"/>
      <c r="K326" s="163"/>
      <c r="L326" s="18"/>
      <c r="M326" s="18"/>
      <c r="N326" s="18"/>
      <c r="O326" s="18"/>
      <c r="P326" s="18"/>
      <c r="Q326" s="18"/>
      <c r="R326" s="18"/>
      <c r="S326" s="18"/>
      <c r="T326" s="18"/>
      <c r="U326" s="18"/>
      <c r="V326" s="18"/>
      <c r="W326" s="18"/>
      <c r="X326" s="18"/>
      <c r="Y326" s="18"/>
    </row>
    <row r="327" spans="1:25" ht="29.25" customHeight="1">
      <c r="A327" s="157" t="s">
        <v>262</v>
      </c>
      <c r="B327" s="22" t="s">
        <v>87</v>
      </c>
      <c r="C327" s="23" t="s">
        <v>382</v>
      </c>
      <c r="D327" s="237" t="s">
        <v>30</v>
      </c>
      <c r="E327" s="88"/>
      <c r="J327" s="89"/>
      <c r="K327" s="163"/>
      <c r="L327" s="18"/>
      <c r="M327" s="18"/>
      <c r="N327" s="18"/>
      <c r="O327" s="18"/>
      <c r="P327" s="18"/>
      <c r="Q327" s="18"/>
      <c r="R327" s="18"/>
      <c r="S327" s="18"/>
      <c r="T327" s="18"/>
      <c r="U327" s="18"/>
      <c r="V327" s="18"/>
      <c r="W327" s="18"/>
      <c r="X327" s="18"/>
      <c r="Y327" s="18"/>
    </row>
    <row r="328" spans="1:25" ht="12" customHeight="1">
      <c r="A328" s="178" cm="1">
        <f t="array" ref="A328">IFERROR(INDEX('03.Muestra'!$B$8:$B$17,SMALL(IF("Página Web"='03.Muestra'!$D$8:$D$17,ROW('03.Muestra'!$B$8:$B$17)-MIN(ROW('03.Muestra'!$D$8:$D$17))+1,""),ROW()-327)),"")</f>
        <v>1</v>
      </c>
      <c r="B328" s="186" t="str" cm="1">
        <f t="array" ref="B328">IFERROR(INDEX('03.Muestra'!$C$8:$C$17,SMALL(IF("Página Web"='03.Muestra'!$D$8:$D$17,ROW('03.Muestra'!$C$8:$C$17)-MIN(ROW('03.Muestra'!$D$8:$D$17))+1,""),ROW()-327)),"")</f>
        <v>Home</v>
      </c>
      <c r="C328" s="186" t="str" cm="1">
        <f t="array" ref="C328">IFERROR(INDEX('03.Muestra'!$F$8:$F$17,SMALL(IF("Página Web"='03.Muestra'!$D$8:$D$17,ROW('03.Muestra'!$F$8:$F$17)-MIN(ROW('03.Muestra'!$D$8:$D$17))+1,""),ROW()-327)),"")</f>
        <v>https://…</v>
      </c>
      <c r="D328" s="229" t="str">
        <f t="shared" ref="D328:D337" si="36">IF(C328="","",$D$18)</f>
        <v>N/A</v>
      </c>
      <c r="E328" s="74" t="str">
        <f t="shared" ref="E328:E337" si="37">IF(D328&lt;&gt;"",IF(AND(B328&lt;&gt;"",C328&lt;&gt;""),"","ERR"),"")</f>
        <v/>
      </c>
      <c r="F328" s="81" t="s">
        <v>31</v>
      </c>
      <c r="G328" s="82" t="s">
        <v>35</v>
      </c>
      <c r="H328" s="83" t="s">
        <v>33</v>
      </c>
      <c r="I328" s="84" t="s">
        <v>26</v>
      </c>
      <c r="J328" s="85" t="s">
        <v>24</v>
      </c>
      <c r="K328" s="159" t="s">
        <v>463</v>
      </c>
      <c r="L328" s="18"/>
      <c r="M328" s="18"/>
      <c r="N328" s="18"/>
      <c r="O328" s="18"/>
      <c r="P328" s="18"/>
      <c r="Q328" s="18"/>
      <c r="R328" s="18"/>
      <c r="S328" s="18"/>
      <c r="T328" s="18"/>
      <c r="U328" s="18"/>
      <c r="V328" s="18"/>
      <c r="W328" s="18"/>
      <c r="X328" s="18"/>
      <c r="Y328" s="18"/>
    </row>
    <row r="329" spans="1:25" ht="12" customHeight="1">
      <c r="A329" s="178" t="str" cm="1">
        <f t="array" ref="A329">IFERROR(INDEX('03.Muestra'!$B$8:$B$17,SMALL(IF("Página Web"='03.Muestra'!$D$8:$D$17,ROW('03.Muestra'!$B$8:$B$17)-MIN(ROW('03.Muestra'!$D$8:$D$17))+1,""),ROW()-327)),"")</f>
        <v/>
      </c>
      <c r="B329" s="186" t="str" cm="1">
        <f t="array" ref="B329">IFERROR(INDEX('03.Muestra'!$C$8:$C$17,SMALL(IF("Página Web"='03.Muestra'!$D$8:$D$17,ROW('03.Muestra'!$C$8:$C$17)-MIN(ROW('03.Muestra'!$D$8:$D$17))+1,""),ROW()-327)),"")</f>
        <v/>
      </c>
      <c r="C329" s="186" t="str" cm="1">
        <f t="array" ref="C329">IFERROR(INDEX('03.Muestra'!$F$8:$F$17,SMALL(IF("Página Web"='03.Muestra'!$D$8:$D$17,ROW('03.Muestra'!$F$8:$F$17)-MIN(ROW('03.Muestra'!$D$8:$D$17))+1,""),ROW()-327)),"")</f>
        <v/>
      </c>
      <c r="D329" s="229" t="str">
        <f t="shared" si="36"/>
        <v/>
      </c>
      <c r="E329" s="74" t="str">
        <f t="shared" si="37"/>
        <v/>
      </c>
      <c r="F329" s="199">
        <f ca="1">COUNTIF($D328:INDIRECT("$D" &amp;  SUM(ROW()-1,'03.Muestra'!$D$20)-1),F328)</f>
        <v>0</v>
      </c>
      <c r="G329" s="199">
        <f ca="1">COUNTIF($D328:INDIRECT("$D" &amp;  SUM(ROW()-1,'03.Muestra'!$D$20)-1),G328)</f>
        <v>0</v>
      </c>
      <c r="H329" s="199">
        <f ca="1">COUNTIF($D328:INDIRECT("$D" &amp;  SUM(ROW()-1,'03.Muestra'!$D$20)-1),H328)</f>
        <v>1</v>
      </c>
      <c r="I329" s="199">
        <f ca="1">COUNTIF($D328:INDIRECT("$D" &amp;  SUM(ROW()-1,'03.Muestra'!$D$20)-1),I328)</f>
        <v>0</v>
      </c>
      <c r="J329" s="199">
        <f ca="1">COUNTIF($D328:INDIRECT("$D" &amp;  SUM(ROW()-1,'03.Muestra'!$D$20)-1),J328)</f>
        <v>0</v>
      </c>
      <c r="K329" s="160">
        <f ca="1">IF(COUNTIF('03.Muestra'!$D$8:$D$17,"Página Web")=0,0,COUNTBLANK($D328:INDIRECT("$D" &amp;  SUM(ROW()-1,COUNTIF('03.Muestra'!$D$8:$D$17,"Página Web"))-1)))</f>
        <v>0</v>
      </c>
      <c r="L329" s="18"/>
      <c r="M329" s="18"/>
      <c r="N329" s="18"/>
      <c r="O329" s="18"/>
      <c r="P329" s="18"/>
      <c r="Q329" s="18"/>
      <c r="R329" s="18"/>
      <c r="S329" s="18"/>
      <c r="T329" s="18"/>
      <c r="U329" s="18"/>
      <c r="V329" s="18"/>
      <c r="W329" s="18"/>
      <c r="X329" s="18"/>
      <c r="Y329" s="18"/>
    </row>
    <row r="330" spans="1:25" ht="12" customHeight="1">
      <c r="A330" s="178" t="str" cm="1">
        <f t="array" ref="A330">IFERROR(INDEX('03.Muestra'!$B$8:$B$17,SMALL(IF("Página Web"='03.Muestra'!$D$8:$D$17,ROW('03.Muestra'!$B$8:$B$17)-MIN(ROW('03.Muestra'!$D$8:$D$17))+1,""),ROW()-327)),"")</f>
        <v/>
      </c>
      <c r="B330" s="186" t="str" cm="1">
        <f t="array" ref="B330">IFERROR(INDEX('03.Muestra'!$C$8:$C$17,SMALL(IF("Página Web"='03.Muestra'!$D$8:$D$17,ROW('03.Muestra'!$C$8:$C$17)-MIN(ROW('03.Muestra'!$D$8:$D$17))+1,""),ROW()-327)),"")</f>
        <v/>
      </c>
      <c r="C330" s="186" t="str" cm="1">
        <f t="array" ref="C330">IFERROR(INDEX('03.Muestra'!$F$8:$F$17,SMALL(IF("Página Web"='03.Muestra'!$D$8:$D$17,ROW('03.Muestra'!$F$8:$F$17)-MIN(ROW('03.Muestra'!$D$8:$D$17))+1,""),ROW()-327)),"")</f>
        <v/>
      </c>
      <c r="D330" s="229" t="str">
        <f t="shared" si="36"/>
        <v/>
      </c>
      <c r="E330" s="74" t="str">
        <f t="shared" si="37"/>
        <v/>
      </c>
      <c r="G330" s="18"/>
      <c r="H330" s="18"/>
      <c r="I330" s="18"/>
      <c r="J330" s="18"/>
      <c r="K330" s="163"/>
      <c r="L330" s="18"/>
      <c r="M330" s="18"/>
      <c r="N330" s="18"/>
      <c r="O330" s="18"/>
      <c r="P330" s="18"/>
      <c r="Q330" s="18"/>
      <c r="R330" s="18"/>
      <c r="S330" s="18"/>
      <c r="T330" s="18"/>
      <c r="U330" s="18"/>
      <c r="V330" s="18"/>
      <c r="W330" s="18"/>
      <c r="X330" s="18"/>
      <c r="Y330" s="18"/>
    </row>
    <row r="331" spans="1:25" ht="12" customHeight="1">
      <c r="A331" s="178" t="str" cm="1">
        <f t="array" ref="A331">IFERROR(INDEX('03.Muestra'!$B$8:$B$17,SMALL(IF("Página Web"='03.Muestra'!$D$8:$D$17,ROW('03.Muestra'!$B$8:$B$17)-MIN(ROW('03.Muestra'!$D$8:$D$17))+1,""),ROW()-327)),"")</f>
        <v/>
      </c>
      <c r="B331" s="186" t="str" cm="1">
        <f t="array" ref="B331">IFERROR(INDEX('03.Muestra'!$C$8:$C$17,SMALL(IF("Página Web"='03.Muestra'!$D$8:$D$17,ROW('03.Muestra'!$C$8:$C$17)-MIN(ROW('03.Muestra'!$D$8:$D$17))+1,""),ROW()-327)),"")</f>
        <v/>
      </c>
      <c r="C331" s="186" t="str" cm="1">
        <f t="array" ref="C331">IFERROR(INDEX('03.Muestra'!$F$8:$F$17,SMALL(IF("Página Web"='03.Muestra'!$D$8:$D$17,ROW('03.Muestra'!$F$8:$F$17)-MIN(ROW('03.Muestra'!$D$8:$D$17))+1,""),ROW()-327)),"")</f>
        <v/>
      </c>
      <c r="D331" s="229" t="str">
        <f t="shared" si="36"/>
        <v/>
      </c>
      <c r="E331" s="74" t="str">
        <f t="shared" si="37"/>
        <v/>
      </c>
      <c r="G331" s="18"/>
      <c r="H331" s="18"/>
      <c r="I331" s="18"/>
      <c r="J331" s="18"/>
      <c r="K331" s="163"/>
      <c r="L331" s="18"/>
      <c r="M331" s="18"/>
      <c r="N331" s="18"/>
      <c r="O331" s="18"/>
      <c r="P331" s="18"/>
      <c r="Q331" s="18"/>
      <c r="R331" s="18"/>
      <c r="S331" s="18"/>
      <c r="T331" s="18"/>
      <c r="U331" s="18"/>
      <c r="V331" s="18"/>
      <c r="W331" s="18"/>
      <c r="X331" s="18"/>
      <c r="Y331" s="18"/>
    </row>
    <row r="332" spans="1:25" ht="12" customHeight="1">
      <c r="A332" s="178" t="str" cm="1">
        <f t="array" ref="A332">IFERROR(INDEX('03.Muestra'!$B$8:$B$17,SMALL(IF("Página Web"='03.Muestra'!$D$8:$D$17,ROW('03.Muestra'!$B$8:$B$17)-MIN(ROW('03.Muestra'!$D$8:$D$17))+1,""),ROW()-327)),"")</f>
        <v/>
      </c>
      <c r="B332" s="186" t="str" cm="1">
        <f t="array" ref="B332">IFERROR(INDEX('03.Muestra'!$C$8:$C$17,SMALL(IF("Página Web"='03.Muestra'!$D$8:$D$17,ROW('03.Muestra'!$C$8:$C$17)-MIN(ROW('03.Muestra'!$D$8:$D$17))+1,""),ROW()-327)),"")</f>
        <v/>
      </c>
      <c r="C332" s="186" t="str" cm="1">
        <f t="array" ref="C332">IFERROR(INDEX('03.Muestra'!$F$8:$F$17,SMALL(IF("Página Web"='03.Muestra'!$D$8:$D$17,ROW('03.Muestra'!$F$8:$F$17)-MIN(ROW('03.Muestra'!$D$8:$D$17))+1,""),ROW()-327)),"")</f>
        <v/>
      </c>
      <c r="D332" s="229" t="str">
        <f t="shared" si="36"/>
        <v/>
      </c>
      <c r="E332" s="74" t="str">
        <f t="shared" si="37"/>
        <v/>
      </c>
      <c r="G332" s="18"/>
      <c r="H332" s="18"/>
      <c r="I332" s="18"/>
      <c r="J332" s="18"/>
      <c r="K332" s="163"/>
      <c r="L332" s="18"/>
      <c r="M332" s="18"/>
      <c r="N332" s="18"/>
      <c r="O332" s="18"/>
      <c r="P332" s="18"/>
      <c r="Q332" s="18"/>
      <c r="R332" s="18"/>
      <c r="S332" s="18"/>
      <c r="T332" s="18"/>
      <c r="U332" s="18"/>
      <c r="V332" s="18"/>
      <c r="W332" s="18"/>
      <c r="X332" s="18"/>
      <c r="Y332" s="18"/>
    </row>
    <row r="333" spans="1:25" ht="12" customHeight="1">
      <c r="A333" s="178" t="str" cm="1">
        <f t="array" ref="A333">IFERROR(INDEX('03.Muestra'!$B$8:$B$17,SMALL(IF("Página Web"='03.Muestra'!$D$8:$D$17,ROW('03.Muestra'!$B$8:$B$17)-MIN(ROW('03.Muestra'!$D$8:$D$17))+1,""),ROW()-327)),"")</f>
        <v/>
      </c>
      <c r="B333" s="186" t="str" cm="1">
        <f t="array" ref="B333">IFERROR(INDEX('03.Muestra'!$C$8:$C$17,SMALL(IF("Página Web"='03.Muestra'!$D$8:$D$17,ROW('03.Muestra'!$C$8:$C$17)-MIN(ROW('03.Muestra'!$D$8:$D$17))+1,""),ROW()-327)),"")</f>
        <v/>
      </c>
      <c r="C333" s="186" t="str" cm="1">
        <f t="array" ref="C333">IFERROR(INDEX('03.Muestra'!$F$8:$F$17,SMALL(IF("Página Web"='03.Muestra'!$D$8:$D$17,ROW('03.Muestra'!$F$8:$F$17)-MIN(ROW('03.Muestra'!$D$8:$D$17))+1,""),ROW()-327)),"")</f>
        <v/>
      </c>
      <c r="D333" s="229" t="str">
        <f t="shared" si="36"/>
        <v/>
      </c>
      <c r="E333" s="74" t="str">
        <f t="shared" si="37"/>
        <v/>
      </c>
      <c r="G333" s="18"/>
      <c r="H333" s="18"/>
      <c r="I333" s="18"/>
      <c r="J333" s="18"/>
      <c r="K333" s="163"/>
      <c r="L333" s="18"/>
      <c r="M333" s="18"/>
      <c r="N333" s="18"/>
      <c r="O333" s="18"/>
      <c r="P333" s="18"/>
      <c r="Q333" s="18"/>
      <c r="R333" s="18"/>
      <c r="S333" s="18"/>
      <c r="T333" s="18"/>
      <c r="U333" s="18"/>
      <c r="V333" s="18"/>
      <c r="W333" s="18"/>
      <c r="X333" s="18"/>
      <c r="Y333" s="18"/>
    </row>
    <row r="334" spans="1:25" ht="12" customHeight="1">
      <c r="A334" s="178" t="str" cm="1">
        <f t="array" ref="A334">IFERROR(INDEX('03.Muestra'!$B$8:$B$17,SMALL(IF("Página Web"='03.Muestra'!$D$8:$D$17,ROW('03.Muestra'!$B$8:$B$17)-MIN(ROW('03.Muestra'!$D$8:$D$17))+1,""),ROW()-327)),"")</f>
        <v/>
      </c>
      <c r="B334" s="186" t="str" cm="1">
        <f t="array" ref="B334">IFERROR(INDEX('03.Muestra'!$C$8:$C$17,SMALL(IF("Página Web"='03.Muestra'!$D$8:$D$17,ROW('03.Muestra'!$C$8:$C$17)-MIN(ROW('03.Muestra'!$D$8:$D$17))+1,""),ROW()-327)),"")</f>
        <v/>
      </c>
      <c r="C334" s="186" t="str" cm="1">
        <f t="array" ref="C334">IFERROR(INDEX('03.Muestra'!$F$8:$F$17,SMALL(IF("Página Web"='03.Muestra'!$D$8:$D$17,ROW('03.Muestra'!$F$8:$F$17)-MIN(ROW('03.Muestra'!$D$8:$D$17))+1,""),ROW()-327)),"")</f>
        <v/>
      </c>
      <c r="D334" s="229" t="str">
        <f t="shared" si="36"/>
        <v/>
      </c>
      <c r="E334" s="74" t="str">
        <f t="shared" si="37"/>
        <v/>
      </c>
      <c r="F334" s="18"/>
      <c r="G334" s="18"/>
      <c r="H334" s="18"/>
      <c r="I334" s="18"/>
      <c r="J334" s="18"/>
      <c r="K334" s="163"/>
      <c r="L334" s="18"/>
      <c r="M334" s="18"/>
      <c r="N334" s="18"/>
      <c r="O334" s="18"/>
      <c r="P334" s="18"/>
      <c r="Q334" s="18"/>
      <c r="R334" s="18"/>
      <c r="S334" s="18"/>
      <c r="T334" s="18"/>
      <c r="U334" s="18"/>
      <c r="V334" s="18"/>
      <c r="W334" s="18"/>
      <c r="X334" s="18"/>
      <c r="Y334" s="18"/>
    </row>
    <row r="335" spans="1:25" ht="12" customHeight="1">
      <c r="A335" s="178" t="str" cm="1">
        <f t="array" ref="A335">IFERROR(INDEX('03.Muestra'!$B$8:$B$17,SMALL(IF("Página Web"='03.Muestra'!$D$8:$D$17,ROW('03.Muestra'!$B$8:$B$17)-MIN(ROW('03.Muestra'!$D$8:$D$17))+1,""),ROW()-327)),"")</f>
        <v/>
      </c>
      <c r="B335" s="186" t="str" cm="1">
        <f t="array" ref="B335">IFERROR(INDEX('03.Muestra'!$C$8:$C$17,SMALL(IF("Página Web"='03.Muestra'!$D$8:$D$17,ROW('03.Muestra'!$C$8:$C$17)-MIN(ROW('03.Muestra'!$D$8:$D$17))+1,""),ROW()-327)),"")</f>
        <v/>
      </c>
      <c r="C335" s="186" t="str" cm="1">
        <f t="array" ref="C335">IFERROR(INDEX('03.Muestra'!$F$8:$F$17,SMALL(IF("Página Web"='03.Muestra'!$D$8:$D$17,ROW('03.Muestra'!$F$8:$F$17)-MIN(ROW('03.Muestra'!$D$8:$D$17))+1,""),ROW()-327)),"")</f>
        <v/>
      </c>
      <c r="D335" s="229" t="str">
        <f t="shared" si="36"/>
        <v/>
      </c>
      <c r="E335" s="74" t="str">
        <f t="shared" si="37"/>
        <v/>
      </c>
      <c r="F335" s="18"/>
      <c r="G335" s="18"/>
      <c r="H335" s="18"/>
      <c r="I335" s="18"/>
      <c r="J335" s="18"/>
      <c r="K335" s="163"/>
      <c r="L335" s="18"/>
      <c r="M335" s="18"/>
      <c r="N335" s="18"/>
      <c r="O335" s="18"/>
      <c r="P335" s="18"/>
      <c r="Q335" s="18"/>
      <c r="R335" s="18"/>
      <c r="S335" s="18"/>
      <c r="T335" s="18"/>
      <c r="U335" s="18"/>
      <c r="V335" s="18"/>
      <c r="W335" s="18"/>
      <c r="X335" s="18"/>
      <c r="Y335" s="18"/>
    </row>
    <row r="336" spans="1:25" ht="12" customHeight="1">
      <c r="A336" s="178" t="str" cm="1">
        <f t="array" ref="A336">IFERROR(INDEX('03.Muestra'!$B$8:$B$17,SMALL(IF("Página Web"='03.Muestra'!$D$8:$D$17,ROW('03.Muestra'!$B$8:$B$17)-MIN(ROW('03.Muestra'!$D$8:$D$17))+1,""),ROW()-327)),"")</f>
        <v/>
      </c>
      <c r="B336" s="186" t="str" cm="1">
        <f t="array" ref="B336">IFERROR(INDEX('03.Muestra'!$C$8:$C$17,SMALL(IF("Página Web"='03.Muestra'!$D$8:$D$17,ROW('03.Muestra'!$C$8:$C$17)-MIN(ROW('03.Muestra'!$D$8:$D$17))+1,""),ROW()-327)),"")</f>
        <v/>
      </c>
      <c r="C336" s="186" t="str" cm="1">
        <f t="array" ref="C336">IFERROR(INDEX('03.Muestra'!$F$8:$F$17,SMALL(IF("Página Web"='03.Muestra'!$D$8:$D$17,ROW('03.Muestra'!$F$8:$F$17)-MIN(ROW('03.Muestra'!$D$8:$D$17))+1,""),ROW()-327)),"")</f>
        <v/>
      </c>
      <c r="D336" s="229" t="str">
        <f t="shared" si="36"/>
        <v/>
      </c>
      <c r="E336" s="74" t="str">
        <f t="shared" si="37"/>
        <v/>
      </c>
      <c r="F336" s="18"/>
      <c r="G336" s="18"/>
      <c r="H336" s="18"/>
      <c r="I336" s="18"/>
      <c r="J336" s="18"/>
      <c r="K336" s="163"/>
      <c r="L336" s="18"/>
      <c r="M336" s="18"/>
      <c r="N336" s="18"/>
      <c r="O336" s="18"/>
      <c r="P336" s="18"/>
      <c r="Q336" s="18"/>
      <c r="R336" s="18"/>
      <c r="S336" s="18"/>
      <c r="T336" s="18"/>
      <c r="U336" s="18"/>
      <c r="V336" s="18"/>
      <c r="W336" s="18"/>
      <c r="X336" s="18"/>
      <c r="Y336" s="18"/>
    </row>
    <row r="337" spans="1:25" ht="12" customHeight="1">
      <c r="A337" s="178" t="str" cm="1">
        <f t="array" ref="A337">IFERROR(INDEX('03.Muestra'!$B$8:$B$17,SMALL(IF("Página Web"='03.Muestra'!$D$8:$D$17,ROW('03.Muestra'!$B$8:$B$17)-MIN(ROW('03.Muestra'!$D$8:$D$17))+1,""),ROW()-327)),"")</f>
        <v/>
      </c>
      <c r="B337" s="186" t="str" cm="1">
        <f t="array" ref="B337">IFERROR(INDEX('03.Muestra'!$C$8:$C$17,SMALL(IF("Página Web"='03.Muestra'!$D$8:$D$17,ROW('03.Muestra'!$C$8:$C$17)-MIN(ROW('03.Muestra'!$D$8:$D$17))+1,""),ROW()-327)),"")</f>
        <v/>
      </c>
      <c r="C337" s="186" t="str" cm="1">
        <f t="array" ref="C337">IFERROR(INDEX('03.Muestra'!$F$8:$F$17,SMALL(IF("Página Web"='03.Muestra'!$D$8:$D$17,ROW('03.Muestra'!$F$8:$F$17)-MIN(ROW('03.Muestra'!$D$8:$D$17))+1,""),ROW()-327)),"")</f>
        <v/>
      </c>
      <c r="D337" s="229" t="str">
        <f t="shared" si="36"/>
        <v/>
      </c>
      <c r="E337" s="74" t="str">
        <f t="shared" si="37"/>
        <v/>
      </c>
      <c r="F337" s="18"/>
      <c r="G337" s="18"/>
      <c r="H337" s="18"/>
      <c r="I337" s="18"/>
      <c r="J337" s="18"/>
      <c r="K337" s="163"/>
      <c r="L337" s="18"/>
      <c r="M337" s="18"/>
      <c r="N337" s="18"/>
      <c r="O337" s="18"/>
      <c r="P337" s="18"/>
      <c r="Q337" s="18"/>
      <c r="R337" s="18"/>
      <c r="S337" s="18"/>
      <c r="T337" s="18"/>
      <c r="U337" s="18"/>
      <c r="V337" s="18"/>
      <c r="W337" s="18"/>
      <c r="X337" s="18"/>
      <c r="Y337" s="18"/>
    </row>
    <row r="338" spans="1:25" ht="12" customHeight="1">
      <c r="A338" s="79"/>
      <c r="B338" s="111"/>
      <c r="C338" s="111"/>
      <c r="D338" s="239"/>
      <c r="E338" s="74"/>
      <c r="F338" s="18"/>
      <c r="G338" s="18"/>
      <c r="H338" s="18"/>
      <c r="I338" s="18"/>
      <c r="J338" s="18"/>
      <c r="K338" s="163"/>
      <c r="L338" s="18"/>
      <c r="M338" s="18"/>
      <c r="N338" s="18"/>
      <c r="O338" s="18"/>
      <c r="P338" s="18"/>
      <c r="Q338" s="18"/>
      <c r="R338" s="18"/>
      <c r="S338" s="18"/>
      <c r="T338" s="18"/>
      <c r="U338" s="18"/>
      <c r="V338" s="18"/>
      <c r="W338" s="18"/>
      <c r="X338" s="18"/>
      <c r="Y338" s="18"/>
    </row>
    <row r="339" spans="1:25" ht="12" customHeight="1">
      <c r="B339" s="18"/>
      <c r="C339" s="18"/>
      <c r="D339" s="235"/>
      <c r="E339" s="74"/>
      <c r="F339" s="18"/>
      <c r="G339" s="18"/>
      <c r="H339" s="18"/>
      <c r="I339" s="18"/>
      <c r="J339" s="18"/>
      <c r="K339" s="163"/>
      <c r="L339" s="18"/>
      <c r="M339" s="18"/>
      <c r="N339" s="18"/>
      <c r="O339" s="18"/>
      <c r="P339" s="18"/>
      <c r="Q339" s="18"/>
      <c r="R339" s="18"/>
      <c r="S339" s="18"/>
      <c r="T339" s="18"/>
      <c r="U339" s="18"/>
      <c r="V339" s="18"/>
      <c r="W339" s="18"/>
      <c r="X339" s="18"/>
      <c r="Y339" s="18"/>
    </row>
    <row r="340" spans="1:25" ht="31">
      <c r="A340" s="227"/>
      <c r="B340" s="228"/>
      <c r="C340" s="227"/>
      <c r="D340" s="240"/>
      <c r="E340" s="222"/>
      <c r="F340" s="18"/>
      <c r="G340" s="18"/>
      <c r="H340" s="18"/>
      <c r="I340" s="18"/>
      <c r="J340" s="18"/>
      <c r="K340" s="163"/>
      <c r="L340" s="18"/>
      <c r="M340" s="18"/>
      <c r="N340" s="18"/>
      <c r="O340" s="18"/>
      <c r="P340" s="18"/>
      <c r="Q340" s="18"/>
      <c r="R340" s="18"/>
      <c r="S340" s="18"/>
      <c r="T340" s="18"/>
      <c r="U340" s="18"/>
      <c r="V340" s="18"/>
      <c r="W340" s="18"/>
      <c r="X340" s="18"/>
      <c r="Y340" s="18"/>
    </row>
    <row r="341" spans="1:25" ht="12" customHeight="1">
      <c r="A341" s="180"/>
      <c r="B341" s="180"/>
      <c r="C341" s="180"/>
      <c r="D341" s="241"/>
      <c r="E341" s="208"/>
      <c r="F341" s="176"/>
      <c r="G341" s="18"/>
      <c r="H341" s="18"/>
      <c r="I341" s="18"/>
      <c r="J341" s="18"/>
      <c r="K341" s="163"/>
      <c r="L341" s="18"/>
      <c r="M341" s="18"/>
      <c r="N341" s="18"/>
      <c r="O341" s="18"/>
      <c r="P341" s="18"/>
      <c r="Q341" s="18"/>
      <c r="R341" s="18"/>
      <c r="S341" s="18"/>
      <c r="T341" s="18"/>
      <c r="U341" s="18"/>
      <c r="V341" s="18"/>
      <c r="W341" s="18"/>
      <c r="X341" s="18"/>
      <c r="Y341" s="18"/>
    </row>
    <row r="342" spans="1:25" ht="12" customHeight="1">
      <c r="B342" s="18"/>
      <c r="C342" s="18"/>
      <c r="D342" s="235"/>
      <c r="E342" s="74"/>
      <c r="F342" s="18"/>
      <c r="G342" s="18"/>
      <c r="H342" s="18"/>
      <c r="I342" s="18"/>
      <c r="J342" s="18"/>
      <c r="K342" s="163"/>
      <c r="L342" s="18"/>
      <c r="M342" s="18"/>
      <c r="N342" s="18"/>
      <c r="O342" s="18"/>
      <c r="P342" s="18"/>
      <c r="Q342" s="18"/>
      <c r="R342" s="18"/>
      <c r="S342" s="18"/>
      <c r="T342" s="18"/>
      <c r="U342" s="18"/>
      <c r="V342" s="18"/>
      <c r="W342" s="18"/>
      <c r="X342" s="18"/>
      <c r="Y342" s="18"/>
    </row>
    <row r="343" spans="1:25" ht="12" customHeight="1">
      <c r="B343" s="90"/>
      <c r="C343" s="18"/>
      <c r="D343" s="235"/>
      <c r="E343" s="78"/>
      <c r="K343" s="163"/>
      <c r="L343" s="18"/>
      <c r="M343" s="18"/>
      <c r="N343" s="18"/>
      <c r="O343" s="18"/>
      <c r="P343" s="18"/>
      <c r="Q343" s="18"/>
      <c r="R343" s="18"/>
      <c r="S343" s="18"/>
      <c r="T343" s="18"/>
      <c r="U343" s="18"/>
      <c r="V343" s="18"/>
      <c r="W343" s="18"/>
      <c r="X343" s="18"/>
      <c r="Y343" s="18"/>
    </row>
    <row r="344" spans="1:25" ht="29.25" customHeight="1">
      <c r="A344" s="157" t="s">
        <v>262</v>
      </c>
      <c r="B344" s="22" t="s">
        <v>87</v>
      </c>
      <c r="C344" s="23" t="s">
        <v>383</v>
      </c>
      <c r="D344" s="237" t="s">
        <v>30</v>
      </c>
      <c r="E344" s="88"/>
      <c r="K344" s="163"/>
      <c r="M344" s="18"/>
      <c r="N344" s="18"/>
      <c r="O344" s="18"/>
      <c r="P344" s="18"/>
      <c r="Q344" s="18"/>
      <c r="R344" s="18"/>
      <c r="S344" s="18"/>
      <c r="T344" s="18"/>
      <c r="U344" s="18"/>
      <c r="V344" s="18"/>
      <c r="W344" s="18"/>
      <c r="X344" s="18"/>
      <c r="Y344" s="18"/>
    </row>
    <row r="345" spans="1:25" ht="12" customHeight="1">
      <c r="A345" s="178" cm="1">
        <f t="array" ref="A345">IFERROR(INDEX('03.Muestra'!$B$8:$B$17,SMALL(IF("Página Web"='03.Muestra'!$D$8:$D$17,ROW('03.Muestra'!$B$8:$B$17)-MIN(ROW('03.Muestra'!$D$8:$D$17))+1,""),ROW()-344)),"")</f>
        <v>1</v>
      </c>
      <c r="B345" s="186" t="str" cm="1">
        <f t="array" ref="B345">IFERROR(INDEX('03.Muestra'!$C$8:$C$17,SMALL(IF("Página Web"='03.Muestra'!$D$8:$D$17,ROW('03.Muestra'!$C$8:$C$17)-MIN(ROW('03.Muestra'!$D$8:$D$17))+1,""),ROW()-344)),"")</f>
        <v>Home</v>
      </c>
      <c r="C345" s="186" t="str" cm="1">
        <f t="array" ref="C345">IFERROR(INDEX('03.Muestra'!$F$8:$F$17,SMALL(IF("Página Web"='03.Muestra'!$D$8:$D$17,ROW('03.Muestra'!$F$8:$F$17)-MIN(ROW('03.Muestra'!$D$8:$D$17))+1,""),ROW()-344)),"")</f>
        <v>https://…</v>
      </c>
      <c r="D345" s="229" t="str">
        <f t="shared" ref="D345:D354" si="38">IF(C345="","",$D$18)</f>
        <v>N/A</v>
      </c>
      <c r="E345" s="74" t="str">
        <f t="shared" ref="E345:E354" si="39">IF(D345&lt;&gt;"",IF(AND(B345&lt;&gt;"",C345&lt;&gt;""),"","ERR"),"")</f>
        <v/>
      </c>
      <c r="F345" s="81" t="s">
        <v>31</v>
      </c>
      <c r="G345" s="82" t="s">
        <v>35</v>
      </c>
      <c r="H345" s="83" t="s">
        <v>33</v>
      </c>
      <c r="I345" s="84" t="s">
        <v>26</v>
      </c>
      <c r="J345" s="85" t="s">
        <v>24</v>
      </c>
      <c r="K345" s="159" t="s">
        <v>463</v>
      </c>
      <c r="L345" s="18"/>
      <c r="M345" s="18"/>
      <c r="N345" s="18"/>
      <c r="O345" s="18"/>
      <c r="P345" s="18"/>
      <c r="Q345" s="18"/>
      <c r="R345" s="18"/>
      <c r="S345" s="18"/>
      <c r="T345" s="18"/>
      <c r="U345" s="18"/>
      <c r="V345" s="18"/>
      <c r="W345" s="18"/>
      <c r="X345" s="18"/>
      <c r="Y345" s="18"/>
    </row>
    <row r="346" spans="1:25" ht="12" customHeight="1">
      <c r="A346" s="178" t="str" cm="1">
        <f t="array" ref="A346">IFERROR(INDEX('03.Muestra'!$B$8:$B$17,SMALL(IF("Página Web"='03.Muestra'!$D$8:$D$17,ROW('03.Muestra'!$B$8:$B$17)-MIN(ROW('03.Muestra'!$D$8:$D$17))+1,""),ROW()-344)),"")</f>
        <v/>
      </c>
      <c r="B346" s="186" t="str" cm="1">
        <f t="array" ref="B346">IFERROR(INDEX('03.Muestra'!$C$8:$C$17,SMALL(IF("Página Web"='03.Muestra'!$D$8:$D$17,ROW('03.Muestra'!$C$8:$C$17)-MIN(ROW('03.Muestra'!$D$8:$D$17))+1,""),ROW()-344)),"")</f>
        <v/>
      </c>
      <c r="C346" s="186" t="str" cm="1">
        <f t="array" ref="C346">IFERROR(INDEX('03.Muestra'!$F$8:$F$17,SMALL(IF("Página Web"='03.Muestra'!$D$8:$D$17,ROW('03.Muestra'!$F$8:$F$17)-MIN(ROW('03.Muestra'!$D$8:$D$17))+1,""),ROW()-344)),"")</f>
        <v/>
      </c>
      <c r="D346" s="229" t="str">
        <f t="shared" si="38"/>
        <v/>
      </c>
      <c r="E346" s="74" t="str">
        <f t="shared" si="39"/>
        <v/>
      </c>
      <c r="F346" s="199">
        <f ca="1">COUNTIF($D345:INDIRECT("$D" &amp;  SUM(ROW()-1,'03.Muestra'!$D$20)-1),F345)</f>
        <v>0</v>
      </c>
      <c r="G346" s="199">
        <f ca="1">COUNTIF($D345:INDIRECT("$D" &amp;  SUM(ROW()-1,'03.Muestra'!$D$20)-1),G345)</f>
        <v>0</v>
      </c>
      <c r="H346" s="199">
        <f ca="1">COUNTIF($D345:INDIRECT("$D" &amp;  SUM(ROW()-1,'03.Muestra'!$D$20)-1),H345)</f>
        <v>1</v>
      </c>
      <c r="I346" s="199">
        <f ca="1">COUNTIF($D345:INDIRECT("$D" &amp;  SUM(ROW()-1,'03.Muestra'!$D$20)-1),I345)</f>
        <v>0</v>
      </c>
      <c r="J346" s="199">
        <f ca="1">COUNTIF($D345:INDIRECT("$D" &amp;  SUM(ROW()-1,'03.Muestra'!$D$20)-1),J345)</f>
        <v>0</v>
      </c>
      <c r="K346" s="160">
        <f ca="1">IF(COUNTIF('03.Muestra'!$D$8:$D$17,"Página Web")=0,0,COUNTBLANK($D345:INDIRECT("$D" &amp;  SUM(ROW()-1,COUNTIF('03.Muestra'!$D$8:$D$17,"Página Web"))-1)))</f>
        <v>0</v>
      </c>
      <c r="M346" s="18"/>
      <c r="N346" s="18"/>
      <c r="O346" s="18"/>
      <c r="P346" s="18"/>
      <c r="Q346" s="18"/>
      <c r="R346" s="18"/>
      <c r="S346" s="18"/>
      <c r="T346" s="18"/>
      <c r="U346" s="18"/>
      <c r="V346" s="18"/>
      <c r="W346" s="18"/>
      <c r="X346" s="18"/>
      <c r="Y346" s="18"/>
    </row>
    <row r="347" spans="1:25" ht="12" customHeight="1">
      <c r="A347" s="178" t="str" cm="1">
        <f t="array" ref="A347">IFERROR(INDEX('03.Muestra'!$B$8:$B$17,SMALL(IF("Página Web"='03.Muestra'!$D$8:$D$17,ROW('03.Muestra'!$B$8:$B$17)-MIN(ROW('03.Muestra'!$D$8:$D$17))+1,""),ROW()-344)),"")</f>
        <v/>
      </c>
      <c r="B347" s="186" t="str" cm="1">
        <f t="array" ref="B347">IFERROR(INDEX('03.Muestra'!$C$8:$C$17,SMALL(IF("Página Web"='03.Muestra'!$D$8:$D$17,ROW('03.Muestra'!$C$8:$C$17)-MIN(ROW('03.Muestra'!$D$8:$D$17))+1,""),ROW()-344)),"")</f>
        <v/>
      </c>
      <c r="C347" s="186" t="str" cm="1">
        <f t="array" ref="C347">IFERROR(INDEX('03.Muestra'!$F$8:$F$17,SMALL(IF("Página Web"='03.Muestra'!$D$8:$D$17,ROW('03.Muestra'!$F$8:$F$17)-MIN(ROW('03.Muestra'!$D$8:$D$17))+1,""),ROW()-344)),"")</f>
        <v/>
      </c>
      <c r="D347" s="229" t="str">
        <f t="shared" si="38"/>
        <v/>
      </c>
      <c r="E347" s="74" t="str">
        <f t="shared" si="39"/>
        <v/>
      </c>
      <c r="F347" s="18"/>
      <c r="G347" s="18"/>
      <c r="H347" s="18"/>
      <c r="I347" s="18"/>
      <c r="J347" s="18"/>
      <c r="K347" s="163"/>
      <c r="M347" s="18"/>
      <c r="N347" s="18"/>
      <c r="O347" s="18"/>
      <c r="P347" s="18"/>
      <c r="Q347" s="18"/>
      <c r="R347" s="18"/>
      <c r="S347" s="18"/>
      <c r="T347" s="18"/>
      <c r="U347" s="18"/>
      <c r="V347" s="18"/>
      <c r="W347" s="18"/>
      <c r="X347" s="18"/>
      <c r="Y347" s="18"/>
    </row>
    <row r="348" spans="1:25" ht="12" customHeight="1">
      <c r="A348" s="178" t="str" cm="1">
        <f t="array" ref="A348">IFERROR(INDEX('03.Muestra'!$B$8:$B$17,SMALL(IF("Página Web"='03.Muestra'!$D$8:$D$17,ROW('03.Muestra'!$B$8:$B$17)-MIN(ROW('03.Muestra'!$D$8:$D$17))+1,""),ROW()-344)),"")</f>
        <v/>
      </c>
      <c r="B348" s="186" t="str" cm="1">
        <f t="array" ref="B348">IFERROR(INDEX('03.Muestra'!$C$8:$C$17,SMALL(IF("Página Web"='03.Muestra'!$D$8:$D$17,ROW('03.Muestra'!$C$8:$C$17)-MIN(ROW('03.Muestra'!$D$8:$D$17))+1,""),ROW()-344)),"")</f>
        <v/>
      </c>
      <c r="C348" s="186" t="str" cm="1">
        <f t="array" ref="C348">IFERROR(INDEX('03.Muestra'!$F$8:$F$17,SMALL(IF("Página Web"='03.Muestra'!$D$8:$D$17,ROW('03.Muestra'!$F$8:$F$17)-MIN(ROW('03.Muestra'!$D$8:$D$17))+1,""),ROW()-344)),"")</f>
        <v/>
      </c>
      <c r="D348" s="229" t="str">
        <f t="shared" si="38"/>
        <v/>
      </c>
      <c r="E348" s="74" t="str">
        <f t="shared" si="39"/>
        <v/>
      </c>
      <c r="F348" s="18"/>
      <c r="G348" s="18"/>
      <c r="H348" s="18"/>
      <c r="I348" s="18"/>
      <c r="K348" s="163"/>
      <c r="L348" s="18"/>
      <c r="M348" s="18"/>
      <c r="N348" s="18"/>
      <c r="O348" s="18"/>
      <c r="P348" s="18"/>
      <c r="Q348" s="18"/>
      <c r="R348" s="18"/>
      <c r="S348" s="18"/>
      <c r="T348" s="18"/>
      <c r="U348" s="18"/>
      <c r="V348" s="18"/>
      <c r="W348" s="18"/>
      <c r="X348" s="18"/>
      <c r="Y348" s="18"/>
    </row>
    <row r="349" spans="1:25" ht="12" customHeight="1">
      <c r="A349" s="178" t="str" cm="1">
        <f t="array" ref="A349">IFERROR(INDEX('03.Muestra'!$B$8:$B$17,SMALL(IF("Página Web"='03.Muestra'!$D$8:$D$17,ROW('03.Muestra'!$B$8:$B$17)-MIN(ROW('03.Muestra'!$D$8:$D$17))+1,""),ROW()-344)),"")</f>
        <v/>
      </c>
      <c r="B349" s="186" t="str" cm="1">
        <f t="array" ref="B349">IFERROR(INDEX('03.Muestra'!$C$8:$C$17,SMALL(IF("Página Web"='03.Muestra'!$D$8:$D$17,ROW('03.Muestra'!$C$8:$C$17)-MIN(ROW('03.Muestra'!$D$8:$D$17))+1,""),ROW()-344)),"")</f>
        <v/>
      </c>
      <c r="C349" s="186" t="str" cm="1">
        <f t="array" ref="C349">IFERROR(INDEX('03.Muestra'!$F$8:$F$17,SMALL(IF("Página Web"='03.Muestra'!$D$8:$D$17,ROW('03.Muestra'!$F$8:$F$17)-MIN(ROW('03.Muestra'!$D$8:$D$17))+1,""),ROW()-344)),"")</f>
        <v/>
      </c>
      <c r="D349" s="229" t="str">
        <f t="shared" si="38"/>
        <v/>
      </c>
      <c r="E349" s="74" t="str">
        <f t="shared" si="39"/>
        <v/>
      </c>
      <c r="F349" s="87"/>
      <c r="G349" s="18"/>
      <c r="H349" s="18"/>
      <c r="I349" s="18"/>
      <c r="K349" s="163"/>
      <c r="L349" s="18"/>
      <c r="M349" s="18"/>
      <c r="N349" s="18"/>
      <c r="O349" s="18"/>
      <c r="P349" s="18"/>
      <c r="Q349" s="18"/>
      <c r="R349" s="18"/>
      <c r="S349" s="18"/>
      <c r="T349" s="18"/>
      <c r="U349" s="18"/>
      <c r="V349" s="18"/>
      <c r="W349" s="18"/>
      <c r="X349" s="18"/>
      <c r="Y349" s="18"/>
    </row>
    <row r="350" spans="1:25" ht="12" customHeight="1">
      <c r="A350" s="178" t="str" cm="1">
        <f t="array" ref="A350">IFERROR(INDEX('03.Muestra'!$B$8:$B$17,SMALL(IF("Página Web"='03.Muestra'!$D$8:$D$17,ROW('03.Muestra'!$B$8:$B$17)-MIN(ROW('03.Muestra'!$D$8:$D$17))+1,""),ROW()-344)),"")</f>
        <v/>
      </c>
      <c r="B350" s="186" t="str" cm="1">
        <f t="array" ref="B350">IFERROR(INDEX('03.Muestra'!$C$8:$C$17,SMALL(IF("Página Web"='03.Muestra'!$D$8:$D$17,ROW('03.Muestra'!$C$8:$C$17)-MIN(ROW('03.Muestra'!$D$8:$D$17))+1,""),ROW()-344)),"")</f>
        <v/>
      </c>
      <c r="C350" s="186" t="str" cm="1">
        <f t="array" ref="C350">IFERROR(INDEX('03.Muestra'!$F$8:$F$17,SMALL(IF("Página Web"='03.Muestra'!$D$8:$D$17,ROW('03.Muestra'!$F$8:$F$17)-MIN(ROW('03.Muestra'!$D$8:$D$17))+1,""),ROW()-344)),"")</f>
        <v/>
      </c>
      <c r="D350" s="229" t="str">
        <f t="shared" si="38"/>
        <v/>
      </c>
      <c r="E350" s="74" t="str">
        <f t="shared" si="39"/>
        <v/>
      </c>
      <c r="F350" s="18"/>
      <c r="G350" s="18"/>
      <c r="H350" s="18"/>
      <c r="I350" s="18"/>
      <c r="K350" s="163"/>
      <c r="L350" s="18"/>
      <c r="M350" s="18"/>
      <c r="N350" s="18"/>
      <c r="O350" s="18"/>
      <c r="P350" s="18"/>
      <c r="Q350" s="18"/>
      <c r="R350" s="18"/>
      <c r="S350" s="18"/>
      <c r="T350" s="18"/>
      <c r="U350" s="18"/>
      <c r="V350" s="18"/>
      <c r="W350" s="18"/>
      <c r="X350" s="18"/>
      <c r="Y350" s="18"/>
    </row>
    <row r="351" spans="1:25" ht="12" customHeight="1">
      <c r="A351" s="178" t="str" cm="1">
        <f t="array" ref="A351">IFERROR(INDEX('03.Muestra'!$B$8:$B$17,SMALL(IF("Página Web"='03.Muestra'!$D$8:$D$17,ROW('03.Muestra'!$B$8:$B$17)-MIN(ROW('03.Muestra'!$D$8:$D$17))+1,""),ROW()-344)),"")</f>
        <v/>
      </c>
      <c r="B351" s="186" t="str" cm="1">
        <f t="array" ref="B351">IFERROR(INDEX('03.Muestra'!$C$8:$C$17,SMALL(IF("Página Web"='03.Muestra'!$D$8:$D$17,ROW('03.Muestra'!$C$8:$C$17)-MIN(ROW('03.Muestra'!$D$8:$D$17))+1,""),ROW()-344)),"")</f>
        <v/>
      </c>
      <c r="C351" s="186" t="str" cm="1">
        <f t="array" ref="C351">IFERROR(INDEX('03.Muestra'!$F$8:$F$17,SMALL(IF("Página Web"='03.Muestra'!$D$8:$D$17,ROW('03.Muestra'!$F$8:$F$17)-MIN(ROW('03.Muestra'!$D$8:$D$17))+1,""),ROW()-344)),"")</f>
        <v/>
      </c>
      <c r="D351" s="229" t="str">
        <f t="shared" si="38"/>
        <v/>
      </c>
      <c r="E351" s="74" t="str">
        <f t="shared" si="39"/>
        <v/>
      </c>
      <c r="F351" s="18"/>
      <c r="G351" s="18"/>
      <c r="H351" s="18"/>
      <c r="I351" s="18"/>
      <c r="J351" s="18"/>
      <c r="K351" s="163"/>
      <c r="L351" s="18"/>
      <c r="M351" s="18"/>
      <c r="N351" s="18"/>
      <c r="O351" s="18"/>
      <c r="P351" s="18"/>
      <c r="Q351" s="18"/>
      <c r="R351" s="18"/>
      <c r="S351" s="18"/>
      <c r="T351" s="18"/>
      <c r="U351" s="18"/>
      <c r="V351" s="18"/>
      <c r="W351" s="18"/>
      <c r="X351" s="18"/>
      <c r="Y351" s="18"/>
    </row>
    <row r="352" spans="1:25" ht="12" customHeight="1">
      <c r="A352" s="178" t="str" cm="1">
        <f t="array" ref="A352">IFERROR(INDEX('03.Muestra'!$B$8:$B$17,SMALL(IF("Página Web"='03.Muestra'!$D$8:$D$17,ROW('03.Muestra'!$B$8:$B$17)-MIN(ROW('03.Muestra'!$D$8:$D$17))+1,""),ROW()-344)),"")</f>
        <v/>
      </c>
      <c r="B352" s="186" t="str" cm="1">
        <f t="array" ref="B352">IFERROR(INDEX('03.Muestra'!$C$8:$C$17,SMALL(IF("Página Web"='03.Muestra'!$D$8:$D$17,ROW('03.Muestra'!$C$8:$C$17)-MIN(ROW('03.Muestra'!$D$8:$D$17))+1,""),ROW()-344)),"")</f>
        <v/>
      </c>
      <c r="C352" s="186" t="str" cm="1">
        <f t="array" ref="C352">IFERROR(INDEX('03.Muestra'!$F$8:$F$17,SMALL(IF("Página Web"='03.Muestra'!$D$8:$D$17,ROW('03.Muestra'!$F$8:$F$17)-MIN(ROW('03.Muestra'!$D$8:$D$17))+1,""),ROW()-344)),"")</f>
        <v/>
      </c>
      <c r="D352" s="229" t="str">
        <f t="shared" si="38"/>
        <v/>
      </c>
      <c r="E352" s="74" t="str">
        <f t="shared" si="39"/>
        <v/>
      </c>
      <c r="F352" s="18"/>
      <c r="G352" s="18"/>
      <c r="H352" s="18"/>
      <c r="I352" s="18"/>
      <c r="J352" s="18"/>
      <c r="K352" s="163"/>
      <c r="L352" s="18"/>
      <c r="M352" s="18"/>
      <c r="N352" s="18"/>
      <c r="O352" s="18"/>
      <c r="P352" s="18"/>
      <c r="Q352" s="18"/>
      <c r="R352" s="18"/>
      <c r="S352" s="18"/>
      <c r="T352" s="18"/>
      <c r="U352" s="18"/>
      <c r="V352" s="18"/>
      <c r="W352" s="18"/>
      <c r="X352" s="18"/>
      <c r="Y352" s="18"/>
    </row>
    <row r="353" spans="1:25" ht="12" customHeight="1">
      <c r="A353" s="178" t="str" cm="1">
        <f t="array" ref="A353">IFERROR(INDEX('03.Muestra'!$B$8:$B$17,SMALL(IF("Página Web"='03.Muestra'!$D$8:$D$17,ROW('03.Muestra'!$B$8:$B$17)-MIN(ROW('03.Muestra'!$D$8:$D$17))+1,""),ROW()-344)),"")</f>
        <v/>
      </c>
      <c r="B353" s="186" t="str" cm="1">
        <f t="array" ref="B353">IFERROR(INDEX('03.Muestra'!$C$8:$C$17,SMALL(IF("Página Web"='03.Muestra'!$D$8:$D$17,ROW('03.Muestra'!$C$8:$C$17)-MIN(ROW('03.Muestra'!$D$8:$D$17))+1,""),ROW()-344)),"")</f>
        <v/>
      </c>
      <c r="C353" s="186" t="str" cm="1">
        <f t="array" ref="C353">IFERROR(INDEX('03.Muestra'!$F$8:$F$17,SMALL(IF("Página Web"='03.Muestra'!$D$8:$D$17,ROW('03.Muestra'!$F$8:$F$17)-MIN(ROW('03.Muestra'!$D$8:$D$17))+1,""),ROW()-344)),"")</f>
        <v/>
      </c>
      <c r="D353" s="229" t="str">
        <f t="shared" si="38"/>
        <v/>
      </c>
      <c r="E353" s="74" t="str">
        <f t="shared" si="39"/>
        <v/>
      </c>
      <c r="F353" s="18"/>
      <c r="G353" s="18"/>
      <c r="H353" s="18"/>
      <c r="I353" s="18"/>
      <c r="J353" s="18"/>
      <c r="K353" s="163"/>
      <c r="M353" s="18"/>
      <c r="N353" s="18"/>
      <c r="O353" s="18"/>
      <c r="P353" s="18"/>
      <c r="Q353" s="18"/>
      <c r="R353" s="18"/>
      <c r="S353" s="18"/>
      <c r="T353" s="18"/>
      <c r="U353" s="18"/>
      <c r="V353" s="18"/>
      <c r="W353" s="18"/>
      <c r="X353" s="18"/>
      <c r="Y353" s="18"/>
    </row>
    <row r="354" spans="1:25" ht="12" customHeight="1">
      <c r="A354" s="178" t="str" cm="1">
        <f t="array" ref="A354">IFERROR(INDEX('03.Muestra'!$B$8:$B$17,SMALL(IF("Página Web"='03.Muestra'!$D$8:$D$17,ROW('03.Muestra'!$B$8:$B$17)-MIN(ROW('03.Muestra'!$D$8:$D$17))+1,""),ROW()-344)),"")</f>
        <v/>
      </c>
      <c r="B354" s="186" t="str" cm="1">
        <f t="array" ref="B354">IFERROR(INDEX('03.Muestra'!$C$8:$C$17,SMALL(IF("Página Web"='03.Muestra'!$D$8:$D$17,ROW('03.Muestra'!$C$8:$C$17)-MIN(ROW('03.Muestra'!$D$8:$D$17))+1,""),ROW()-344)),"")</f>
        <v/>
      </c>
      <c r="C354" s="186" t="str" cm="1">
        <f t="array" ref="C354">IFERROR(INDEX('03.Muestra'!$F$8:$F$17,SMALL(IF("Página Web"='03.Muestra'!$D$8:$D$17,ROW('03.Muestra'!$F$8:$F$17)-MIN(ROW('03.Muestra'!$D$8:$D$17))+1,""),ROW()-344)),"")</f>
        <v/>
      </c>
      <c r="D354" s="229" t="str">
        <f t="shared" si="38"/>
        <v/>
      </c>
      <c r="E354" s="74" t="str">
        <f t="shared" si="39"/>
        <v/>
      </c>
      <c r="F354" s="18"/>
      <c r="G354" s="18"/>
      <c r="H354" s="18"/>
      <c r="I354" s="18"/>
      <c r="J354" s="18"/>
      <c r="K354" s="163"/>
      <c r="M354" s="18"/>
      <c r="N354" s="18"/>
      <c r="O354" s="18"/>
      <c r="P354" s="18"/>
      <c r="Q354" s="18"/>
      <c r="R354" s="18"/>
      <c r="S354" s="18"/>
      <c r="T354" s="18"/>
      <c r="U354" s="18"/>
      <c r="V354" s="18"/>
      <c r="W354" s="18"/>
      <c r="X354" s="18"/>
      <c r="Y354" s="18"/>
    </row>
    <row r="355" spans="1:25" ht="12" customHeight="1">
      <c r="A355" s="79"/>
      <c r="B355" s="111"/>
      <c r="C355" s="111"/>
      <c r="D355" s="239"/>
      <c r="E355" s="74"/>
      <c r="F355" s="18"/>
      <c r="G355" s="18"/>
      <c r="H355" s="18"/>
      <c r="I355" s="18"/>
      <c r="J355" s="18"/>
      <c r="K355" s="163"/>
      <c r="L355" s="18"/>
      <c r="M355" s="18"/>
      <c r="N355" s="18"/>
      <c r="O355" s="18"/>
      <c r="P355" s="18"/>
      <c r="Q355" s="18"/>
      <c r="R355" s="18"/>
      <c r="S355" s="18"/>
      <c r="T355" s="18"/>
      <c r="U355" s="18"/>
      <c r="V355" s="18"/>
      <c r="W355" s="18"/>
      <c r="X355" s="18"/>
      <c r="Y355" s="18"/>
    </row>
    <row r="356" spans="1:25" ht="12" customHeight="1">
      <c r="B356" s="18"/>
      <c r="C356" s="18"/>
      <c r="D356" s="235"/>
      <c r="E356" s="74"/>
      <c r="F356" s="18"/>
      <c r="G356" s="18"/>
      <c r="H356" s="18"/>
      <c r="I356" s="18"/>
      <c r="J356" s="18"/>
      <c r="K356" s="163"/>
      <c r="L356" s="18"/>
      <c r="M356" s="18"/>
      <c r="N356" s="18"/>
      <c r="O356" s="18"/>
      <c r="P356" s="18"/>
      <c r="Q356" s="18"/>
      <c r="R356" s="18"/>
      <c r="S356" s="18"/>
      <c r="T356" s="18"/>
      <c r="U356" s="18"/>
      <c r="V356" s="18"/>
      <c r="W356" s="18"/>
      <c r="X356" s="18"/>
      <c r="Y356" s="18"/>
    </row>
    <row r="357" spans="1:25" ht="31">
      <c r="A357" s="227"/>
      <c r="B357" s="228"/>
      <c r="C357" s="227"/>
      <c r="D357" s="240"/>
      <c r="E357" s="222"/>
      <c r="F357" s="18"/>
      <c r="G357" s="18"/>
      <c r="H357" s="18"/>
      <c r="I357" s="18"/>
      <c r="J357" s="18"/>
      <c r="K357" s="163"/>
      <c r="L357" s="18"/>
      <c r="M357" s="18"/>
      <c r="N357" s="18"/>
      <c r="O357" s="18"/>
      <c r="P357" s="18"/>
      <c r="Q357" s="18"/>
      <c r="R357" s="18"/>
      <c r="S357" s="18"/>
      <c r="T357" s="18"/>
      <c r="U357" s="18"/>
      <c r="V357" s="18"/>
      <c r="W357" s="18"/>
      <c r="X357" s="18"/>
      <c r="Y357" s="18"/>
    </row>
    <row r="358" spans="1:25" ht="12" customHeight="1">
      <c r="A358" s="180"/>
      <c r="B358" s="180"/>
      <c r="C358" s="180"/>
      <c r="D358" s="241"/>
      <c r="E358" s="208"/>
      <c r="F358" s="176"/>
      <c r="G358" s="18"/>
      <c r="H358" s="18"/>
      <c r="I358" s="18"/>
      <c r="J358" s="18"/>
      <c r="K358" s="163"/>
      <c r="L358" s="18"/>
      <c r="M358" s="18"/>
      <c r="N358" s="18"/>
      <c r="O358" s="18"/>
      <c r="P358" s="18"/>
      <c r="Q358" s="18"/>
      <c r="R358" s="18"/>
      <c r="S358" s="18"/>
      <c r="T358" s="18"/>
      <c r="U358" s="18"/>
      <c r="V358" s="18"/>
      <c r="W358" s="18"/>
      <c r="X358" s="18"/>
      <c r="Y358" s="18"/>
    </row>
    <row r="359" spans="1:25" ht="12" customHeight="1">
      <c r="B359" s="18"/>
      <c r="C359" s="18"/>
      <c r="D359" s="235"/>
      <c r="E359" s="18"/>
      <c r="F359" s="18"/>
      <c r="G359" s="18"/>
      <c r="H359" s="18"/>
      <c r="I359" s="18"/>
      <c r="J359" s="18"/>
      <c r="K359" s="163"/>
      <c r="L359" s="18"/>
      <c r="M359" s="18"/>
      <c r="N359" s="18"/>
      <c r="O359" s="18"/>
      <c r="P359" s="18"/>
      <c r="Q359" s="18"/>
      <c r="R359" s="18"/>
      <c r="S359" s="18"/>
      <c r="T359" s="18"/>
      <c r="U359" s="18"/>
      <c r="V359" s="18"/>
      <c r="W359" s="18"/>
      <c r="X359" s="18"/>
      <c r="Y359" s="18"/>
    </row>
    <row r="360" spans="1:25" ht="12" customHeight="1">
      <c r="B360" s="90"/>
      <c r="C360" s="18"/>
      <c r="D360" s="235"/>
      <c r="E360" s="78"/>
      <c r="F360" s="18"/>
      <c r="G360" s="18"/>
      <c r="H360" s="18"/>
      <c r="I360" s="18"/>
      <c r="J360" s="18"/>
      <c r="K360" s="163"/>
      <c r="L360" s="18"/>
      <c r="M360" s="18"/>
      <c r="N360" s="18"/>
      <c r="O360" s="18"/>
      <c r="P360" s="18"/>
      <c r="Q360" s="18"/>
      <c r="R360" s="18"/>
      <c r="S360" s="18"/>
      <c r="T360" s="18"/>
      <c r="U360" s="18"/>
      <c r="V360" s="18"/>
      <c r="W360" s="18"/>
      <c r="X360" s="18"/>
      <c r="Y360" s="18"/>
    </row>
    <row r="361" spans="1:25" ht="29.25" customHeight="1">
      <c r="A361" s="157" t="s">
        <v>262</v>
      </c>
      <c r="B361" s="22" t="s">
        <v>87</v>
      </c>
      <c r="C361" s="23" t="s">
        <v>384</v>
      </c>
      <c r="D361" s="237" t="s">
        <v>30</v>
      </c>
      <c r="E361" s="88"/>
      <c r="K361" s="163"/>
      <c r="L361" s="18"/>
      <c r="M361" s="18"/>
      <c r="N361" s="18"/>
      <c r="O361" s="18"/>
      <c r="P361" s="18"/>
      <c r="Q361" s="18"/>
      <c r="R361" s="18"/>
      <c r="S361" s="18"/>
      <c r="T361" s="18"/>
      <c r="U361" s="18"/>
      <c r="V361" s="18"/>
      <c r="W361" s="18"/>
      <c r="X361" s="18"/>
      <c r="Y361" s="18"/>
    </row>
    <row r="362" spans="1:25" ht="12" customHeight="1">
      <c r="A362" s="178" cm="1">
        <f t="array" ref="A362">IFERROR(INDEX('03.Muestra'!$B$8:$B$17,SMALL(IF("Página Web"='03.Muestra'!$D$8:$D$17,ROW('03.Muestra'!$B$8:$B$17)-MIN(ROW('03.Muestra'!$D$8:$D$17))+1,""),ROW()-361)),"")</f>
        <v>1</v>
      </c>
      <c r="B362" s="186" t="str" cm="1">
        <f t="array" ref="B362">IFERROR(INDEX('03.Muestra'!$C$8:$C$17,SMALL(IF("Página Web"='03.Muestra'!$D$8:$D$17,ROW('03.Muestra'!$C$8:$C$17)-MIN(ROW('03.Muestra'!$D$8:$D$17))+1,""),ROW()-361)),"")</f>
        <v>Home</v>
      </c>
      <c r="C362" s="186" t="str" cm="1">
        <f t="array" ref="C362">IFERROR(INDEX('03.Muestra'!$F$8:$F$17,SMALL(IF("Página Web"='03.Muestra'!$D$8:$D$17,ROW('03.Muestra'!$F$8:$F$17)-MIN(ROW('03.Muestra'!$D$8:$D$17))+1,""),ROW()-361)),"")</f>
        <v>https://…</v>
      </c>
      <c r="D362" s="229" t="str">
        <f t="shared" ref="D362:D371" si="40">IF(C362="","",$D$18)</f>
        <v>N/A</v>
      </c>
      <c r="E362" s="74" t="str">
        <f t="shared" ref="E362:E371" si="41">IF(D362&lt;&gt;"",IF(AND(B362&lt;&gt;"",C362&lt;&gt;""),"","ERR"),"")</f>
        <v/>
      </c>
      <c r="F362" s="81" t="s">
        <v>31</v>
      </c>
      <c r="G362" s="82" t="s">
        <v>35</v>
      </c>
      <c r="H362" s="83" t="s">
        <v>33</v>
      </c>
      <c r="I362" s="84" t="s">
        <v>26</v>
      </c>
      <c r="J362" s="85" t="s">
        <v>24</v>
      </c>
      <c r="K362" s="159" t="s">
        <v>463</v>
      </c>
      <c r="L362" s="18"/>
      <c r="M362" s="18"/>
      <c r="N362" s="18"/>
      <c r="O362" s="18"/>
      <c r="P362" s="18"/>
      <c r="Q362" s="18"/>
      <c r="R362" s="18"/>
      <c r="S362" s="18"/>
      <c r="T362" s="18"/>
      <c r="U362" s="18"/>
      <c r="V362" s="18"/>
      <c r="W362" s="18"/>
      <c r="X362" s="18"/>
      <c r="Y362" s="18"/>
    </row>
    <row r="363" spans="1:25" ht="12" customHeight="1">
      <c r="A363" s="178" t="str" cm="1">
        <f t="array" ref="A363">IFERROR(INDEX('03.Muestra'!$B$8:$B$17,SMALL(IF("Página Web"='03.Muestra'!$D$8:$D$17,ROW('03.Muestra'!$B$8:$B$17)-MIN(ROW('03.Muestra'!$D$8:$D$17))+1,""),ROW()-361)),"")</f>
        <v/>
      </c>
      <c r="B363" s="186" t="str" cm="1">
        <f t="array" ref="B363">IFERROR(INDEX('03.Muestra'!$C$8:$C$17,SMALL(IF("Página Web"='03.Muestra'!$D$8:$D$17,ROW('03.Muestra'!$C$8:$C$17)-MIN(ROW('03.Muestra'!$D$8:$D$17))+1,""),ROW()-361)),"")</f>
        <v/>
      </c>
      <c r="C363" s="186" t="str" cm="1">
        <f t="array" ref="C363">IFERROR(INDEX('03.Muestra'!$F$8:$F$17,SMALL(IF("Página Web"='03.Muestra'!$D$8:$D$17,ROW('03.Muestra'!$F$8:$F$17)-MIN(ROW('03.Muestra'!$D$8:$D$17))+1,""),ROW()-361)),"")</f>
        <v/>
      </c>
      <c r="D363" s="229" t="str">
        <f t="shared" si="40"/>
        <v/>
      </c>
      <c r="E363" s="74" t="str">
        <f t="shared" si="41"/>
        <v/>
      </c>
      <c r="F363" s="199">
        <f ca="1">COUNTIF($D362:INDIRECT("$D" &amp;  SUM(ROW()-1,'03.Muestra'!$D$20)-1),F362)</f>
        <v>0</v>
      </c>
      <c r="G363" s="199">
        <f ca="1">COUNTIF($D362:INDIRECT("$D" &amp;  SUM(ROW()-1,'03.Muestra'!$D$20)-1),G362)</f>
        <v>0</v>
      </c>
      <c r="H363" s="199">
        <f ca="1">COUNTIF($D362:INDIRECT("$D" &amp;  SUM(ROW()-1,'03.Muestra'!$D$20)-1),H362)</f>
        <v>1</v>
      </c>
      <c r="I363" s="199">
        <f ca="1">COUNTIF($D362:INDIRECT("$D" &amp;  SUM(ROW()-1,'03.Muestra'!$D$20)-1),I362)</f>
        <v>0</v>
      </c>
      <c r="J363" s="199">
        <f ca="1">COUNTIF($D362:INDIRECT("$D" &amp;  SUM(ROW()-1,'03.Muestra'!$D$20)-1),J362)</f>
        <v>0</v>
      </c>
      <c r="K363" s="160">
        <f ca="1">IF(COUNTIF('03.Muestra'!$D$8:$D$17,"Página Web")=0,0,COUNTBLANK($D362:INDIRECT("$D" &amp;  SUM(ROW()-1,COUNTIF('03.Muestra'!$D$8:$D$17,"Página Web"))-1)))</f>
        <v>0</v>
      </c>
      <c r="L363" s="18"/>
      <c r="M363" s="18"/>
      <c r="N363" s="18"/>
      <c r="O363" s="18"/>
      <c r="P363" s="18"/>
      <c r="Q363" s="18"/>
      <c r="R363" s="18"/>
      <c r="S363" s="18"/>
      <c r="T363" s="18"/>
      <c r="U363" s="18"/>
      <c r="V363" s="18"/>
      <c r="W363" s="18"/>
      <c r="X363" s="18"/>
      <c r="Y363" s="18"/>
    </row>
    <row r="364" spans="1:25" ht="12" customHeight="1">
      <c r="A364" s="178" t="str" cm="1">
        <f t="array" ref="A364">IFERROR(INDEX('03.Muestra'!$B$8:$B$17,SMALL(IF("Página Web"='03.Muestra'!$D$8:$D$17,ROW('03.Muestra'!$B$8:$B$17)-MIN(ROW('03.Muestra'!$D$8:$D$17))+1,""),ROW()-361)),"")</f>
        <v/>
      </c>
      <c r="B364" s="186" t="str" cm="1">
        <f t="array" ref="B364">IFERROR(INDEX('03.Muestra'!$C$8:$C$17,SMALL(IF("Página Web"='03.Muestra'!$D$8:$D$17,ROW('03.Muestra'!$C$8:$C$17)-MIN(ROW('03.Muestra'!$D$8:$D$17))+1,""),ROW()-361)),"")</f>
        <v/>
      </c>
      <c r="C364" s="186" t="str" cm="1">
        <f t="array" ref="C364">IFERROR(INDEX('03.Muestra'!$F$8:$F$17,SMALL(IF("Página Web"='03.Muestra'!$D$8:$D$17,ROW('03.Muestra'!$F$8:$F$17)-MIN(ROW('03.Muestra'!$D$8:$D$17))+1,""),ROW()-361)),"")</f>
        <v/>
      </c>
      <c r="D364" s="229" t="str">
        <f t="shared" si="40"/>
        <v/>
      </c>
      <c r="E364" s="74" t="str">
        <f t="shared" si="41"/>
        <v/>
      </c>
      <c r="G364" s="18"/>
      <c r="H364" s="18"/>
      <c r="I364" s="18"/>
      <c r="J364" s="18"/>
      <c r="K364" s="163"/>
      <c r="L364" s="18"/>
      <c r="M364" s="18"/>
      <c r="N364" s="18"/>
      <c r="O364" s="18"/>
      <c r="P364" s="18"/>
      <c r="Q364" s="18"/>
      <c r="R364" s="18"/>
      <c r="S364" s="18"/>
      <c r="T364" s="18"/>
      <c r="U364" s="18"/>
      <c r="V364" s="18"/>
      <c r="W364" s="18"/>
      <c r="X364" s="18"/>
      <c r="Y364" s="18"/>
    </row>
    <row r="365" spans="1:25" ht="12" customHeight="1">
      <c r="A365" s="178" t="str" cm="1">
        <f t="array" ref="A365">IFERROR(INDEX('03.Muestra'!$B$8:$B$17,SMALL(IF("Página Web"='03.Muestra'!$D$8:$D$17,ROW('03.Muestra'!$B$8:$B$17)-MIN(ROW('03.Muestra'!$D$8:$D$17))+1,""),ROW()-361)),"")</f>
        <v/>
      </c>
      <c r="B365" s="186" t="str" cm="1">
        <f t="array" ref="B365">IFERROR(INDEX('03.Muestra'!$C$8:$C$17,SMALL(IF("Página Web"='03.Muestra'!$D$8:$D$17,ROW('03.Muestra'!$C$8:$C$17)-MIN(ROW('03.Muestra'!$D$8:$D$17))+1,""),ROW()-361)),"")</f>
        <v/>
      </c>
      <c r="C365" s="186" t="str" cm="1">
        <f t="array" ref="C365">IFERROR(INDEX('03.Muestra'!$F$8:$F$17,SMALL(IF("Página Web"='03.Muestra'!$D$8:$D$17,ROW('03.Muestra'!$F$8:$F$17)-MIN(ROW('03.Muestra'!$D$8:$D$17))+1,""),ROW()-361)),"")</f>
        <v/>
      </c>
      <c r="D365" s="229" t="str">
        <f t="shared" si="40"/>
        <v/>
      </c>
      <c r="E365" s="74" t="str">
        <f t="shared" si="41"/>
        <v/>
      </c>
      <c r="G365" s="18"/>
      <c r="H365" s="18"/>
      <c r="I365" s="18"/>
      <c r="J365" s="18"/>
      <c r="K365" s="163"/>
      <c r="L365" s="18"/>
      <c r="M365" s="18"/>
      <c r="N365" s="18"/>
      <c r="O365" s="18"/>
      <c r="P365" s="18"/>
      <c r="Q365" s="18"/>
      <c r="R365" s="18"/>
      <c r="S365" s="18"/>
      <c r="T365" s="18"/>
      <c r="U365" s="18"/>
      <c r="V365" s="18"/>
      <c r="W365" s="18"/>
      <c r="X365" s="18"/>
      <c r="Y365" s="18"/>
    </row>
    <row r="366" spans="1:25" ht="12" customHeight="1">
      <c r="A366" s="178" t="str" cm="1">
        <f t="array" ref="A366">IFERROR(INDEX('03.Muestra'!$B$8:$B$17,SMALL(IF("Página Web"='03.Muestra'!$D$8:$D$17,ROW('03.Muestra'!$B$8:$B$17)-MIN(ROW('03.Muestra'!$D$8:$D$17))+1,""),ROW()-361)),"")</f>
        <v/>
      </c>
      <c r="B366" s="186" t="str" cm="1">
        <f t="array" ref="B366">IFERROR(INDEX('03.Muestra'!$C$8:$C$17,SMALL(IF("Página Web"='03.Muestra'!$D$8:$D$17,ROW('03.Muestra'!$C$8:$C$17)-MIN(ROW('03.Muestra'!$D$8:$D$17))+1,""),ROW()-361)),"")</f>
        <v/>
      </c>
      <c r="C366" s="186" t="str" cm="1">
        <f t="array" ref="C366">IFERROR(INDEX('03.Muestra'!$F$8:$F$17,SMALL(IF("Página Web"='03.Muestra'!$D$8:$D$17,ROW('03.Muestra'!$F$8:$F$17)-MIN(ROW('03.Muestra'!$D$8:$D$17))+1,""),ROW()-361)),"")</f>
        <v/>
      </c>
      <c r="D366" s="229" t="str">
        <f t="shared" si="40"/>
        <v/>
      </c>
      <c r="E366" s="74" t="str">
        <f t="shared" si="41"/>
        <v/>
      </c>
      <c r="G366" s="18"/>
      <c r="H366" s="18"/>
      <c r="I366" s="18"/>
      <c r="J366" s="18"/>
      <c r="K366" s="163"/>
      <c r="L366" s="18"/>
      <c r="M366" s="18"/>
      <c r="N366" s="18"/>
      <c r="O366" s="18"/>
      <c r="P366" s="18"/>
      <c r="Q366" s="18"/>
      <c r="R366" s="18"/>
      <c r="S366" s="18"/>
      <c r="T366" s="18"/>
      <c r="U366" s="18"/>
      <c r="V366" s="18"/>
      <c r="W366" s="18"/>
      <c r="X366" s="18"/>
      <c r="Y366" s="18"/>
    </row>
    <row r="367" spans="1:25" ht="12" customHeight="1">
      <c r="A367" s="178" t="str" cm="1">
        <f t="array" ref="A367">IFERROR(INDEX('03.Muestra'!$B$8:$B$17,SMALL(IF("Página Web"='03.Muestra'!$D$8:$D$17,ROW('03.Muestra'!$B$8:$B$17)-MIN(ROW('03.Muestra'!$D$8:$D$17))+1,""),ROW()-361)),"")</f>
        <v/>
      </c>
      <c r="B367" s="186" t="str" cm="1">
        <f t="array" ref="B367">IFERROR(INDEX('03.Muestra'!$C$8:$C$17,SMALL(IF("Página Web"='03.Muestra'!$D$8:$D$17,ROW('03.Muestra'!$C$8:$C$17)-MIN(ROW('03.Muestra'!$D$8:$D$17))+1,""),ROW()-361)),"")</f>
        <v/>
      </c>
      <c r="C367" s="186" t="str" cm="1">
        <f t="array" ref="C367">IFERROR(INDEX('03.Muestra'!$F$8:$F$17,SMALL(IF("Página Web"='03.Muestra'!$D$8:$D$17,ROW('03.Muestra'!$F$8:$F$17)-MIN(ROW('03.Muestra'!$D$8:$D$17))+1,""),ROW()-361)),"")</f>
        <v/>
      </c>
      <c r="D367" s="229" t="str">
        <f t="shared" si="40"/>
        <v/>
      </c>
      <c r="E367" s="74" t="str">
        <f t="shared" si="41"/>
        <v/>
      </c>
      <c r="G367" s="18"/>
      <c r="H367" s="18"/>
      <c r="I367" s="18"/>
      <c r="J367" s="18"/>
      <c r="K367" s="163"/>
      <c r="L367" s="18"/>
      <c r="M367" s="18"/>
      <c r="N367" s="18"/>
      <c r="O367" s="18"/>
      <c r="P367" s="18"/>
      <c r="Q367" s="18"/>
      <c r="R367" s="18"/>
      <c r="S367" s="18"/>
      <c r="T367" s="18"/>
      <c r="U367" s="18"/>
      <c r="V367" s="18"/>
      <c r="W367" s="18"/>
      <c r="X367" s="18"/>
      <c r="Y367" s="18"/>
    </row>
    <row r="368" spans="1:25" ht="12" customHeight="1">
      <c r="A368" s="178" t="str" cm="1">
        <f t="array" ref="A368">IFERROR(INDEX('03.Muestra'!$B$8:$B$17,SMALL(IF("Página Web"='03.Muestra'!$D$8:$D$17,ROW('03.Muestra'!$B$8:$B$17)-MIN(ROW('03.Muestra'!$D$8:$D$17))+1,""),ROW()-361)),"")</f>
        <v/>
      </c>
      <c r="B368" s="186" t="str" cm="1">
        <f t="array" ref="B368">IFERROR(INDEX('03.Muestra'!$C$8:$C$17,SMALL(IF("Página Web"='03.Muestra'!$D$8:$D$17,ROW('03.Muestra'!$C$8:$C$17)-MIN(ROW('03.Muestra'!$D$8:$D$17))+1,""),ROW()-361)),"")</f>
        <v/>
      </c>
      <c r="C368" s="186" t="str" cm="1">
        <f t="array" ref="C368">IFERROR(INDEX('03.Muestra'!$F$8:$F$17,SMALL(IF("Página Web"='03.Muestra'!$D$8:$D$17,ROW('03.Muestra'!$F$8:$F$17)-MIN(ROW('03.Muestra'!$D$8:$D$17))+1,""),ROW()-361)),"")</f>
        <v/>
      </c>
      <c r="D368" s="229" t="str">
        <f t="shared" si="40"/>
        <v/>
      </c>
      <c r="E368" s="74" t="str">
        <f t="shared" si="41"/>
        <v/>
      </c>
      <c r="F368" s="18"/>
      <c r="G368" s="18"/>
      <c r="H368" s="18"/>
      <c r="I368" s="18"/>
      <c r="J368" s="18"/>
      <c r="K368" s="163"/>
      <c r="L368" s="18"/>
      <c r="M368" s="18"/>
      <c r="N368" s="18"/>
      <c r="O368" s="18"/>
      <c r="P368" s="18"/>
      <c r="Q368" s="18"/>
      <c r="R368" s="18"/>
      <c r="S368" s="18"/>
      <c r="T368" s="18"/>
      <c r="U368" s="18"/>
      <c r="V368" s="18"/>
      <c r="W368" s="18"/>
      <c r="X368" s="18"/>
      <c r="Y368" s="18"/>
    </row>
    <row r="369" spans="1:25" ht="12" customHeight="1">
      <c r="A369" s="178" t="str" cm="1">
        <f t="array" ref="A369">IFERROR(INDEX('03.Muestra'!$B$8:$B$17,SMALL(IF("Página Web"='03.Muestra'!$D$8:$D$17,ROW('03.Muestra'!$B$8:$B$17)-MIN(ROW('03.Muestra'!$D$8:$D$17))+1,""),ROW()-361)),"")</f>
        <v/>
      </c>
      <c r="B369" s="186" t="str" cm="1">
        <f t="array" ref="B369">IFERROR(INDEX('03.Muestra'!$C$8:$C$17,SMALL(IF("Página Web"='03.Muestra'!$D$8:$D$17,ROW('03.Muestra'!$C$8:$C$17)-MIN(ROW('03.Muestra'!$D$8:$D$17))+1,""),ROW()-361)),"")</f>
        <v/>
      </c>
      <c r="C369" s="186" t="str" cm="1">
        <f t="array" ref="C369">IFERROR(INDEX('03.Muestra'!$F$8:$F$17,SMALL(IF("Página Web"='03.Muestra'!$D$8:$D$17,ROW('03.Muestra'!$F$8:$F$17)-MIN(ROW('03.Muestra'!$D$8:$D$17))+1,""),ROW()-361)),"")</f>
        <v/>
      </c>
      <c r="D369" s="229" t="str">
        <f t="shared" si="40"/>
        <v/>
      </c>
      <c r="E369" s="74" t="str">
        <f t="shared" si="41"/>
        <v/>
      </c>
      <c r="F369" s="18"/>
      <c r="G369" s="18"/>
      <c r="H369" s="18"/>
      <c r="I369" s="18"/>
      <c r="J369" s="18"/>
      <c r="K369" s="163"/>
      <c r="L369" s="18"/>
      <c r="M369" s="18"/>
      <c r="N369" s="18"/>
      <c r="O369" s="18"/>
      <c r="P369" s="18"/>
      <c r="Q369" s="18"/>
      <c r="R369" s="18"/>
      <c r="S369" s="18"/>
      <c r="T369" s="18"/>
      <c r="U369" s="18"/>
      <c r="V369" s="18"/>
      <c r="W369" s="18"/>
      <c r="X369" s="18"/>
      <c r="Y369" s="18"/>
    </row>
    <row r="370" spans="1:25" ht="12" customHeight="1">
      <c r="A370" s="178" t="str" cm="1">
        <f t="array" ref="A370">IFERROR(INDEX('03.Muestra'!$B$8:$B$17,SMALL(IF("Página Web"='03.Muestra'!$D$8:$D$17,ROW('03.Muestra'!$B$8:$B$17)-MIN(ROW('03.Muestra'!$D$8:$D$17))+1,""),ROW()-361)),"")</f>
        <v/>
      </c>
      <c r="B370" s="186" t="str" cm="1">
        <f t="array" ref="B370">IFERROR(INDEX('03.Muestra'!$C$8:$C$17,SMALL(IF("Página Web"='03.Muestra'!$D$8:$D$17,ROW('03.Muestra'!$C$8:$C$17)-MIN(ROW('03.Muestra'!$D$8:$D$17))+1,""),ROW()-361)),"")</f>
        <v/>
      </c>
      <c r="C370" s="186" t="str" cm="1">
        <f t="array" ref="C370">IFERROR(INDEX('03.Muestra'!$F$8:$F$17,SMALL(IF("Página Web"='03.Muestra'!$D$8:$D$17,ROW('03.Muestra'!$F$8:$F$17)-MIN(ROW('03.Muestra'!$D$8:$D$17))+1,""),ROW()-361)),"")</f>
        <v/>
      </c>
      <c r="D370" s="229" t="str">
        <f t="shared" si="40"/>
        <v/>
      </c>
      <c r="E370" s="74" t="str">
        <f t="shared" si="41"/>
        <v/>
      </c>
      <c r="F370" s="18"/>
      <c r="G370" s="18"/>
      <c r="H370" s="18"/>
      <c r="I370" s="18"/>
      <c r="J370" s="18"/>
      <c r="K370" s="163"/>
      <c r="L370" s="18"/>
      <c r="M370" s="18"/>
      <c r="N370" s="18"/>
      <c r="O370" s="18"/>
      <c r="P370" s="18"/>
      <c r="Q370" s="18"/>
      <c r="R370" s="18"/>
      <c r="S370" s="18"/>
      <c r="T370" s="18"/>
      <c r="U370" s="18"/>
      <c r="V370" s="18"/>
      <c r="W370" s="18"/>
      <c r="X370" s="18"/>
      <c r="Y370" s="18"/>
    </row>
    <row r="371" spans="1:25" ht="12" customHeight="1">
      <c r="A371" s="178" t="str" cm="1">
        <f t="array" ref="A371">IFERROR(INDEX('03.Muestra'!$B$8:$B$17,SMALL(IF("Página Web"='03.Muestra'!$D$8:$D$17,ROW('03.Muestra'!$B$8:$B$17)-MIN(ROW('03.Muestra'!$D$8:$D$17))+1,""),ROW()-361)),"")</f>
        <v/>
      </c>
      <c r="B371" s="186" t="str" cm="1">
        <f t="array" ref="B371">IFERROR(INDEX('03.Muestra'!$C$8:$C$17,SMALL(IF("Página Web"='03.Muestra'!$D$8:$D$17,ROW('03.Muestra'!$C$8:$C$17)-MIN(ROW('03.Muestra'!$D$8:$D$17))+1,""),ROW()-361)),"")</f>
        <v/>
      </c>
      <c r="C371" s="186" t="str" cm="1">
        <f t="array" ref="C371">IFERROR(INDEX('03.Muestra'!$F$8:$F$17,SMALL(IF("Página Web"='03.Muestra'!$D$8:$D$17,ROW('03.Muestra'!$F$8:$F$17)-MIN(ROW('03.Muestra'!$D$8:$D$17))+1,""),ROW()-361)),"")</f>
        <v/>
      </c>
      <c r="D371" s="229" t="str">
        <f t="shared" si="40"/>
        <v/>
      </c>
      <c r="E371" s="74" t="str">
        <f t="shared" si="41"/>
        <v/>
      </c>
      <c r="F371" s="18"/>
      <c r="G371" s="18"/>
      <c r="H371" s="18"/>
      <c r="I371" s="18"/>
      <c r="J371" s="18"/>
      <c r="K371" s="163"/>
      <c r="L371" s="18"/>
      <c r="M371" s="18"/>
      <c r="N371" s="18"/>
      <c r="O371" s="18"/>
      <c r="P371" s="18"/>
      <c r="Q371" s="18"/>
      <c r="R371" s="18"/>
      <c r="S371" s="18"/>
      <c r="T371" s="18"/>
      <c r="U371" s="18"/>
      <c r="V371" s="18"/>
      <c r="W371" s="18"/>
      <c r="X371" s="18"/>
      <c r="Y371" s="18"/>
    </row>
    <row r="372" spans="1:25" ht="12" customHeight="1">
      <c r="A372" s="79"/>
      <c r="B372" s="111"/>
      <c r="C372" s="111"/>
      <c r="D372" s="239"/>
      <c r="E372" s="74"/>
      <c r="F372" s="18"/>
      <c r="G372" s="18"/>
      <c r="H372" s="18"/>
      <c r="I372" s="18"/>
      <c r="J372" s="18"/>
      <c r="K372" s="163"/>
      <c r="L372" s="18"/>
      <c r="M372" s="18"/>
      <c r="N372" s="18"/>
      <c r="O372" s="18"/>
      <c r="P372" s="18"/>
      <c r="Q372" s="18"/>
      <c r="R372" s="18"/>
      <c r="S372" s="18"/>
      <c r="T372" s="18"/>
      <c r="U372" s="18"/>
      <c r="V372" s="18"/>
      <c r="W372" s="18"/>
      <c r="X372" s="18"/>
      <c r="Y372" s="18"/>
    </row>
    <row r="373" spans="1:25" ht="12" customHeight="1">
      <c r="B373" s="18"/>
      <c r="C373" s="18"/>
      <c r="D373" s="235"/>
      <c r="E373" s="74"/>
      <c r="F373" s="18"/>
      <c r="G373" s="18"/>
      <c r="H373" s="18"/>
      <c r="I373" s="18"/>
      <c r="J373" s="18"/>
      <c r="K373" s="163"/>
      <c r="L373" s="18"/>
      <c r="M373" s="18"/>
      <c r="N373" s="18"/>
      <c r="O373" s="18"/>
      <c r="P373" s="18"/>
      <c r="Q373" s="18"/>
      <c r="R373" s="18"/>
      <c r="S373" s="18"/>
      <c r="T373" s="18"/>
      <c r="U373" s="18"/>
      <c r="V373" s="18"/>
      <c r="W373" s="18"/>
      <c r="X373" s="18"/>
      <c r="Y373" s="18"/>
    </row>
    <row r="374" spans="1:25" ht="31">
      <c r="A374" s="227"/>
      <c r="B374" s="228"/>
      <c r="C374" s="227"/>
      <c r="D374" s="240"/>
      <c r="E374" s="222"/>
      <c r="F374" s="18"/>
      <c r="G374" s="18"/>
      <c r="H374" s="18"/>
      <c r="I374" s="18"/>
      <c r="J374" s="18"/>
      <c r="K374" s="163"/>
      <c r="L374" s="18"/>
      <c r="M374" s="18"/>
      <c r="N374" s="18"/>
      <c r="O374" s="18"/>
      <c r="P374" s="18"/>
      <c r="Q374" s="18"/>
      <c r="R374" s="18"/>
      <c r="S374" s="18"/>
      <c r="T374" s="18"/>
      <c r="U374" s="18"/>
      <c r="V374" s="18"/>
      <c r="W374" s="18"/>
      <c r="X374" s="18"/>
      <c r="Y374" s="18"/>
    </row>
    <row r="375" spans="1:25" ht="12" customHeight="1">
      <c r="A375" s="180"/>
      <c r="B375" s="180"/>
      <c r="C375" s="180"/>
      <c r="D375" s="241"/>
      <c r="E375" s="208"/>
      <c r="F375" s="176"/>
      <c r="G375" s="18"/>
      <c r="H375" s="18"/>
      <c r="I375" s="18"/>
      <c r="J375" s="18"/>
      <c r="K375" s="163"/>
      <c r="L375" s="18"/>
      <c r="M375" s="18"/>
      <c r="N375" s="18"/>
      <c r="O375" s="18"/>
      <c r="P375" s="18"/>
      <c r="Q375" s="18"/>
      <c r="R375" s="18"/>
      <c r="S375" s="18"/>
      <c r="T375" s="18"/>
      <c r="U375" s="18"/>
      <c r="V375" s="18"/>
      <c r="W375" s="18"/>
      <c r="X375" s="18"/>
      <c r="Y375" s="18"/>
    </row>
    <row r="376" spans="1:25" ht="12" customHeight="1">
      <c r="B376" s="18"/>
      <c r="C376" s="18"/>
      <c r="D376" s="234"/>
      <c r="E376" s="18"/>
      <c r="F376" s="18"/>
      <c r="G376" s="18"/>
      <c r="H376" s="18"/>
      <c r="I376" s="18"/>
      <c r="J376" s="18"/>
      <c r="K376" s="163"/>
      <c r="L376" s="18"/>
      <c r="M376" s="18"/>
      <c r="N376" s="18"/>
      <c r="O376" s="18"/>
      <c r="P376" s="18"/>
      <c r="Q376" s="18"/>
      <c r="R376" s="18"/>
      <c r="S376" s="18"/>
      <c r="T376" s="18"/>
      <c r="U376" s="18"/>
      <c r="V376" s="18"/>
      <c r="W376" s="18"/>
      <c r="X376" s="18"/>
      <c r="Y376" s="18"/>
    </row>
    <row r="377" spans="1:25" ht="12" customHeight="1">
      <c r="B377" s="90"/>
      <c r="C377" s="18"/>
      <c r="D377" s="234"/>
      <c r="E377" s="78"/>
      <c r="F377" s="18"/>
      <c r="G377" s="18"/>
      <c r="H377" s="18"/>
      <c r="I377" s="18"/>
      <c r="J377" s="18"/>
      <c r="K377" s="163"/>
      <c r="L377" s="18"/>
      <c r="M377" s="18"/>
      <c r="N377" s="18"/>
      <c r="O377" s="18"/>
      <c r="P377" s="18"/>
      <c r="Q377" s="18"/>
      <c r="R377" s="18"/>
      <c r="S377" s="18"/>
      <c r="T377" s="18"/>
      <c r="U377" s="18"/>
      <c r="V377" s="18"/>
      <c r="W377" s="18"/>
      <c r="X377" s="18"/>
      <c r="Y377" s="18"/>
    </row>
    <row r="378" spans="1:25" ht="29.25" customHeight="1">
      <c r="A378" s="157" t="s">
        <v>262</v>
      </c>
      <c r="B378" s="22" t="s">
        <v>87</v>
      </c>
      <c r="C378" s="23" t="s">
        <v>385</v>
      </c>
      <c r="D378" s="237" t="s">
        <v>30</v>
      </c>
      <c r="E378" s="88"/>
      <c r="K378" s="163"/>
      <c r="L378" s="18"/>
      <c r="M378" s="18"/>
      <c r="N378" s="18"/>
      <c r="O378" s="18"/>
      <c r="P378" s="18"/>
      <c r="Q378" s="18"/>
      <c r="R378" s="18"/>
      <c r="S378" s="18"/>
      <c r="T378" s="18"/>
      <c r="U378" s="18"/>
      <c r="V378" s="18"/>
      <c r="W378" s="18"/>
      <c r="X378" s="18"/>
      <c r="Y378" s="18"/>
    </row>
    <row r="379" spans="1:25" ht="12" customHeight="1">
      <c r="A379" s="178" cm="1">
        <f t="array" ref="A379">IFERROR(INDEX('03.Muestra'!$B$8:$B$17,SMALL(IF("Página Web"='03.Muestra'!$D$8:$D$17,ROW('03.Muestra'!$B$8:$B$17)-MIN(ROW('03.Muestra'!$D$8:$D$17))+1,""),ROW()-378)),"")</f>
        <v>1</v>
      </c>
      <c r="B379" s="186" t="str" cm="1">
        <f t="array" ref="B379">IFERROR(INDEX('03.Muestra'!$C$8:$C$17,SMALL(IF("Página Web"='03.Muestra'!$D$8:$D$17,ROW('03.Muestra'!$C$8:$C$17)-MIN(ROW('03.Muestra'!$D$8:$D$17))+1,""),ROW()-378)),"")</f>
        <v>Home</v>
      </c>
      <c r="C379" s="186" t="str" cm="1">
        <f t="array" ref="C379">IFERROR(INDEX('03.Muestra'!$F$8:$F$17,SMALL(IF("Página Web"='03.Muestra'!$D$8:$D$17,ROW('03.Muestra'!$F$8:$F$17)-MIN(ROW('03.Muestra'!$D$8:$D$17))+1,""),ROW()-378)),"")</f>
        <v>https://…</v>
      </c>
      <c r="D379" s="229" t="str">
        <f t="shared" ref="D379:D388" si="42">IF(C379="","",$D$18)</f>
        <v>N/A</v>
      </c>
      <c r="E379" s="74" t="str">
        <f t="shared" ref="E379:E388" si="43">IF(D379&lt;&gt;"",IF(AND(B379&lt;&gt;"",C379&lt;&gt;""),"","ERR"),"")</f>
        <v/>
      </c>
      <c r="F379" s="81" t="s">
        <v>31</v>
      </c>
      <c r="G379" s="82" t="s">
        <v>35</v>
      </c>
      <c r="H379" s="83" t="s">
        <v>33</v>
      </c>
      <c r="I379" s="84" t="s">
        <v>26</v>
      </c>
      <c r="J379" s="85" t="s">
        <v>24</v>
      </c>
      <c r="K379" s="159" t="s">
        <v>463</v>
      </c>
      <c r="L379" s="18"/>
      <c r="M379" s="18"/>
      <c r="N379" s="18"/>
      <c r="O379" s="18"/>
      <c r="P379" s="18"/>
      <c r="Q379" s="18"/>
      <c r="R379" s="18"/>
      <c r="S379" s="18"/>
      <c r="T379" s="18"/>
      <c r="U379" s="18"/>
      <c r="V379" s="18"/>
      <c r="W379" s="18"/>
      <c r="X379" s="18"/>
      <c r="Y379" s="18"/>
    </row>
    <row r="380" spans="1:25" ht="12" customHeight="1">
      <c r="A380" s="178" t="str" cm="1">
        <f t="array" ref="A380">IFERROR(INDEX('03.Muestra'!$B$8:$B$17,SMALL(IF("Página Web"='03.Muestra'!$D$8:$D$17,ROW('03.Muestra'!$B$8:$B$17)-MIN(ROW('03.Muestra'!$D$8:$D$17))+1,""),ROW()-378)),"")</f>
        <v/>
      </c>
      <c r="B380" s="186" t="str" cm="1">
        <f t="array" ref="B380">IFERROR(INDEX('03.Muestra'!$C$8:$C$17,SMALL(IF("Página Web"='03.Muestra'!$D$8:$D$17,ROW('03.Muestra'!$C$8:$C$17)-MIN(ROW('03.Muestra'!$D$8:$D$17))+1,""),ROW()-378)),"")</f>
        <v/>
      </c>
      <c r="C380" s="186" t="str" cm="1">
        <f t="array" ref="C380">IFERROR(INDEX('03.Muestra'!$F$8:$F$17,SMALL(IF("Página Web"='03.Muestra'!$D$8:$D$17,ROW('03.Muestra'!$F$8:$F$17)-MIN(ROW('03.Muestra'!$D$8:$D$17))+1,""),ROW()-378)),"")</f>
        <v/>
      </c>
      <c r="D380" s="229" t="str">
        <f t="shared" si="42"/>
        <v/>
      </c>
      <c r="E380" s="74" t="str">
        <f t="shared" si="43"/>
        <v/>
      </c>
      <c r="F380" s="199">
        <f ca="1">COUNTIF($D379:INDIRECT("$D" &amp;  SUM(ROW()-1,'03.Muestra'!$D$20)-1),F379)</f>
        <v>0</v>
      </c>
      <c r="G380" s="199">
        <f ca="1">COUNTIF($D379:INDIRECT("$D" &amp;  SUM(ROW()-1,'03.Muestra'!$D$20)-1),G379)</f>
        <v>0</v>
      </c>
      <c r="H380" s="199">
        <f ca="1">COUNTIF($D379:INDIRECT("$D" &amp;  SUM(ROW()-1,'03.Muestra'!$D$20)-1),H379)</f>
        <v>1</v>
      </c>
      <c r="I380" s="199">
        <f ca="1">COUNTIF($D379:INDIRECT("$D" &amp;  SUM(ROW()-1,'03.Muestra'!$D$20)-1),I379)</f>
        <v>0</v>
      </c>
      <c r="J380" s="199">
        <f ca="1">COUNTIF($D379:INDIRECT("$D" &amp;  SUM(ROW()-1,'03.Muestra'!$D$20)-1),J379)</f>
        <v>0</v>
      </c>
      <c r="K380" s="160">
        <f ca="1">IF(COUNTIF('03.Muestra'!$D$8:$D$17,"Página Web")=0,0,COUNTBLANK($D379:INDIRECT("$D" &amp;  SUM(ROW()-1,COUNTIF('03.Muestra'!$D$8:$D$17,"Página Web"))-1)))</f>
        <v>0</v>
      </c>
      <c r="L380" s="18"/>
      <c r="M380" s="18"/>
      <c r="N380" s="18"/>
      <c r="O380" s="18"/>
      <c r="P380" s="18"/>
      <c r="Q380" s="18"/>
      <c r="R380" s="18"/>
      <c r="S380" s="18"/>
      <c r="T380" s="18"/>
      <c r="U380" s="18"/>
      <c r="V380" s="18"/>
      <c r="W380" s="18"/>
      <c r="X380" s="18"/>
      <c r="Y380" s="18"/>
    </row>
    <row r="381" spans="1:25" ht="12" customHeight="1">
      <c r="A381" s="178" t="str" cm="1">
        <f t="array" ref="A381">IFERROR(INDEX('03.Muestra'!$B$8:$B$17,SMALL(IF("Página Web"='03.Muestra'!$D$8:$D$17,ROW('03.Muestra'!$B$8:$B$17)-MIN(ROW('03.Muestra'!$D$8:$D$17))+1,""),ROW()-378)),"")</f>
        <v/>
      </c>
      <c r="B381" s="186" t="str" cm="1">
        <f t="array" ref="B381">IFERROR(INDEX('03.Muestra'!$C$8:$C$17,SMALL(IF("Página Web"='03.Muestra'!$D$8:$D$17,ROW('03.Muestra'!$C$8:$C$17)-MIN(ROW('03.Muestra'!$D$8:$D$17))+1,""),ROW()-378)),"")</f>
        <v/>
      </c>
      <c r="C381" s="186" t="str" cm="1">
        <f t="array" ref="C381">IFERROR(INDEX('03.Muestra'!$F$8:$F$17,SMALL(IF("Página Web"='03.Muestra'!$D$8:$D$17,ROW('03.Muestra'!$F$8:$F$17)-MIN(ROW('03.Muestra'!$D$8:$D$17))+1,""),ROW()-378)),"")</f>
        <v/>
      </c>
      <c r="D381" s="229" t="str">
        <f t="shared" si="42"/>
        <v/>
      </c>
      <c r="E381" s="74" t="str">
        <f t="shared" si="43"/>
        <v/>
      </c>
      <c r="G381" s="18"/>
      <c r="H381" s="18"/>
      <c r="I381" s="18"/>
      <c r="J381" s="18"/>
      <c r="K381" s="163"/>
      <c r="L381" s="18"/>
      <c r="M381" s="18"/>
      <c r="N381" s="18"/>
      <c r="O381" s="18"/>
      <c r="P381" s="18"/>
      <c r="Q381" s="18"/>
      <c r="R381" s="18"/>
      <c r="S381" s="18"/>
      <c r="T381" s="18"/>
      <c r="U381" s="18"/>
      <c r="V381" s="18"/>
      <c r="W381" s="18"/>
      <c r="X381" s="18"/>
      <c r="Y381" s="18"/>
    </row>
    <row r="382" spans="1:25" ht="12" customHeight="1">
      <c r="A382" s="178" t="str" cm="1">
        <f t="array" ref="A382">IFERROR(INDEX('03.Muestra'!$B$8:$B$17,SMALL(IF("Página Web"='03.Muestra'!$D$8:$D$17,ROW('03.Muestra'!$B$8:$B$17)-MIN(ROW('03.Muestra'!$D$8:$D$17))+1,""),ROW()-378)),"")</f>
        <v/>
      </c>
      <c r="B382" s="186" t="str" cm="1">
        <f t="array" ref="B382">IFERROR(INDEX('03.Muestra'!$C$8:$C$17,SMALL(IF("Página Web"='03.Muestra'!$D$8:$D$17,ROW('03.Muestra'!$C$8:$C$17)-MIN(ROW('03.Muestra'!$D$8:$D$17))+1,""),ROW()-378)),"")</f>
        <v/>
      </c>
      <c r="C382" s="186" t="str" cm="1">
        <f t="array" ref="C382">IFERROR(INDEX('03.Muestra'!$F$8:$F$17,SMALL(IF("Página Web"='03.Muestra'!$D$8:$D$17,ROW('03.Muestra'!$F$8:$F$17)-MIN(ROW('03.Muestra'!$D$8:$D$17))+1,""),ROW()-378)),"")</f>
        <v/>
      </c>
      <c r="D382" s="229" t="str">
        <f t="shared" si="42"/>
        <v/>
      </c>
      <c r="E382" s="74" t="str">
        <f t="shared" si="43"/>
        <v/>
      </c>
      <c r="G382" s="18"/>
      <c r="H382" s="18"/>
      <c r="I382" s="18"/>
      <c r="J382" s="18"/>
      <c r="K382" s="163"/>
      <c r="L382" s="18"/>
      <c r="M382" s="18"/>
      <c r="N382" s="18"/>
      <c r="O382" s="18"/>
      <c r="P382" s="18"/>
      <c r="Q382" s="18"/>
      <c r="R382" s="18"/>
      <c r="S382" s="18"/>
      <c r="T382" s="18"/>
      <c r="U382" s="18"/>
      <c r="V382" s="18"/>
      <c r="W382" s="18"/>
      <c r="X382" s="18"/>
      <c r="Y382" s="18"/>
    </row>
    <row r="383" spans="1:25" ht="12" customHeight="1">
      <c r="A383" s="178" t="str" cm="1">
        <f t="array" ref="A383">IFERROR(INDEX('03.Muestra'!$B$8:$B$17,SMALL(IF("Página Web"='03.Muestra'!$D$8:$D$17,ROW('03.Muestra'!$B$8:$B$17)-MIN(ROW('03.Muestra'!$D$8:$D$17))+1,""),ROW()-378)),"")</f>
        <v/>
      </c>
      <c r="B383" s="186" t="str" cm="1">
        <f t="array" ref="B383">IFERROR(INDEX('03.Muestra'!$C$8:$C$17,SMALL(IF("Página Web"='03.Muestra'!$D$8:$D$17,ROW('03.Muestra'!$C$8:$C$17)-MIN(ROW('03.Muestra'!$D$8:$D$17))+1,""),ROW()-378)),"")</f>
        <v/>
      </c>
      <c r="C383" s="186" t="str" cm="1">
        <f t="array" ref="C383">IFERROR(INDEX('03.Muestra'!$F$8:$F$17,SMALL(IF("Página Web"='03.Muestra'!$D$8:$D$17,ROW('03.Muestra'!$F$8:$F$17)-MIN(ROW('03.Muestra'!$D$8:$D$17))+1,""),ROW()-378)),"")</f>
        <v/>
      </c>
      <c r="D383" s="229" t="str">
        <f t="shared" si="42"/>
        <v/>
      </c>
      <c r="E383" s="74" t="str">
        <f t="shared" si="43"/>
        <v/>
      </c>
      <c r="G383" s="18"/>
      <c r="H383" s="18"/>
      <c r="I383" s="18"/>
      <c r="J383" s="18"/>
      <c r="K383" s="163"/>
      <c r="L383" s="18"/>
      <c r="M383" s="18"/>
      <c r="N383" s="18"/>
      <c r="O383" s="18"/>
      <c r="P383" s="18"/>
      <c r="Q383" s="18"/>
      <c r="R383" s="18"/>
      <c r="S383" s="18"/>
      <c r="T383" s="18"/>
      <c r="U383" s="18"/>
      <c r="V383" s="18"/>
      <c r="W383" s="18"/>
      <c r="X383" s="18"/>
      <c r="Y383" s="18"/>
    </row>
    <row r="384" spans="1:25" ht="12" customHeight="1">
      <c r="A384" s="178" t="str" cm="1">
        <f t="array" ref="A384">IFERROR(INDEX('03.Muestra'!$B$8:$B$17,SMALL(IF("Página Web"='03.Muestra'!$D$8:$D$17,ROW('03.Muestra'!$B$8:$B$17)-MIN(ROW('03.Muestra'!$D$8:$D$17))+1,""),ROW()-378)),"")</f>
        <v/>
      </c>
      <c r="B384" s="186" t="str" cm="1">
        <f t="array" ref="B384">IFERROR(INDEX('03.Muestra'!$C$8:$C$17,SMALL(IF("Página Web"='03.Muestra'!$D$8:$D$17,ROW('03.Muestra'!$C$8:$C$17)-MIN(ROW('03.Muestra'!$D$8:$D$17))+1,""),ROW()-378)),"")</f>
        <v/>
      </c>
      <c r="C384" s="186" t="str" cm="1">
        <f t="array" ref="C384">IFERROR(INDEX('03.Muestra'!$F$8:$F$17,SMALL(IF("Página Web"='03.Muestra'!$D$8:$D$17,ROW('03.Muestra'!$F$8:$F$17)-MIN(ROW('03.Muestra'!$D$8:$D$17))+1,""),ROW()-378)),"")</f>
        <v/>
      </c>
      <c r="D384" s="229" t="str">
        <f t="shared" si="42"/>
        <v/>
      </c>
      <c r="E384" s="74" t="str">
        <f t="shared" si="43"/>
        <v/>
      </c>
      <c r="G384" s="18"/>
      <c r="H384" s="18"/>
      <c r="I384" s="18"/>
      <c r="J384" s="18"/>
      <c r="K384" s="163"/>
      <c r="L384" s="18"/>
      <c r="M384" s="18"/>
      <c r="N384" s="18"/>
      <c r="O384" s="18"/>
      <c r="P384" s="18"/>
      <c r="Q384" s="18"/>
      <c r="R384" s="18"/>
      <c r="S384" s="18"/>
      <c r="T384" s="18"/>
      <c r="U384" s="18"/>
      <c r="V384" s="18"/>
      <c r="W384" s="18"/>
      <c r="X384" s="18"/>
      <c r="Y384" s="18"/>
    </row>
    <row r="385" spans="1:25" ht="12" customHeight="1">
      <c r="A385" s="178" t="str" cm="1">
        <f t="array" ref="A385">IFERROR(INDEX('03.Muestra'!$B$8:$B$17,SMALL(IF("Página Web"='03.Muestra'!$D$8:$D$17,ROW('03.Muestra'!$B$8:$B$17)-MIN(ROW('03.Muestra'!$D$8:$D$17))+1,""),ROW()-378)),"")</f>
        <v/>
      </c>
      <c r="B385" s="186" t="str" cm="1">
        <f t="array" ref="B385">IFERROR(INDEX('03.Muestra'!$C$8:$C$17,SMALL(IF("Página Web"='03.Muestra'!$D$8:$D$17,ROW('03.Muestra'!$C$8:$C$17)-MIN(ROW('03.Muestra'!$D$8:$D$17))+1,""),ROW()-378)),"")</f>
        <v/>
      </c>
      <c r="C385" s="186" t="str" cm="1">
        <f t="array" ref="C385">IFERROR(INDEX('03.Muestra'!$F$8:$F$17,SMALL(IF("Página Web"='03.Muestra'!$D$8:$D$17,ROW('03.Muestra'!$F$8:$F$17)-MIN(ROW('03.Muestra'!$D$8:$D$17))+1,""),ROW()-378)),"")</f>
        <v/>
      </c>
      <c r="D385" s="229" t="str">
        <f t="shared" si="42"/>
        <v/>
      </c>
      <c r="E385" s="74" t="str">
        <f t="shared" si="43"/>
        <v/>
      </c>
      <c r="F385" s="18"/>
      <c r="G385" s="18"/>
      <c r="H385" s="18"/>
      <c r="I385" s="18"/>
      <c r="J385" s="18"/>
      <c r="K385" s="163"/>
      <c r="L385" s="18"/>
      <c r="M385" s="18"/>
      <c r="N385" s="18"/>
      <c r="O385" s="18"/>
      <c r="P385" s="18"/>
      <c r="Q385" s="18"/>
      <c r="R385" s="18"/>
      <c r="S385" s="18"/>
      <c r="T385" s="18"/>
      <c r="U385" s="18"/>
      <c r="V385" s="18"/>
      <c r="W385" s="18"/>
      <c r="X385" s="18"/>
      <c r="Y385" s="18"/>
    </row>
    <row r="386" spans="1:25" ht="12" customHeight="1">
      <c r="A386" s="178" t="str" cm="1">
        <f t="array" ref="A386">IFERROR(INDEX('03.Muestra'!$B$8:$B$17,SMALL(IF("Página Web"='03.Muestra'!$D$8:$D$17,ROW('03.Muestra'!$B$8:$B$17)-MIN(ROW('03.Muestra'!$D$8:$D$17))+1,""),ROW()-378)),"")</f>
        <v/>
      </c>
      <c r="B386" s="186" t="str" cm="1">
        <f t="array" ref="B386">IFERROR(INDEX('03.Muestra'!$C$8:$C$17,SMALL(IF("Página Web"='03.Muestra'!$D$8:$D$17,ROW('03.Muestra'!$C$8:$C$17)-MIN(ROW('03.Muestra'!$D$8:$D$17))+1,""),ROW()-378)),"")</f>
        <v/>
      </c>
      <c r="C386" s="186" t="str" cm="1">
        <f t="array" ref="C386">IFERROR(INDEX('03.Muestra'!$F$8:$F$17,SMALL(IF("Página Web"='03.Muestra'!$D$8:$D$17,ROW('03.Muestra'!$F$8:$F$17)-MIN(ROW('03.Muestra'!$D$8:$D$17))+1,""),ROW()-378)),"")</f>
        <v/>
      </c>
      <c r="D386" s="229" t="str">
        <f t="shared" si="42"/>
        <v/>
      </c>
      <c r="E386" s="74" t="str">
        <f t="shared" si="43"/>
        <v/>
      </c>
      <c r="F386" s="18"/>
      <c r="G386" s="18"/>
      <c r="H386" s="18"/>
      <c r="I386" s="18"/>
      <c r="J386" s="18"/>
      <c r="K386" s="163"/>
      <c r="L386" s="18"/>
      <c r="M386" s="18"/>
      <c r="N386" s="18"/>
      <c r="O386" s="18"/>
      <c r="P386" s="18"/>
      <c r="Q386" s="18"/>
      <c r="R386" s="18"/>
      <c r="S386" s="18"/>
      <c r="T386" s="18"/>
      <c r="U386" s="18"/>
      <c r="V386" s="18"/>
      <c r="W386" s="18"/>
      <c r="X386" s="18"/>
      <c r="Y386" s="18"/>
    </row>
    <row r="387" spans="1:25" ht="12" customHeight="1">
      <c r="A387" s="178" t="str" cm="1">
        <f t="array" ref="A387">IFERROR(INDEX('03.Muestra'!$B$8:$B$17,SMALL(IF("Página Web"='03.Muestra'!$D$8:$D$17,ROW('03.Muestra'!$B$8:$B$17)-MIN(ROW('03.Muestra'!$D$8:$D$17))+1,""),ROW()-378)),"")</f>
        <v/>
      </c>
      <c r="B387" s="186" t="str" cm="1">
        <f t="array" ref="B387">IFERROR(INDEX('03.Muestra'!$C$8:$C$17,SMALL(IF("Página Web"='03.Muestra'!$D$8:$D$17,ROW('03.Muestra'!$C$8:$C$17)-MIN(ROW('03.Muestra'!$D$8:$D$17))+1,""),ROW()-378)),"")</f>
        <v/>
      </c>
      <c r="C387" s="186" t="str" cm="1">
        <f t="array" ref="C387">IFERROR(INDEX('03.Muestra'!$F$8:$F$17,SMALL(IF("Página Web"='03.Muestra'!$D$8:$D$17,ROW('03.Muestra'!$F$8:$F$17)-MIN(ROW('03.Muestra'!$D$8:$D$17))+1,""),ROW()-378)),"")</f>
        <v/>
      </c>
      <c r="D387" s="229" t="str">
        <f t="shared" si="42"/>
        <v/>
      </c>
      <c r="E387" s="74" t="str">
        <f t="shared" si="43"/>
        <v/>
      </c>
      <c r="F387" s="18"/>
      <c r="G387" s="18"/>
      <c r="H387" s="18"/>
      <c r="I387" s="18"/>
      <c r="J387" s="18"/>
      <c r="K387" s="163"/>
      <c r="L387" s="18"/>
      <c r="M387" s="18"/>
      <c r="N387" s="18"/>
      <c r="O387" s="18"/>
      <c r="P387" s="18"/>
      <c r="Q387" s="18"/>
      <c r="R387" s="18"/>
      <c r="S387" s="18"/>
      <c r="T387" s="18"/>
      <c r="U387" s="18"/>
      <c r="V387" s="18"/>
      <c r="W387" s="18"/>
      <c r="X387" s="18"/>
      <c r="Y387" s="18"/>
    </row>
    <row r="388" spans="1:25" ht="12" customHeight="1">
      <c r="A388" s="178" t="str" cm="1">
        <f t="array" ref="A388">IFERROR(INDEX('03.Muestra'!$B$8:$B$17,SMALL(IF("Página Web"='03.Muestra'!$D$8:$D$17,ROW('03.Muestra'!$B$8:$B$17)-MIN(ROW('03.Muestra'!$D$8:$D$17))+1,""),ROW()-378)),"")</f>
        <v/>
      </c>
      <c r="B388" s="186" t="str" cm="1">
        <f t="array" ref="B388">IFERROR(INDEX('03.Muestra'!$C$8:$C$17,SMALL(IF("Página Web"='03.Muestra'!$D$8:$D$17,ROW('03.Muestra'!$C$8:$C$17)-MIN(ROW('03.Muestra'!$D$8:$D$17))+1,""),ROW()-378)),"")</f>
        <v/>
      </c>
      <c r="C388" s="186" t="str" cm="1">
        <f t="array" ref="C388">IFERROR(INDEX('03.Muestra'!$F$8:$F$17,SMALL(IF("Página Web"='03.Muestra'!$D$8:$D$17,ROW('03.Muestra'!$F$8:$F$17)-MIN(ROW('03.Muestra'!$D$8:$D$17))+1,""),ROW()-378)),"")</f>
        <v/>
      </c>
      <c r="D388" s="229" t="str">
        <f t="shared" si="42"/>
        <v/>
      </c>
      <c r="E388" s="74" t="str">
        <f t="shared" si="43"/>
        <v/>
      </c>
      <c r="F388" s="18"/>
      <c r="G388" s="18"/>
      <c r="H388" s="18"/>
      <c r="I388" s="18"/>
      <c r="J388" s="18"/>
      <c r="K388" s="163"/>
      <c r="L388" s="18"/>
      <c r="M388" s="18"/>
      <c r="N388" s="18"/>
      <c r="O388" s="18"/>
      <c r="P388" s="18"/>
      <c r="Q388" s="18"/>
      <c r="R388" s="18"/>
      <c r="S388" s="18"/>
      <c r="T388" s="18"/>
      <c r="U388" s="18"/>
      <c r="V388" s="18"/>
      <c r="W388" s="18"/>
      <c r="X388" s="18"/>
      <c r="Y388" s="18"/>
    </row>
    <row r="389" spans="1:25" ht="12" customHeight="1">
      <c r="A389" s="79"/>
      <c r="B389" s="111"/>
      <c r="C389" s="111"/>
      <c r="D389" s="239"/>
      <c r="E389" s="74"/>
      <c r="F389" s="18"/>
      <c r="G389" s="18"/>
      <c r="H389" s="18"/>
      <c r="I389" s="18"/>
      <c r="J389" s="18"/>
      <c r="K389" s="163"/>
      <c r="L389" s="18"/>
      <c r="M389" s="18"/>
      <c r="N389" s="18"/>
      <c r="O389" s="18"/>
      <c r="P389" s="18"/>
      <c r="Q389" s="18"/>
      <c r="R389" s="18"/>
      <c r="S389" s="18"/>
      <c r="T389" s="18"/>
      <c r="U389" s="18"/>
      <c r="V389" s="18"/>
      <c r="W389" s="18"/>
      <c r="X389" s="18"/>
      <c r="Y389" s="18"/>
    </row>
    <row r="390" spans="1:25" ht="12" customHeight="1">
      <c r="B390" s="18"/>
      <c r="C390" s="18"/>
      <c r="D390" s="235"/>
      <c r="E390" s="74"/>
      <c r="F390" s="18"/>
      <c r="G390" s="18"/>
      <c r="H390" s="18"/>
      <c r="I390" s="18"/>
      <c r="J390" s="18"/>
      <c r="K390" s="163"/>
      <c r="L390" s="18"/>
      <c r="M390" s="18"/>
      <c r="N390" s="18"/>
      <c r="O390" s="18"/>
      <c r="P390" s="18"/>
      <c r="Q390" s="18"/>
      <c r="R390" s="18"/>
      <c r="S390" s="18"/>
      <c r="T390" s="18"/>
      <c r="U390" s="18"/>
      <c r="V390" s="18"/>
      <c r="W390" s="18"/>
      <c r="X390" s="18"/>
      <c r="Y390" s="18"/>
    </row>
    <row r="391" spans="1:25" ht="31">
      <c r="A391" s="227"/>
      <c r="B391" s="228"/>
      <c r="C391" s="227"/>
      <c r="D391" s="240"/>
      <c r="E391" s="222"/>
      <c r="F391" s="18"/>
      <c r="G391" s="18"/>
      <c r="H391" s="18"/>
      <c r="I391" s="18"/>
      <c r="J391" s="18"/>
      <c r="K391" s="163"/>
      <c r="L391" s="18"/>
      <c r="M391" s="18"/>
      <c r="N391" s="18"/>
      <c r="O391" s="18"/>
      <c r="P391" s="18"/>
      <c r="Q391" s="18"/>
      <c r="R391" s="18"/>
      <c r="S391" s="18"/>
      <c r="T391" s="18"/>
      <c r="U391" s="18"/>
      <c r="V391" s="18"/>
      <c r="W391" s="18"/>
      <c r="X391" s="18"/>
      <c r="Y391" s="18"/>
    </row>
    <row r="392" spans="1:25" ht="12" customHeight="1">
      <c r="A392" s="180"/>
      <c r="B392" s="180"/>
      <c r="C392" s="180"/>
      <c r="D392" s="241"/>
      <c r="E392" s="208"/>
      <c r="F392" s="176"/>
      <c r="G392" s="18"/>
      <c r="H392" s="18"/>
      <c r="I392" s="18"/>
      <c r="J392" s="18"/>
      <c r="K392" s="163"/>
      <c r="L392" s="18"/>
      <c r="M392" s="18"/>
      <c r="N392" s="18"/>
      <c r="O392" s="18"/>
      <c r="P392" s="18"/>
      <c r="Q392" s="18"/>
      <c r="R392" s="18"/>
      <c r="S392" s="18"/>
      <c r="T392" s="18"/>
      <c r="U392" s="18"/>
      <c r="V392" s="18"/>
      <c r="W392" s="18"/>
      <c r="X392" s="18"/>
      <c r="Y392" s="18"/>
    </row>
    <row r="393" spans="1:25" ht="12" customHeight="1">
      <c r="B393" s="18"/>
      <c r="C393" s="18"/>
      <c r="D393" s="235"/>
      <c r="E393" s="18"/>
      <c r="F393" s="18"/>
      <c r="G393" s="18"/>
      <c r="H393" s="18"/>
      <c r="I393" s="18"/>
      <c r="J393" s="18"/>
      <c r="K393" s="163"/>
      <c r="L393" s="18"/>
      <c r="M393" s="18"/>
      <c r="N393" s="18"/>
      <c r="O393" s="18"/>
      <c r="P393" s="18"/>
      <c r="Q393" s="18"/>
      <c r="R393" s="18"/>
      <c r="S393" s="18"/>
      <c r="T393" s="18"/>
      <c r="U393" s="18"/>
      <c r="V393" s="18"/>
      <c r="W393" s="18"/>
      <c r="X393" s="18"/>
      <c r="Y393" s="18"/>
    </row>
    <row r="394" spans="1:25" ht="12" customHeight="1">
      <c r="B394" s="90"/>
      <c r="C394" s="18"/>
      <c r="D394" s="235"/>
      <c r="E394" s="78"/>
      <c r="F394" s="18"/>
      <c r="G394" s="18"/>
      <c r="H394" s="18"/>
      <c r="I394" s="18"/>
      <c r="J394" s="18"/>
      <c r="K394" s="163"/>
      <c r="L394" s="18"/>
      <c r="M394" s="18"/>
      <c r="N394" s="18"/>
      <c r="O394" s="18"/>
      <c r="P394" s="18"/>
      <c r="Q394" s="18"/>
      <c r="R394" s="18"/>
      <c r="S394" s="18"/>
      <c r="T394" s="18"/>
      <c r="U394" s="18"/>
      <c r="V394" s="18"/>
      <c r="W394" s="18"/>
      <c r="X394" s="18"/>
      <c r="Y394" s="18"/>
    </row>
    <row r="395" spans="1:25" ht="29.25" customHeight="1">
      <c r="A395" s="157" t="s">
        <v>262</v>
      </c>
      <c r="B395" s="22" t="s">
        <v>87</v>
      </c>
      <c r="C395" s="23" t="s">
        <v>386</v>
      </c>
      <c r="D395" s="237" t="s">
        <v>30</v>
      </c>
      <c r="E395" s="88"/>
      <c r="K395" s="163"/>
      <c r="L395" s="18"/>
      <c r="M395" s="18"/>
      <c r="N395" s="18"/>
      <c r="O395" s="18"/>
      <c r="P395" s="18"/>
      <c r="Q395" s="18"/>
      <c r="R395" s="18"/>
      <c r="S395" s="18"/>
      <c r="T395" s="18"/>
      <c r="U395" s="18"/>
      <c r="V395" s="18"/>
      <c r="W395" s="18"/>
      <c r="X395" s="18"/>
      <c r="Y395" s="18"/>
    </row>
    <row r="396" spans="1:25" ht="12" customHeight="1">
      <c r="A396" s="178" cm="1">
        <f t="array" ref="A396">IFERROR(INDEX('03.Muestra'!$B$8:$B$17,SMALL(IF("Página Web"='03.Muestra'!$D$8:$D$17,ROW('03.Muestra'!$B$8:$B$17)-MIN(ROW('03.Muestra'!$D$8:$D$17))+1,""),ROW()-395)),"")</f>
        <v>1</v>
      </c>
      <c r="B396" s="186" t="str" cm="1">
        <f t="array" ref="B396">IFERROR(INDEX('03.Muestra'!$C$8:$C$17,SMALL(IF("Página Web"='03.Muestra'!$D$8:$D$17,ROW('03.Muestra'!$C$8:$C$17)-MIN(ROW('03.Muestra'!$D$8:$D$17))+1,""),ROW()-395)),"")</f>
        <v>Home</v>
      </c>
      <c r="C396" s="186" t="str" cm="1">
        <f t="array" ref="C396">IFERROR(INDEX('03.Muestra'!$F$8:$F$17,SMALL(IF("Página Web"='03.Muestra'!$D$8:$D$17,ROW('03.Muestra'!$F$8:$F$17)-MIN(ROW('03.Muestra'!$D$8:$D$17))+1,""),ROW()-395)),"")</f>
        <v>https://…</v>
      </c>
      <c r="D396" s="229" t="str">
        <f t="shared" ref="D396:D405" si="44">IF(C396="","",$D$18)</f>
        <v>N/A</v>
      </c>
      <c r="E396" s="74" t="str">
        <f t="shared" ref="E396:E405" si="45">IF(D396&lt;&gt;"",IF(AND(B396&lt;&gt;"",C396&lt;&gt;""),"","ERR"),"")</f>
        <v/>
      </c>
      <c r="F396" s="81" t="s">
        <v>31</v>
      </c>
      <c r="G396" s="82" t="s">
        <v>35</v>
      </c>
      <c r="H396" s="83" t="s">
        <v>33</v>
      </c>
      <c r="I396" s="84" t="s">
        <v>26</v>
      </c>
      <c r="J396" s="85" t="s">
        <v>24</v>
      </c>
      <c r="K396" s="159" t="s">
        <v>463</v>
      </c>
      <c r="L396" s="18"/>
      <c r="M396" s="18"/>
      <c r="N396" s="18"/>
      <c r="O396" s="18"/>
      <c r="P396" s="18"/>
      <c r="Q396" s="18"/>
      <c r="R396" s="18"/>
      <c r="S396" s="18"/>
      <c r="T396" s="18"/>
      <c r="U396" s="18"/>
      <c r="V396" s="18"/>
      <c r="W396" s="18"/>
      <c r="X396" s="18"/>
      <c r="Y396" s="18"/>
    </row>
    <row r="397" spans="1:25" ht="12" customHeight="1">
      <c r="A397" s="178" t="str" cm="1">
        <f t="array" ref="A397">IFERROR(INDEX('03.Muestra'!$B$8:$B$17,SMALL(IF("Página Web"='03.Muestra'!$D$8:$D$17,ROW('03.Muestra'!$B$8:$B$17)-MIN(ROW('03.Muestra'!$D$8:$D$17))+1,""),ROW()-395)),"")</f>
        <v/>
      </c>
      <c r="B397" s="186" t="str" cm="1">
        <f t="array" ref="B397">IFERROR(INDEX('03.Muestra'!$C$8:$C$17,SMALL(IF("Página Web"='03.Muestra'!$D$8:$D$17,ROW('03.Muestra'!$C$8:$C$17)-MIN(ROW('03.Muestra'!$D$8:$D$17))+1,""),ROW()-395)),"")</f>
        <v/>
      </c>
      <c r="C397" s="186" t="str" cm="1">
        <f t="array" ref="C397">IFERROR(INDEX('03.Muestra'!$F$8:$F$17,SMALL(IF("Página Web"='03.Muestra'!$D$8:$D$17,ROW('03.Muestra'!$F$8:$F$17)-MIN(ROW('03.Muestra'!$D$8:$D$17))+1,""),ROW()-395)),"")</f>
        <v/>
      </c>
      <c r="D397" s="229" t="str">
        <f t="shared" si="44"/>
        <v/>
      </c>
      <c r="E397" s="74" t="str">
        <f t="shared" si="45"/>
        <v/>
      </c>
      <c r="F397" s="199">
        <f ca="1">COUNTIF($D396:INDIRECT("$D" &amp;  SUM(ROW()-1,'03.Muestra'!$D$20)-1),F396)</f>
        <v>0</v>
      </c>
      <c r="G397" s="199">
        <f ca="1">COUNTIF($D396:INDIRECT("$D" &amp;  SUM(ROW()-1,'03.Muestra'!$D$20)-1),G396)</f>
        <v>0</v>
      </c>
      <c r="H397" s="199">
        <f ca="1">COUNTIF($D396:INDIRECT("$D" &amp;  SUM(ROW()-1,'03.Muestra'!$D$20)-1),H396)</f>
        <v>1</v>
      </c>
      <c r="I397" s="199">
        <f ca="1">COUNTIF($D396:INDIRECT("$D" &amp;  SUM(ROW()-1,'03.Muestra'!$D$20)-1),I396)</f>
        <v>0</v>
      </c>
      <c r="J397" s="199">
        <f ca="1">COUNTIF($D396:INDIRECT("$D" &amp;  SUM(ROW()-1,'03.Muestra'!$D$20)-1),J396)</f>
        <v>0</v>
      </c>
      <c r="K397" s="160">
        <f ca="1">IF(COUNTIF('03.Muestra'!$D$8:$D$17,"Página Web")=0,0,COUNTBLANK($D396:INDIRECT("$D" &amp;  SUM(ROW()-1,COUNTIF('03.Muestra'!$D$8:$D$17,"Página Web"))-1)))</f>
        <v>0</v>
      </c>
      <c r="L397" s="18"/>
      <c r="M397" s="18"/>
      <c r="N397" s="18"/>
      <c r="O397" s="18"/>
      <c r="P397" s="18"/>
      <c r="Q397" s="18"/>
      <c r="R397" s="18"/>
      <c r="S397" s="18"/>
      <c r="T397" s="18"/>
      <c r="U397" s="18"/>
      <c r="V397" s="18"/>
      <c r="W397" s="18"/>
      <c r="X397" s="18"/>
      <c r="Y397" s="18"/>
    </row>
    <row r="398" spans="1:25" ht="12" customHeight="1">
      <c r="A398" s="178" t="str" cm="1">
        <f t="array" ref="A398">IFERROR(INDEX('03.Muestra'!$B$8:$B$17,SMALL(IF("Página Web"='03.Muestra'!$D$8:$D$17,ROW('03.Muestra'!$B$8:$B$17)-MIN(ROW('03.Muestra'!$D$8:$D$17))+1,""),ROW()-395)),"")</f>
        <v/>
      </c>
      <c r="B398" s="186" t="str" cm="1">
        <f t="array" ref="B398">IFERROR(INDEX('03.Muestra'!$C$8:$C$17,SMALL(IF("Página Web"='03.Muestra'!$D$8:$D$17,ROW('03.Muestra'!$C$8:$C$17)-MIN(ROW('03.Muestra'!$D$8:$D$17))+1,""),ROW()-395)),"")</f>
        <v/>
      </c>
      <c r="C398" s="186" t="str" cm="1">
        <f t="array" ref="C398">IFERROR(INDEX('03.Muestra'!$F$8:$F$17,SMALL(IF("Página Web"='03.Muestra'!$D$8:$D$17,ROW('03.Muestra'!$F$8:$F$17)-MIN(ROW('03.Muestra'!$D$8:$D$17))+1,""),ROW()-395)),"")</f>
        <v/>
      </c>
      <c r="D398" s="229" t="str">
        <f t="shared" si="44"/>
        <v/>
      </c>
      <c r="E398" s="74" t="str">
        <f t="shared" si="45"/>
        <v/>
      </c>
      <c r="G398" s="18"/>
      <c r="H398" s="18"/>
      <c r="I398" s="18"/>
      <c r="J398" s="18"/>
      <c r="K398" s="163"/>
      <c r="L398" s="18"/>
      <c r="M398" s="18"/>
      <c r="N398" s="18"/>
      <c r="O398" s="18"/>
      <c r="P398" s="18"/>
      <c r="Q398" s="18"/>
      <c r="R398" s="18"/>
      <c r="S398" s="18"/>
      <c r="T398" s="18"/>
      <c r="U398" s="18"/>
      <c r="V398" s="18"/>
      <c r="W398" s="18"/>
      <c r="X398" s="18"/>
      <c r="Y398" s="18"/>
    </row>
    <row r="399" spans="1:25" ht="12" customHeight="1">
      <c r="A399" s="178" t="str" cm="1">
        <f t="array" ref="A399">IFERROR(INDEX('03.Muestra'!$B$8:$B$17,SMALL(IF("Página Web"='03.Muestra'!$D$8:$D$17,ROW('03.Muestra'!$B$8:$B$17)-MIN(ROW('03.Muestra'!$D$8:$D$17))+1,""),ROW()-395)),"")</f>
        <v/>
      </c>
      <c r="B399" s="186" t="str" cm="1">
        <f t="array" ref="B399">IFERROR(INDEX('03.Muestra'!$C$8:$C$17,SMALL(IF("Página Web"='03.Muestra'!$D$8:$D$17,ROW('03.Muestra'!$C$8:$C$17)-MIN(ROW('03.Muestra'!$D$8:$D$17))+1,""),ROW()-395)),"")</f>
        <v/>
      </c>
      <c r="C399" s="186" t="str" cm="1">
        <f t="array" ref="C399">IFERROR(INDEX('03.Muestra'!$F$8:$F$17,SMALL(IF("Página Web"='03.Muestra'!$D$8:$D$17,ROW('03.Muestra'!$F$8:$F$17)-MIN(ROW('03.Muestra'!$D$8:$D$17))+1,""),ROW()-395)),"")</f>
        <v/>
      </c>
      <c r="D399" s="229" t="str">
        <f t="shared" si="44"/>
        <v/>
      </c>
      <c r="E399" s="74" t="str">
        <f t="shared" si="45"/>
        <v/>
      </c>
      <c r="G399" s="18"/>
      <c r="H399" s="18"/>
      <c r="I399" s="18"/>
      <c r="J399" s="18"/>
      <c r="K399" s="163"/>
      <c r="L399" s="18"/>
      <c r="M399" s="18"/>
      <c r="N399" s="18"/>
      <c r="O399" s="18"/>
      <c r="P399" s="18"/>
      <c r="Q399" s="18"/>
      <c r="R399" s="18"/>
      <c r="S399" s="18"/>
      <c r="T399" s="18"/>
      <c r="U399" s="18"/>
      <c r="V399" s="18"/>
      <c r="W399" s="18"/>
      <c r="X399" s="18"/>
      <c r="Y399" s="18"/>
    </row>
    <row r="400" spans="1:25" ht="12" customHeight="1">
      <c r="A400" s="178" t="str" cm="1">
        <f t="array" ref="A400">IFERROR(INDEX('03.Muestra'!$B$8:$B$17,SMALL(IF("Página Web"='03.Muestra'!$D$8:$D$17,ROW('03.Muestra'!$B$8:$B$17)-MIN(ROW('03.Muestra'!$D$8:$D$17))+1,""),ROW()-395)),"")</f>
        <v/>
      </c>
      <c r="B400" s="186" t="str" cm="1">
        <f t="array" ref="B400">IFERROR(INDEX('03.Muestra'!$C$8:$C$17,SMALL(IF("Página Web"='03.Muestra'!$D$8:$D$17,ROW('03.Muestra'!$C$8:$C$17)-MIN(ROW('03.Muestra'!$D$8:$D$17))+1,""),ROW()-395)),"")</f>
        <v/>
      </c>
      <c r="C400" s="186" t="str" cm="1">
        <f t="array" ref="C400">IFERROR(INDEX('03.Muestra'!$F$8:$F$17,SMALL(IF("Página Web"='03.Muestra'!$D$8:$D$17,ROW('03.Muestra'!$F$8:$F$17)-MIN(ROW('03.Muestra'!$D$8:$D$17))+1,""),ROW()-395)),"")</f>
        <v/>
      </c>
      <c r="D400" s="229" t="str">
        <f t="shared" si="44"/>
        <v/>
      </c>
      <c r="E400" s="74" t="str">
        <f t="shared" si="45"/>
        <v/>
      </c>
      <c r="G400" s="18"/>
      <c r="H400" s="18"/>
      <c r="I400" s="18"/>
      <c r="J400" s="18"/>
      <c r="K400" s="163"/>
      <c r="L400" s="18"/>
      <c r="M400" s="18"/>
      <c r="N400" s="18"/>
      <c r="O400" s="18"/>
      <c r="P400" s="18"/>
      <c r="Q400" s="18"/>
      <c r="R400" s="18"/>
      <c r="S400" s="18"/>
      <c r="T400" s="18"/>
      <c r="U400" s="18"/>
      <c r="V400" s="18"/>
      <c r="W400" s="18"/>
      <c r="X400" s="18"/>
      <c r="Y400" s="18"/>
    </row>
    <row r="401" spans="1:25" ht="12" customHeight="1">
      <c r="A401" s="178" t="str" cm="1">
        <f t="array" ref="A401">IFERROR(INDEX('03.Muestra'!$B$8:$B$17,SMALL(IF("Página Web"='03.Muestra'!$D$8:$D$17,ROW('03.Muestra'!$B$8:$B$17)-MIN(ROW('03.Muestra'!$D$8:$D$17))+1,""),ROW()-395)),"")</f>
        <v/>
      </c>
      <c r="B401" s="186" t="str" cm="1">
        <f t="array" ref="B401">IFERROR(INDEX('03.Muestra'!$C$8:$C$17,SMALL(IF("Página Web"='03.Muestra'!$D$8:$D$17,ROW('03.Muestra'!$C$8:$C$17)-MIN(ROW('03.Muestra'!$D$8:$D$17))+1,""),ROW()-395)),"")</f>
        <v/>
      </c>
      <c r="C401" s="186" t="str" cm="1">
        <f t="array" ref="C401">IFERROR(INDEX('03.Muestra'!$F$8:$F$17,SMALL(IF("Página Web"='03.Muestra'!$D$8:$D$17,ROW('03.Muestra'!$F$8:$F$17)-MIN(ROW('03.Muestra'!$D$8:$D$17))+1,""),ROW()-395)),"")</f>
        <v/>
      </c>
      <c r="D401" s="229" t="str">
        <f t="shared" si="44"/>
        <v/>
      </c>
      <c r="E401" s="74" t="str">
        <f t="shared" si="45"/>
        <v/>
      </c>
      <c r="G401" s="18"/>
      <c r="H401" s="18"/>
      <c r="I401" s="18"/>
      <c r="J401" s="18"/>
      <c r="K401" s="163"/>
      <c r="L401" s="18"/>
      <c r="M401" s="18"/>
      <c r="N401" s="18"/>
      <c r="O401" s="18"/>
      <c r="P401" s="18"/>
      <c r="Q401" s="18"/>
      <c r="R401" s="18"/>
      <c r="S401" s="18"/>
      <c r="T401" s="18"/>
      <c r="U401" s="18"/>
      <c r="V401" s="18"/>
      <c r="W401" s="18"/>
      <c r="X401" s="18"/>
      <c r="Y401" s="18"/>
    </row>
    <row r="402" spans="1:25" ht="12" customHeight="1">
      <c r="A402" s="178" t="str" cm="1">
        <f t="array" ref="A402">IFERROR(INDEX('03.Muestra'!$B$8:$B$17,SMALL(IF("Página Web"='03.Muestra'!$D$8:$D$17,ROW('03.Muestra'!$B$8:$B$17)-MIN(ROW('03.Muestra'!$D$8:$D$17))+1,""),ROW()-395)),"")</f>
        <v/>
      </c>
      <c r="B402" s="186" t="str" cm="1">
        <f t="array" ref="B402">IFERROR(INDEX('03.Muestra'!$C$8:$C$17,SMALL(IF("Página Web"='03.Muestra'!$D$8:$D$17,ROW('03.Muestra'!$C$8:$C$17)-MIN(ROW('03.Muestra'!$D$8:$D$17))+1,""),ROW()-395)),"")</f>
        <v/>
      </c>
      <c r="C402" s="186" t="str" cm="1">
        <f t="array" ref="C402">IFERROR(INDEX('03.Muestra'!$F$8:$F$17,SMALL(IF("Página Web"='03.Muestra'!$D$8:$D$17,ROW('03.Muestra'!$F$8:$F$17)-MIN(ROW('03.Muestra'!$D$8:$D$17))+1,""),ROW()-395)),"")</f>
        <v/>
      </c>
      <c r="D402" s="229" t="str">
        <f t="shared" si="44"/>
        <v/>
      </c>
      <c r="E402" s="74" t="str">
        <f t="shared" si="45"/>
        <v/>
      </c>
      <c r="F402" s="18"/>
      <c r="G402" s="18"/>
      <c r="H402" s="18"/>
      <c r="I402" s="18"/>
      <c r="J402" s="18"/>
      <c r="K402" s="163"/>
      <c r="L402" s="18"/>
      <c r="M402" s="18"/>
      <c r="N402" s="18"/>
      <c r="O402" s="18"/>
      <c r="P402" s="18"/>
      <c r="Q402" s="18"/>
      <c r="R402" s="18"/>
      <c r="S402" s="18"/>
      <c r="T402" s="18"/>
      <c r="U402" s="18"/>
      <c r="V402" s="18"/>
      <c r="W402" s="18"/>
      <c r="X402" s="18"/>
      <c r="Y402" s="18"/>
    </row>
    <row r="403" spans="1:25" ht="12" customHeight="1">
      <c r="A403" s="178" t="str" cm="1">
        <f t="array" ref="A403">IFERROR(INDEX('03.Muestra'!$B$8:$B$17,SMALL(IF("Página Web"='03.Muestra'!$D$8:$D$17,ROW('03.Muestra'!$B$8:$B$17)-MIN(ROW('03.Muestra'!$D$8:$D$17))+1,""),ROW()-395)),"")</f>
        <v/>
      </c>
      <c r="B403" s="186" t="str" cm="1">
        <f t="array" ref="B403">IFERROR(INDEX('03.Muestra'!$C$8:$C$17,SMALL(IF("Página Web"='03.Muestra'!$D$8:$D$17,ROW('03.Muestra'!$C$8:$C$17)-MIN(ROW('03.Muestra'!$D$8:$D$17))+1,""),ROW()-395)),"")</f>
        <v/>
      </c>
      <c r="C403" s="186" t="str" cm="1">
        <f t="array" ref="C403">IFERROR(INDEX('03.Muestra'!$F$8:$F$17,SMALL(IF("Página Web"='03.Muestra'!$D$8:$D$17,ROW('03.Muestra'!$F$8:$F$17)-MIN(ROW('03.Muestra'!$D$8:$D$17))+1,""),ROW()-395)),"")</f>
        <v/>
      </c>
      <c r="D403" s="229" t="str">
        <f t="shared" si="44"/>
        <v/>
      </c>
      <c r="E403" s="74" t="str">
        <f t="shared" si="45"/>
        <v/>
      </c>
      <c r="F403" s="18"/>
      <c r="G403" s="18"/>
      <c r="H403" s="18"/>
      <c r="I403" s="18"/>
      <c r="J403" s="18"/>
      <c r="K403" s="163"/>
      <c r="L403" s="18"/>
      <c r="M403" s="18"/>
      <c r="N403" s="18"/>
      <c r="O403" s="18"/>
      <c r="P403" s="18"/>
      <c r="Q403" s="18"/>
      <c r="R403" s="18"/>
      <c r="S403" s="18"/>
      <c r="T403" s="18"/>
      <c r="U403" s="18"/>
      <c r="V403" s="18"/>
      <c r="W403" s="18"/>
      <c r="X403" s="18"/>
      <c r="Y403" s="18"/>
    </row>
    <row r="404" spans="1:25" ht="12" customHeight="1">
      <c r="A404" s="178" t="str" cm="1">
        <f t="array" ref="A404">IFERROR(INDEX('03.Muestra'!$B$8:$B$17,SMALL(IF("Página Web"='03.Muestra'!$D$8:$D$17,ROW('03.Muestra'!$B$8:$B$17)-MIN(ROW('03.Muestra'!$D$8:$D$17))+1,""),ROW()-395)),"")</f>
        <v/>
      </c>
      <c r="B404" s="186" t="str" cm="1">
        <f t="array" ref="B404">IFERROR(INDEX('03.Muestra'!$C$8:$C$17,SMALL(IF("Página Web"='03.Muestra'!$D$8:$D$17,ROW('03.Muestra'!$C$8:$C$17)-MIN(ROW('03.Muestra'!$D$8:$D$17))+1,""),ROW()-395)),"")</f>
        <v/>
      </c>
      <c r="C404" s="186" t="str" cm="1">
        <f t="array" ref="C404">IFERROR(INDEX('03.Muestra'!$F$8:$F$17,SMALL(IF("Página Web"='03.Muestra'!$D$8:$D$17,ROW('03.Muestra'!$F$8:$F$17)-MIN(ROW('03.Muestra'!$D$8:$D$17))+1,""),ROW()-395)),"")</f>
        <v/>
      </c>
      <c r="D404" s="229" t="str">
        <f t="shared" si="44"/>
        <v/>
      </c>
      <c r="E404" s="74" t="str">
        <f t="shared" si="45"/>
        <v/>
      </c>
      <c r="F404" s="18"/>
      <c r="G404" s="18"/>
      <c r="H404" s="18"/>
      <c r="I404" s="18"/>
      <c r="J404" s="18"/>
      <c r="K404" s="163"/>
      <c r="L404" s="18"/>
      <c r="M404" s="18"/>
      <c r="N404" s="18"/>
      <c r="O404" s="18"/>
      <c r="P404" s="18"/>
      <c r="Q404" s="18"/>
      <c r="R404" s="18"/>
      <c r="S404" s="18"/>
      <c r="T404" s="18"/>
      <c r="U404" s="18"/>
      <c r="V404" s="18"/>
      <c r="W404" s="18"/>
      <c r="X404" s="18"/>
      <c r="Y404" s="18"/>
    </row>
    <row r="405" spans="1:25" ht="12" customHeight="1">
      <c r="A405" s="178" t="str" cm="1">
        <f t="array" ref="A405">IFERROR(INDEX('03.Muestra'!$B$8:$B$17,SMALL(IF("Página Web"='03.Muestra'!$D$8:$D$17,ROW('03.Muestra'!$B$8:$B$17)-MIN(ROW('03.Muestra'!$D$8:$D$17))+1,""),ROW()-395)),"")</f>
        <v/>
      </c>
      <c r="B405" s="186" t="str" cm="1">
        <f t="array" ref="B405">IFERROR(INDEX('03.Muestra'!$C$8:$C$17,SMALL(IF("Página Web"='03.Muestra'!$D$8:$D$17,ROW('03.Muestra'!$C$8:$C$17)-MIN(ROW('03.Muestra'!$D$8:$D$17))+1,""),ROW()-395)),"")</f>
        <v/>
      </c>
      <c r="C405" s="186" t="str" cm="1">
        <f t="array" ref="C405">IFERROR(INDEX('03.Muestra'!$F$8:$F$17,SMALL(IF("Página Web"='03.Muestra'!$D$8:$D$17,ROW('03.Muestra'!$F$8:$F$17)-MIN(ROW('03.Muestra'!$D$8:$D$17))+1,""),ROW()-395)),"")</f>
        <v/>
      </c>
      <c r="D405" s="229" t="str">
        <f t="shared" si="44"/>
        <v/>
      </c>
      <c r="E405" s="74" t="str">
        <f t="shared" si="45"/>
        <v/>
      </c>
      <c r="F405" s="18"/>
      <c r="G405" s="18"/>
      <c r="H405" s="18"/>
      <c r="I405" s="18"/>
      <c r="J405" s="18"/>
      <c r="K405" s="163"/>
      <c r="L405" s="18"/>
      <c r="M405" s="18"/>
      <c r="N405" s="18"/>
      <c r="O405" s="18"/>
      <c r="P405" s="18"/>
      <c r="Q405" s="18"/>
      <c r="R405" s="18"/>
      <c r="S405" s="18"/>
      <c r="T405" s="18"/>
      <c r="U405" s="18"/>
      <c r="V405" s="18"/>
      <c r="W405" s="18"/>
      <c r="X405" s="18"/>
      <c r="Y405" s="18"/>
    </row>
    <row r="406" spans="1:25" ht="12" customHeight="1">
      <c r="A406" s="79"/>
      <c r="B406" s="111"/>
      <c r="C406" s="111"/>
      <c r="D406" s="239"/>
      <c r="E406" s="74"/>
      <c r="F406" s="18"/>
      <c r="G406" s="18"/>
      <c r="H406" s="18"/>
      <c r="I406" s="18"/>
      <c r="J406" s="18"/>
      <c r="K406" s="163"/>
      <c r="L406" s="18"/>
      <c r="M406" s="18"/>
      <c r="N406" s="18"/>
      <c r="O406" s="18"/>
      <c r="P406" s="18"/>
      <c r="Q406" s="18"/>
      <c r="R406" s="18"/>
      <c r="S406" s="18"/>
      <c r="T406" s="18"/>
      <c r="U406" s="18"/>
      <c r="V406" s="18"/>
      <c r="W406" s="18"/>
      <c r="X406" s="18"/>
      <c r="Y406" s="18"/>
    </row>
    <row r="407" spans="1:25" ht="12" customHeight="1">
      <c r="B407" s="18"/>
      <c r="C407" s="18"/>
      <c r="D407" s="235"/>
      <c r="E407" s="74"/>
      <c r="F407" s="18"/>
      <c r="G407" s="18"/>
      <c r="H407" s="18"/>
      <c r="I407" s="18"/>
      <c r="J407" s="18"/>
      <c r="K407" s="163"/>
      <c r="L407" s="18"/>
      <c r="M407" s="18"/>
      <c r="N407" s="18"/>
      <c r="O407" s="18"/>
      <c r="P407" s="18"/>
      <c r="Q407" s="18"/>
      <c r="R407" s="18"/>
      <c r="S407" s="18"/>
      <c r="T407" s="18"/>
      <c r="U407" s="18"/>
      <c r="V407" s="18"/>
      <c r="W407" s="18"/>
      <c r="X407" s="18"/>
      <c r="Y407" s="18"/>
    </row>
    <row r="408" spans="1:25" ht="31">
      <c r="A408" s="227"/>
      <c r="B408" s="228"/>
      <c r="C408" s="227"/>
      <c r="D408" s="240"/>
      <c r="E408" s="222"/>
      <c r="F408" s="18"/>
      <c r="G408" s="18"/>
      <c r="H408" s="18"/>
      <c r="I408" s="18"/>
      <c r="J408" s="18"/>
      <c r="K408" s="163"/>
      <c r="L408" s="18"/>
      <c r="M408" s="18"/>
      <c r="N408" s="18"/>
      <c r="O408" s="18"/>
      <c r="P408" s="18"/>
      <c r="Q408" s="18"/>
      <c r="R408" s="18"/>
      <c r="S408" s="18"/>
      <c r="T408" s="18"/>
      <c r="U408" s="18"/>
      <c r="V408" s="18"/>
      <c r="W408" s="18"/>
      <c r="X408" s="18"/>
      <c r="Y408" s="18"/>
    </row>
    <row r="409" spans="1:25" ht="12" customHeight="1">
      <c r="A409" s="180"/>
      <c r="B409" s="180"/>
      <c r="C409" s="180"/>
      <c r="D409" s="241"/>
      <c r="E409" s="208"/>
      <c r="F409" s="176"/>
      <c r="G409" s="18"/>
      <c r="H409" s="18"/>
      <c r="I409" s="18"/>
      <c r="J409" s="18"/>
      <c r="K409" s="163"/>
      <c r="L409" s="18"/>
      <c r="M409" s="18"/>
      <c r="N409" s="18"/>
      <c r="O409" s="18"/>
      <c r="P409" s="18"/>
      <c r="Q409" s="18"/>
      <c r="R409" s="18"/>
      <c r="S409" s="18"/>
      <c r="T409" s="18"/>
      <c r="U409" s="18"/>
      <c r="V409" s="18"/>
      <c r="W409" s="18"/>
      <c r="X409" s="18"/>
      <c r="Y409" s="18"/>
    </row>
    <row r="410" spans="1:25" ht="12" customHeight="1">
      <c r="B410" s="18"/>
      <c r="C410" s="18"/>
      <c r="D410" s="234"/>
      <c r="E410" s="18"/>
      <c r="F410" s="18"/>
      <c r="G410" s="18"/>
      <c r="H410" s="18"/>
      <c r="I410" s="18"/>
      <c r="J410" s="18"/>
      <c r="K410" s="163"/>
      <c r="L410" s="18"/>
      <c r="M410" s="18"/>
      <c r="N410" s="18"/>
      <c r="O410" s="18"/>
      <c r="P410" s="18"/>
      <c r="Q410" s="18"/>
      <c r="R410" s="18"/>
      <c r="S410" s="18"/>
      <c r="T410" s="18"/>
      <c r="U410" s="18"/>
      <c r="V410" s="18"/>
      <c r="W410" s="18"/>
      <c r="X410" s="18"/>
      <c r="Y410" s="18"/>
    </row>
    <row r="411" spans="1:25" ht="12" customHeight="1">
      <c r="B411" s="90"/>
      <c r="C411" s="18"/>
      <c r="D411" s="235"/>
      <c r="E411" s="78"/>
      <c r="F411" s="18"/>
      <c r="G411" s="18"/>
      <c r="H411" s="18"/>
      <c r="I411" s="18"/>
      <c r="J411" s="18"/>
      <c r="K411" s="163"/>
      <c r="L411" s="18"/>
      <c r="M411" s="18"/>
      <c r="N411" s="18"/>
      <c r="O411" s="18"/>
      <c r="P411" s="18"/>
      <c r="Q411" s="18"/>
      <c r="R411" s="18"/>
      <c r="S411" s="18"/>
      <c r="T411" s="18"/>
      <c r="U411" s="18"/>
      <c r="V411" s="18"/>
      <c r="W411" s="18"/>
      <c r="X411" s="18"/>
      <c r="Y411" s="18"/>
    </row>
    <row r="412" spans="1:25" ht="29.25" customHeight="1">
      <c r="A412" s="157" t="s">
        <v>262</v>
      </c>
      <c r="B412" s="22" t="s">
        <v>87</v>
      </c>
      <c r="C412" s="23" t="s">
        <v>387</v>
      </c>
      <c r="D412" s="237" t="s">
        <v>30</v>
      </c>
      <c r="E412" s="88"/>
      <c r="K412" s="163"/>
      <c r="L412" s="18"/>
      <c r="M412" s="18"/>
      <c r="N412" s="18"/>
      <c r="O412" s="18"/>
      <c r="P412" s="18"/>
      <c r="Q412" s="18"/>
      <c r="R412" s="18"/>
      <c r="S412" s="18"/>
      <c r="T412" s="18"/>
      <c r="U412" s="18"/>
      <c r="V412" s="18"/>
      <c r="W412" s="18"/>
      <c r="X412" s="18"/>
      <c r="Y412" s="18"/>
    </row>
    <row r="413" spans="1:25" ht="12" customHeight="1">
      <c r="A413" s="178" cm="1">
        <f t="array" ref="A413">IFERROR(INDEX('03.Muestra'!$B$8:$B$17,SMALL(IF("Página Web"='03.Muestra'!$D$8:$D$17,ROW('03.Muestra'!$B$8:$B$17)-MIN(ROW('03.Muestra'!$D$8:$D$17))+1,""),ROW()-412)),"")</f>
        <v>1</v>
      </c>
      <c r="B413" s="186" t="str" cm="1">
        <f t="array" ref="B413">IFERROR(INDEX('03.Muestra'!$C$8:$C$17,SMALL(IF("Página Web"='03.Muestra'!$D$8:$D$17,ROW('03.Muestra'!$C$8:$C$17)-MIN(ROW('03.Muestra'!$D$8:$D$17))+1,""),ROW()-412)),"")</f>
        <v>Home</v>
      </c>
      <c r="C413" s="186" t="str" cm="1">
        <f t="array" ref="C413">IFERROR(INDEX('03.Muestra'!$F$8:$F$17,SMALL(IF("Página Web"='03.Muestra'!$D$8:$D$17,ROW('03.Muestra'!$F$8:$F$17)-MIN(ROW('03.Muestra'!$D$8:$D$17))+1,""),ROW()-412)),"")</f>
        <v>https://…</v>
      </c>
      <c r="D413" s="229" t="s">
        <v>24</v>
      </c>
      <c r="E413" s="74" t="str">
        <f t="shared" ref="E413:E422" si="46">IF(D413&lt;&gt;"",IF(AND(B413&lt;&gt;"",C413&lt;&gt;""),"","ERR"),"")</f>
        <v/>
      </c>
      <c r="F413" s="81" t="s">
        <v>31</v>
      </c>
      <c r="G413" s="82" t="s">
        <v>35</v>
      </c>
      <c r="H413" s="83" t="s">
        <v>33</v>
      </c>
      <c r="I413" s="84" t="s">
        <v>26</v>
      </c>
      <c r="J413" s="85" t="s">
        <v>24</v>
      </c>
      <c r="K413" s="159" t="s">
        <v>463</v>
      </c>
      <c r="L413" s="18"/>
      <c r="M413" s="18"/>
      <c r="N413" s="18"/>
      <c r="O413" s="18"/>
      <c r="P413" s="18"/>
      <c r="Q413" s="18"/>
      <c r="R413" s="18"/>
      <c r="S413" s="18"/>
      <c r="T413" s="18"/>
      <c r="U413" s="18"/>
      <c r="V413" s="18"/>
      <c r="W413" s="18"/>
      <c r="X413" s="18"/>
      <c r="Y413" s="18"/>
    </row>
    <row r="414" spans="1:25" ht="12" customHeight="1">
      <c r="A414" s="178" t="str" cm="1">
        <f t="array" ref="A414">IFERROR(INDEX('03.Muestra'!$B$8:$B$17,SMALL(IF("Página Web"='03.Muestra'!$D$8:$D$17,ROW('03.Muestra'!$B$8:$B$17)-MIN(ROW('03.Muestra'!$D$8:$D$17))+1,""),ROW()-412)),"")</f>
        <v/>
      </c>
      <c r="B414" s="186" t="str" cm="1">
        <f t="array" ref="B414">IFERROR(INDEX('03.Muestra'!$C$8:$C$17,SMALL(IF("Página Web"='03.Muestra'!$D$8:$D$17,ROW('03.Muestra'!$C$8:$C$17)-MIN(ROW('03.Muestra'!$D$8:$D$17))+1,""),ROW()-412)),"")</f>
        <v/>
      </c>
      <c r="C414" s="186" t="str" cm="1">
        <f t="array" ref="C414">IFERROR(INDEX('03.Muestra'!$F$8:$F$17,SMALL(IF("Página Web"='03.Muestra'!$D$8:$D$17,ROW('03.Muestra'!$F$8:$F$17)-MIN(ROW('03.Muestra'!$D$8:$D$17))+1,""),ROW()-412)),"")</f>
        <v/>
      </c>
      <c r="D414" s="229" t="s">
        <v>24</v>
      </c>
      <c r="E414" s="74" t="str">
        <f t="shared" si="46"/>
        <v>ERR</v>
      </c>
      <c r="F414" s="199">
        <f ca="1">COUNTIF($D413:INDIRECT("$D" &amp;  SUM(ROW()-1,'03.Muestra'!$D$20)-1),F413)</f>
        <v>0</v>
      </c>
      <c r="G414" s="199">
        <f ca="1">COUNTIF($D413:INDIRECT("$D" &amp;  SUM(ROW()-1,'03.Muestra'!$D$20)-1),G413)</f>
        <v>0</v>
      </c>
      <c r="H414" s="199">
        <f ca="1">COUNTIF($D413:INDIRECT("$D" &amp;  SUM(ROW()-1,'03.Muestra'!$D$20)-1),H413)</f>
        <v>0</v>
      </c>
      <c r="I414" s="199">
        <f ca="1">COUNTIF($D413:INDIRECT("$D" &amp;  SUM(ROW()-1,'03.Muestra'!$D$20)-1),I413)</f>
        <v>0</v>
      </c>
      <c r="J414" s="199">
        <f ca="1">COUNTIF($D413:INDIRECT("$D" &amp;  SUM(ROW()-1,'03.Muestra'!$D$20)-1),J413)</f>
        <v>1</v>
      </c>
      <c r="K414" s="160">
        <f ca="1">IF(COUNTIF('03.Muestra'!$D$8:$D$17,"Página Web")=0,0,COUNTBLANK($D413:INDIRECT("$D" &amp;  SUM(ROW()-1,COUNTIF('03.Muestra'!$D$8:$D$17,"Página Web"))-1)))</f>
        <v>0</v>
      </c>
      <c r="L414" s="18"/>
      <c r="M414" s="18"/>
      <c r="N414" s="18"/>
      <c r="O414" s="18"/>
      <c r="P414" s="18"/>
      <c r="Q414" s="18"/>
      <c r="R414" s="18"/>
      <c r="S414" s="18"/>
      <c r="T414" s="18"/>
      <c r="U414" s="18"/>
      <c r="V414" s="18"/>
      <c r="W414" s="18"/>
      <c r="X414" s="18"/>
      <c r="Y414" s="18"/>
    </row>
    <row r="415" spans="1:25" ht="12" customHeight="1">
      <c r="A415" s="178" t="str" cm="1">
        <f t="array" ref="A415">IFERROR(INDEX('03.Muestra'!$B$8:$B$17,SMALL(IF("Página Web"='03.Muestra'!$D$8:$D$17,ROW('03.Muestra'!$B$8:$B$17)-MIN(ROW('03.Muestra'!$D$8:$D$17))+1,""),ROW()-412)),"")</f>
        <v/>
      </c>
      <c r="B415" s="186" t="str" cm="1">
        <f t="array" ref="B415">IFERROR(INDEX('03.Muestra'!$C$8:$C$17,SMALL(IF("Página Web"='03.Muestra'!$D$8:$D$17,ROW('03.Muestra'!$C$8:$C$17)-MIN(ROW('03.Muestra'!$D$8:$D$17))+1,""),ROW()-412)),"")</f>
        <v/>
      </c>
      <c r="C415" s="186" t="str" cm="1">
        <f t="array" ref="C415">IFERROR(INDEX('03.Muestra'!$F$8:$F$17,SMALL(IF("Página Web"='03.Muestra'!$D$8:$D$17,ROW('03.Muestra'!$F$8:$F$17)-MIN(ROW('03.Muestra'!$D$8:$D$17))+1,""),ROW()-412)),"")</f>
        <v/>
      </c>
      <c r="D415" s="229" t="s">
        <v>24</v>
      </c>
      <c r="E415" s="74" t="str">
        <f t="shared" si="46"/>
        <v>ERR</v>
      </c>
      <c r="G415" s="18"/>
      <c r="H415" s="18"/>
      <c r="I415" s="18"/>
      <c r="J415" s="18"/>
      <c r="K415" s="163"/>
      <c r="L415" s="18"/>
      <c r="M415" s="18"/>
      <c r="N415" s="18"/>
      <c r="O415" s="18"/>
      <c r="P415" s="18"/>
      <c r="Q415" s="18"/>
      <c r="R415" s="18"/>
      <c r="S415" s="18"/>
      <c r="T415" s="18"/>
      <c r="U415" s="18"/>
      <c r="V415" s="18"/>
      <c r="W415" s="18"/>
      <c r="X415" s="18"/>
      <c r="Y415" s="18"/>
    </row>
    <row r="416" spans="1:25" ht="12" customHeight="1">
      <c r="A416" s="178" t="str" cm="1">
        <f t="array" ref="A416">IFERROR(INDEX('03.Muestra'!$B$8:$B$17,SMALL(IF("Página Web"='03.Muestra'!$D$8:$D$17,ROW('03.Muestra'!$B$8:$B$17)-MIN(ROW('03.Muestra'!$D$8:$D$17))+1,""),ROW()-412)),"")</f>
        <v/>
      </c>
      <c r="B416" s="186" t="str" cm="1">
        <f t="array" ref="B416">IFERROR(INDEX('03.Muestra'!$C$8:$C$17,SMALL(IF("Página Web"='03.Muestra'!$D$8:$D$17,ROW('03.Muestra'!$C$8:$C$17)-MIN(ROW('03.Muestra'!$D$8:$D$17))+1,""),ROW()-412)),"")</f>
        <v/>
      </c>
      <c r="C416" s="186" t="str" cm="1">
        <f t="array" ref="C416">IFERROR(INDEX('03.Muestra'!$F$8:$F$17,SMALL(IF("Página Web"='03.Muestra'!$D$8:$D$17,ROW('03.Muestra'!$F$8:$F$17)-MIN(ROW('03.Muestra'!$D$8:$D$17))+1,""),ROW()-412)),"")</f>
        <v/>
      </c>
      <c r="D416" s="229" t="str">
        <f t="shared" ref="D416:D422" si="47">IF(C416="","",$D$18)</f>
        <v/>
      </c>
      <c r="E416" s="74" t="str">
        <f t="shared" si="46"/>
        <v/>
      </c>
      <c r="G416" s="18"/>
      <c r="H416" s="18"/>
      <c r="I416" s="18"/>
      <c r="J416" s="18"/>
      <c r="K416" s="163"/>
      <c r="L416" s="18"/>
      <c r="M416" s="18"/>
      <c r="N416" s="18"/>
      <c r="O416" s="18"/>
      <c r="P416" s="18"/>
      <c r="Q416" s="18"/>
      <c r="R416" s="18"/>
      <c r="S416" s="18"/>
      <c r="T416" s="18"/>
      <c r="U416" s="18"/>
      <c r="V416" s="18"/>
      <c r="W416" s="18"/>
      <c r="X416" s="18"/>
      <c r="Y416" s="18"/>
    </row>
    <row r="417" spans="1:25" ht="12" customHeight="1">
      <c r="A417" s="178" t="str" cm="1">
        <f t="array" ref="A417">IFERROR(INDEX('03.Muestra'!$B$8:$B$17,SMALL(IF("Página Web"='03.Muestra'!$D$8:$D$17,ROW('03.Muestra'!$B$8:$B$17)-MIN(ROW('03.Muestra'!$D$8:$D$17))+1,""),ROW()-412)),"")</f>
        <v/>
      </c>
      <c r="B417" s="186" t="str" cm="1">
        <f t="array" ref="B417">IFERROR(INDEX('03.Muestra'!$C$8:$C$17,SMALL(IF("Página Web"='03.Muestra'!$D$8:$D$17,ROW('03.Muestra'!$C$8:$C$17)-MIN(ROW('03.Muestra'!$D$8:$D$17))+1,""),ROW()-412)),"")</f>
        <v/>
      </c>
      <c r="C417" s="186" t="str" cm="1">
        <f t="array" ref="C417">IFERROR(INDEX('03.Muestra'!$F$8:$F$17,SMALL(IF("Página Web"='03.Muestra'!$D$8:$D$17,ROW('03.Muestra'!$F$8:$F$17)-MIN(ROW('03.Muestra'!$D$8:$D$17))+1,""),ROW()-412)),"")</f>
        <v/>
      </c>
      <c r="D417" s="229" t="str">
        <f t="shared" si="47"/>
        <v/>
      </c>
      <c r="E417" s="74" t="str">
        <f t="shared" si="46"/>
        <v/>
      </c>
      <c r="G417" s="18"/>
      <c r="H417" s="18"/>
      <c r="I417" s="18"/>
      <c r="J417" s="18"/>
      <c r="K417" s="163"/>
      <c r="L417" s="18"/>
      <c r="M417" s="18"/>
      <c r="N417" s="18"/>
      <c r="O417" s="18"/>
      <c r="P417" s="18"/>
      <c r="Q417" s="18"/>
      <c r="R417" s="18"/>
      <c r="S417" s="18"/>
      <c r="T417" s="18"/>
      <c r="U417" s="18"/>
      <c r="V417" s="18"/>
      <c r="W417" s="18"/>
      <c r="X417" s="18"/>
      <c r="Y417" s="18"/>
    </row>
    <row r="418" spans="1:25" ht="12" customHeight="1">
      <c r="A418" s="178" t="str" cm="1">
        <f t="array" ref="A418">IFERROR(INDEX('03.Muestra'!$B$8:$B$17,SMALL(IF("Página Web"='03.Muestra'!$D$8:$D$17,ROW('03.Muestra'!$B$8:$B$17)-MIN(ROW('03.Muestra'!$D$8:$D$17))+1,""),ROW()-412)),"")</f>
        <v/>
      </c>
      <c r="B418" s="186" t="str" cm="1">
        <f t="array" ref="B418">IFERROR(INDEX('03.Muestra'!$C$8:$C$17,SMALL(IF("Página Web"='03.Muestra'!$D$8:$D$17,ROW('03.Muestra'!$C$8:$C$17)-MIN(ROW('03.Muestra'!$D$8:$D$17))+1,""),ROW()-412)),"")</f>
        <v/>
      </c>
      <c r="C418" s="186" t="str" cm="1">
        <f t="array" ref="C418">IFERROR(INDEX('03.Muestra'!$F$8:$F$17,SMALL(IF("Página Web"='03.Muestra'!$D$8:$D$17,ROW('03.Muestra'!$F$8:$F$17)-MIN(ROW('03.Muestra'!$D$8:$D$17))+1,""),ROW()-412)),"")</f>
        <v/>
      </c>
      <c r="D418" s="229" t="str">
        <f t="shared" si="47"/>
        <v/>
      </c>
      <c r="E418" s="74" t="str">
        <f t="shared" si="46"/>
        <v/>
      </c>
      <c r="G418" s="18"/>
      <c r="H418" s="18"/>
      <c r="I418" s="18"/>
      <c r="J418" s="18"/>
      <c r="K418" s="163"/>
      <c r="L418" s="18"/>
      <c r="M418" s="18"/>
      <c r="N418" s="18"/>
      <c r="O418" s="18"/>
      <c r="P418" s="18"/>
      <c r="Q418" s="18"/>
      <c r="R418" s="18"/>
      <c r="S418" s="18"/>
      <c r="T418" s="18"/>
      <c r="U418" s="18"/>
      <c r="V418" s="18"/>
      <c r="W418" s="18"/>
      <c r="X418" s="18"/>
      <c r="Y418" s="18"/>
    </row>
    <row r="419" spans="1:25" ht="12" customHeight="1">
      <c r="A419" s="178" t="str" cm="1">
        <f t="array" ref="A419">IFERROR(INDEX('03.Muestra'!$B$8:$B$17,SMALL(IF("Página Web"='03.Muestra'!$D$8:$D$17,ROW('03.Muestra'!$B$8:$B$17)-MIN(ROW('03.Muestra'!$D$8:$D$17))+1,""),ROW()-412)),"")</f>
        <v/>
      </c>
      <c r="B419" s="186" t="str" cm="1">
        <f t="array" ref="B419">IFERROR(INDEX('03.Muestra'!$C$8:$C$17,SMALL(IF("Página Web"='03.Muestra'!$D$8:$D$17,ROW('03.Muestra'!$C$8:$C$17)-MIN(ROW('03.Muestra'!$D$8:$D$17))+1,""),ROW()-412)),"")</f>
        <v/>
      </c>
      <c r="C419" s="186" t="str" cm="1">
        <f t="array" ref="C419">IFERROR(INDEX('03.Muestra'!$F$8:$F$17,SMALL(IF("Página Web"='03.Muestra'!$D$8:$D$17,ROW('03.Muestra'!$F$8:$F$17)-MIN(ROW('03.Muestra'!$D$8:$D$17))+1,""),ROW()-412)),"")</f>
        <v/>
      </c>
      <c r="D419" s="229" t="str">
        <f t="shared" si="47"/>
        <v/>
      </c>
      <c r="E419" s="74" t="str">
        <f t="shared" si="46"/>
        <v/>
      </c>
      <c r="F419" s="18"/>
      <c r="G419" s="18"/>
      <c r="H419" s="18"/>
      <c r="I419" s="18"/>
      <c r="J419" s="18"/>
      <c r="K419" s="163"/>
      <c r="L419" s="18"/>
      <c r="M419" s="18"/>
      <c r="N419" s="18"/>
      <c r="O419" s="18"/>
      <c r="P419" s="18"/>
      <c r="Q419" s="18"/>
      <c r="R419" s="18"/>
      <c r="S419" s="18"/>
      <c r="T419" s="18"/>
      <c r="U419" s="18"/>
      <c r="V419" s="18"/>
      <c r="W419" s="18"/>
      <c r="X419" s="18"/>
      <c r="Y419" s="18"/>
    </row>
    <row r="420" spans="1:25" ht="12" customHeight="1">
      <c r="A420" s="178" t="str" cm="1">
        <f t="array" ref="A420">IFERROR(INDEX('03.Muestra'!$B$8:$B$17,SMALL(IF("Página Web"='03.Muestra'!$D$8:$D$17,ROW('03.Muestra'!$B$8:$B$17)-MIN(ROW('03.Muestra'!$D$8:$D$17))+1,""),ROW()-412)),"")</f>
        <v/>
      </c>
      <c r="B420" s="186" t="str" cm="1">
        <f t="array" ref="B420">IFERROR(INDEX('03.Muestra'!$C$8:$C$17,SMALL(IF("Página Web"='03.Muestra'!$D$8:$D$17,ROW('03.Muestra'!$C$8:$C$17)-MIN(ROW('03.Muestra'!$D$8:$D$17))+1,""),ROW()-412)),"")</f>
        <v/>
      </c>
      <c r="C420" s="186" t="str" cm="1">
        <f t="array" ref="C420">IFERROR(INDEX('03.Muestra'!$F$8:$F$17,SMALL(IF("Página Web"='03.Muestra'!$D$8:$D$17,ROW('03.Muestra'!$F$8:$F$17)-MIN(ROW('03.Muestra'!$D$8:$D$17))+1,""),ROW()-412)),"")</f>
        <v/>
      </c>
      <c r="D420" s="229" t="str">
        <f t="shared" si="47"/>
        <v/>
      </c>
      <c r="E420" s="74" t="str">
        <f t="shared" si="46"/>
        <v/>
      </c>
      <c r="F420" s="18"/>
      <c r="G420" s="18"/>
      <c r="H420" s="18"/>
      <c r="I420" s="18"/>
      <c r="J420" s="18"/>
      <c r="K420" s="163"/>
      <c r="L420" s="18"/>
      <c r="M420" s="18"/>
      <c r="N420" s="18"/>
      <c r="O420" s="18"/>
      <c r="P420" s="18"/>
      <c r="Q420" s="18"/>
      <c r="R420" s="18"/>
      <c r="S420" s="18"/>
      <c r="T420" s="18"/>
      <c r="U420" s="18"/>
      <c r="V420" s="18"/>
      <c r="W420" s="18"/>
      <c r="X420" s="18"/>
      <c r="Y420" s="18"/>
    </row>
    <row r="421" spans="1:25" ht="12" customHeight="1">
      <c r="A421" s="178" t="str" cm="1">
        <f t="array" ref="A421">IFERROR(INDEX('03.Muestra'!$B$8:$B$17,SMALL(IF("Página Web"='03.Muestra'!$D$8:$D$17,ROW('03.Muestra'!$B$8:$B$17)-MIN(ROW('03.Muestra'!$D$8:$D$17))+1,""),ROW()-412)),"")</f>
        <v/>
      </c>
      <c r="B421" s="186" t="str" cm="1">
        <f t="array" ref="B421">IFERROR(INDEX('03.Muestra'!$C$8:$C$17,SMALL(IF("Página Web"='03.Muestra'!$D$8:$D$17,ROW('03.Muestra'!$C$8:$C$17)-MIN(ROW('03.Muestra'!$D$8:$D$17))+1,""),ROW()-412)),"")</f>
        <v/>
      </c>
      <c r="C421" s="186" t="str" cm="1">
        <f t="array" ref="C421">IFERROR(INDEX('03.Muestra'!$F$8:$F$17,SMALL(IF("Página Web"='03.Muestra'!$D$8:$D$17,ROW('03.Muestra'!$F$8:$F$17)-MIN(ROW('03.Muestra'!$D$8:$D$17))+1,""),ROW()-412)),"")</f>
        <v/>
      </c>
      <c r="D421" s="229" t="str">
        <f t="shared" si="47"/>
        <v/>
      </c>
      <c r="E421" s="74" t="str">
        <f t="shared" si="46"/>
        <v/>
      </c>
      <c r="F421" s="18"/>
      <c r="G421" s="18"/>
      <c r="H421" s="18"/>
      <c r="I421" s="18"/>
      <c r="J421" s="18"/>
      <c r="K421" s="163"/>
      <c r="L421" s="18"/>
      <c r="M421" s="18"/>
      <c r="N421" s="18"/>
      <c r="O421" s="18"/>
      <c r="P421" s="18"/>
      <c r="Q421" s="18"/>
      <c r="R421" s="18"/>
      <c r="S421" s="18"/>
      <c r="T421" s="18"/>
      <c r="U421" s="18"/>
      <c r="V421" s="18"/>
      <c r="W421" s="18"/>
      <c r="X421" s="18"/>
      <c r="Y421" s="18"/>
    </row>
    <row r="422" spans="1:25" ht="12" customHeight="1">
      <c r="A422" s="178" t="str" cm="1">
        <f t="array" ref="A422">IFERROR(INDEX('03.Muestra'!$B$8:$B$17,SMALL(IF("Página Web"='03.Muestra'!$D$8:$D$17,ROW('03.Muestra'!$B$8:$B$17)-MIN(ROW('03.Muestra'!$D$8:$D$17))+1,""),ROW()-412)),"")</f>
        <v/>
      </c>
      <c r="B422" s="186" t="str" cm="1">
        <f t="array" ref="B422">IFERROR(INDEX('03.Muestra'!$C$8:$C$17,SMALL(IF("Página Web"='03.Muestra'!$D$8:$D$17,ROW('03.Muestra'!$C$8:$C$17)-MIN(ROW('03.Muestra'!$D$8:$D$17))+1,""),ROW()-412)),"")</f>
        <v/>
      </c>
      <c r="C422" s="186" t="str" cm="1">
        <f t="array" ref="C422">IFERROR(INDEX('03.Muestra'!$F$8:$F$17,SMALL(IF("Página Web"='03.Muestra'!$D$8:$D$17,ROW('03.Muestra'!$F$8:$F$17)-MIN(ROW('03.Muestra'!$D$8:$D$17))+1,""),ROW()-412)),"")</f>
        <v/>
      </c>
      <c r="D422" s="229" t="str">
        <f t="shared" si="47"/>
        <v/>
      </c>
      <c r="E422" s="74" t="str">
        <f t="shared" si="46"/>
        <v/>
      </c>
      <c r="F422" s="18"/>
      <c r="G422" s="18"/>
      <c r="H422" s="18"/>
      <c r="I422" s="18"/>
      <c r="J422" s="18"/>
      <c r="K422" s="163"/>
      <c r="L422" s="18"/>
      <c r="M422" s="18"/>
      <c r="N422" s="18"/>
      <c r="O422" s="18"/>
      <c r="P422" s="18"/>
      <c r="Q422" s="18"/>
      <c r="R422" s="18"/>
      <c r="S422" s="18"/>
      <c r="T422" s="18"/>
      <c r="U422" s="18"/>
      <c r="V422" s="18"/>
      <c r="W422" s="18"/>
      <c r="X422" s="18"/>
      <c r="Y422" s="18"/>
    </row>
    <row r="423" spans="1:25" ht="12" customHeight="1">
      <c r="A423" s="79"/>
      <c r="B423" s="111"/>
      <c r="C423" s="111"/>
      <c r="D423" s="239"/>
      <c r="E423" s="74"/>
      <c r="F423" s="18"/>
      <c r="G423" s="18"/>
      <c r="H423" s="18"/>
      <c r="I423" s="18"/>
      <c r="J423" s="18"/>
      <c r="K423" s="163"/>
      <c r="L423" s="18"/>
      <c r="M423" s="18"/>
      <c r="N423" s="18"/>
      <c r="O423" s="18"/>
      <c r="P423" s="18"/>
      <c r="Q423" s="18"/>
      <c r="R423" s="18"/>
      <c r="S423" s="18"/>
      <c r="T423" s="18"/>
      <c r="U423" s="18"/>
      <c r="V423" s="18"/>
      <c r="W423" s="18"/>
      <c r="X423" s="18"/>
      <c r="Y423" s="18"/>
    </row>
    <row r="424" spans="1:25" ht="12" customHeight="1">
      <c r="B424" s="18"/>
      <c r="C424" s="18"/>
      <c r="D424" s="235"/>
      <c r="E424" s="74"/>
      <c r="F424" s="18"/>
      <c r="G424" s="18"/>
      <c r="H424" s="18"/>
      <c r="I424" s="18"/>
      <c r="J424" s="18"/>
      <c r="K424" s="163"/>
      <c r="L424" s="18"/>
      <c r="M424" s="18"/>
      <c r="N424" s="18"/>
      <c r="O424" s="18"/>
      <c r="P424" s="18"/>
      <c r="Q424" s="18"/>
      <c r="R424" s="18"/>
      <c r="S424" s="18"/>
      <c r="T424" s="18"/>
      <c r="U424" s="18"/>
      <c r="V424" s="18"/>
      <c r="W424" s="18"/>
      <c r="X424" s="18"/>
      <c r="Y424" s="18"/>
    </row>
    <row r="425" spans="1:25" ht="31">
      <c r="A425" s="227"/>
      <c r="B425" s="228"/>
      <c r="C425" s="227"/>
      <c r="D425" s="240"/>
      <c r="E425" s="222"/>
      <c r="F425" s="18"/>
      <c r="G425" s="18"/>
      <c r="H425" s="18"/>
      <c r="I425" s="18"/>
      <c r="J425" s="18"/>
      <c r="K425" s="163"/>
      <c r="L425" s="18"/>
      <c r="M425" s="18"/>
      <c r="N425" s="18"/>
      <c r="O425" s="18"/>
      <c r="P425" s="18"/>
      <c r="Q425" s="18"/>
      <c r="R425" s="18"/>
      <c r="S425" s="18"/>
      <c r="T425" s="18"/>
      <c r="U425" s="18"/>
      <c r="V425" s="18"/>
      <c r="W425" s="18"/>
      <c r="X425" s="18"/>
      <c r="Y425" s="18"/>
    </row>
    <row r="426" spans="1:25" ht="12" customHeight="1">
      <c r="A426" s="180"/>
      <c r="B426" s="180"/>
      <c r="C426" s="180"/>
      <c r="D426" s="241"/>
      <c r="E426" s="208"/>
      <c r="F426" s="176"/>
      <c r="G426" s="18"/>
      <c r="H426" s="18"/>
      <c r="I426" s="18"/>
      <c r="J426" s="18"/>
      <c r="K426" s="163"/>
      <c r="L426" s="18"/>
      <c r="M426" s="18"/>
      <c r="N426" s="18"/>
      <c r="O426" s="18"/>
      <c r="P426" s="18"/>
      <c r="Q426" s="18"/>
      <c r="R426" s="18"/>
      <c r="S426" s="18"/>
      <c r="T426" s="18"/>
      <c r="U426" s="18"/>
      <c r="V426" s="18"/>
      <c r="W426" s="18"/>
      <c r="X426" s="18"/>
      <c r="Y426" s="18"/>
    </row>
    <row r="427" spans="1:25" ht="12" customHeight="1">
      <c r="B427" s="18"/>
      <c r="C427" s="18"/>
      <c r="D427" s="235"/>
      <c r="E427" s="18"/>
      <c r="F427" s="18"/>
      <c r="G427" s="18"/>
      <c r="H427" s="18"/>
      <c r="I427" s="18"/>
      <c r="J427" s="18"/>
      <c r="K427" s="163"/>
      <c r="L427" s="18"/>
      <c r="M427" s="18"/>
      <c r="N427" s="18"/>
      <c r="O427" s="18"/>
      <c r="P427" s="18"/>
      <c r="Q427" s="18"/>
      <c r="R427" s="18"/>
      <c r="S427" s="18"/>
      <c r="T427" s="18"/>
      <c r="U427" s="18"/>
      <c r="V427" s="18"/>
      <c r="W427" s="18"/>
      <c r="X427" s="18"/>
      <c r="Y427" s="18"/>
    </row>
    <row r="428" spans="1:25" ht="12" customHeight="1">
      <c r="B428" s="90"/>
      <c r="C428" s="18"/>
      <c r="D428" s="235"/>
      <c r="E428" s="78"/>
      <c r="F428" s="18"/>
      <c r="G428" s="18"/>
      <c r="H428" s="18"/>
      <c r="I428" s="18"/>
      <c r="J428" s="18"/>
      <c r="K428" s="163"/>
      <c r="L428" s="18"/>
      <c r="M428" s="18"/>
      <c r="N428" s="18"/>
      <c r="O428" s="18"/>
      <c r="P428" s="18"/>
      <c r="Q428" s="18"/>
      <c r="R428" s="18"/>
      <c r="S428" s="18"/>
      <c r="T428" s="18"/>
      <c r="U428" s="18"/>
      <c r="V428" s="18"/>
      <c r="W428" s="18"/>
      <c r="X428" s="18"/>
      <c r="Y428" s="18"/>
    </row>
    <row r="429" spans="1:25" ht="29.25" customHeight="1">
      <c r="A429" s="157" t="s">
        <v>262</v>
      </c>
      <c r="B429" s="22" t="s">
        <v>87</v>
      </c>
      <c r="C429" s="23" t="s">
        <v>388</v>
      </c>
      <c r="D429" s="237" t="s">
        <v>30</v>
      </c>
      <c r="E429" s="88"/>
      <c r="K429" s="163"/>
      <c r="L429" s="18"/>
      <c r="M429" s="18"/>
      <c r="N429" s="18"/>
      <c r="O429" s="18"/>
      <c r="P429" s="18"/>
      <c r="Q429" s="18"/>
      <c r="R429" s="18"/>
      <c r="S429" s="18"/>
      <c r="T429" s="18"/>
      <c r="U429" s="18"/>
      <c r="V429" s="18"/>
      <c r="W429" s="18"/>
      <c r="X429" s="18"/>
      <c r="Y429" s="18"/>
    </row>
    <row r="430" spans="1:25" ht="12" customHeight="1">
      <c r="A430" s="178" cm="1">
        <f t="array" ref="A430">IFERROR(INDEX('03.Muestra'!$B$8:$B$17,SMALL(IF("Página Web"='03.Muestra'!$D$8:$D$17,ROW('03.Muestra'!$B$8:$B$17)-MIN(ROW('03.Muestra'!$D$8:$D$17))+1,""),ROW()-429)),"")</f>
        <v>1</v>
      </c>
      <c r="B430" s="186" t="str" cm="1">
        <f t="array" ref="B430">IFERROR(INDEX('03.Muestra'!$C$8:$C$17,SMALL(IF("Página Web"='03.Muestra'!$D$8:$D$17,ROW('03.Muestra'!$C$8:$C$17)-MIN(ROW('03.Muestra'!$D$8:$D$17))+1,""),ROW()-429)),"")</f>
        <v>Home</v>
      </c>
      <c r="C430" s="186" t="str" cm="1">
        <f t="array" ref="C430">IFERROR(INDEX('03.Muestra'!$F$8:$F$17,SMALL(IF("Página Web"='03.Muestra'!$D$8:$D$17,ROW('03.Muestra'!$F$8:$F$17)-MIN(ROW('03.Muestra'!$D$8:$D$17))+1,""),ROW()-429)),"")</f>
        <v>https://…</v>
      </c>
      <c r="D430" s="229" t="s">
        <v>24</v>
      </c>
      <c r="E430" s="74" t="str">
        <f t="shared" ref="E430:E439" si="48">IF(D430&lt;&gt;"",IF(AND(B430&lt;&gt;"",C430&lt;&gt;""),"","ERR"),"")</f>
        <v/>
      </c>
      <c r="F430" s="81" t="s">
        <v>31</v>
      </c>
      <c r="G430" s="82" t="s">
        <v>35</v>
      </c>
      <c r="H430" s="83" t="s">
        <v>33</v>
      </c>
      <c r="I430" s="84" t="s">
        <v>26</v>
      </c>
      <c r="J430" s="85" t="s">
        <v>24</v>
      </c>
      <c r="K430" s="159" t="s">
        <v>463</v>
      </c>
      <c r="L430" s="18"/>
      <c r="M430" s="18"/>
      <c r="N430" s="18"/>
      <c r="O430" s="18"/>
      <c r="P430" s="18"/>
      <c r="Q430" s="18"/>
      <c r="R430" s="18"/>
      <c r="S430" s="18"/>
      <c r="T430" s="18"/>
      <c r="U430" s="18"/>
      <c r="V430" s="18"/>
      <c r="W430" s="18"/>
      <c r="X430" s="18"/>
      <c r="Y430" s="18"/>
    </row>
    <row r="431" spans="1:25" ht="12" customHeight="1">
      <c r="A431" s="178" t="str" cm="1">
        <f t="array" ref="A431">IFERROR(INDEX('03.Muestra'!$B$8:$B$17,SMALL(IF("Página Web"='03.Muestra'!$D$8:$D$17,ROW('03.Muestra'!$B$8:$B$17)-MIN(ROW('03.Muestra'!$D$8:$D$17))+1,""),ROW()-429)),"")</f>
        <v/>
      </c>
      <c r="B431" s="186" t="str" cm="1">
        <f t="array" ref="B431">IFERROR(INDEX('03.Muestra'!$C$8:$C$17,SMALL(IF("Página Web"='03.Muestra'!$D$8:$D$17,ROW('03.Muestra'!$C$8:$C$17)-MIN(ROW('03.Muestra'!$D$8:$D$17))+1,""),ROW()-429)),"")</f>
        <v/>
      </c>
      <c r="C431" s="186" t="str" cm="1">
        <f t="array" ref="C431">IFERROR(INDEX('03.Muestra'!$F$8:$F$17,SMALL(IF("Página Web"='03.Muestra'!$D$8:$D$17,ROW('03.Muestra'!$F$8:$F$17)-MIN(ROW('03.Muestra'!$D$8:$D$17))+1,""),ROW()-429)),"")</f>
        <v/>
      </c>
      <c r="D431" s="229" t="s">
        <v>24</v>
      </c>
      <c r="E431" s="74" t="str">
        <f t="shared" si="48"/>
        <v>ERR</v>
      </c>
      <c r="F431" s="199">
        <f ca="1">COUNTIF($D430:INDIRECT("$D" &amp;  SUM(ROW()-1,'03.Muestra'!$D$20)-1),F430)</f>
        <v>0</v>
      </c>
      <c r="G431" s="199">
        <f ca="1">COUNTIF($D430:INDIRECT("$D" &amp;  SUM(ROW()-1,'03.Muestra'!$D$20)-1),G430)</f>
        <v>0</v>
      </c>
      <c r="H431" s="199">
        <f ca="1">COUNTIF($D430:INDIRECT("$D" &amp;  SUM(ROW()-1,'03.Muestra'!$D$20)-1),H430)</f>
        <v>0</v>
      </c>
      <c r="I431" s="199">
        <f ca="1">COUNTIF($D430:INDIRECT("$D" &amp;  SUM(ROW()-1,'03.Muestra'!$D$20)-1),I430)</f>
        <v>0</v>
      </c>
      <c r="J431" s="199">
        <f ca="1">COUNTIF($D430:INDIRECT("$D" &amp;  SUM(ROW()-1,'03.Muestra'!$D$20)-1),J430)</f>
        <v>1</v>
      </c>
      <c r="K431" s="160">
        <f ca="1">IF(COUNTIF('03.Muestra'!$D$8:$D$17,"Página Web")=0,0,COUNTBLANK($D430:INDIRECT("$D" &amp;  SUM(ROW()-1,COUNTIF('03.Muestra'!$D$8:$D$17,"Página Web"))-1)))</f>
        <v>0</v>
      </c>
      <c r="L431" s="18"/>
      <c r="M431" s="18"/>
      <c r="N431" s="18"/>
      <c r="O431" s="18"/>
      <c r="P431" s="18"/>
      <c r="Q431" s="18"/>
      <c r="R431" s="18"/>
      <c r="S431" s="18"/>
      <c r="T431" s="18"/>
      <c r="U431" s="18"/>
      <c r="V431" s="18"/>
      <c r="W431" s="18"/>
      <c r="X431" s="18"/>
      <c r="Y431" s="18"/>
    </row>
    <row r="432" spans="1:25" ht="12" customHeight="1">
      <c r="A432" s="178" t="str" cm="1">
        <f t="array" ref="A432">IFERROR(INDEX('03.Muestra'!$B$8:$B$17,SMALL(IF("Página Web"='03.Muestra'!$D$8:$D$17,ROW('03.Muestra'!$B$8:$B$17)-MIN(ROW('03.Muestra'!$D$8:$D$17))+1,""),ROW()-429)),"")</f>
        <v/>
      </c>
      <c r="B432" s="186" t="str" cm="1">
        <f t="array" ref="B432">IFERROR(INDEX('03.Muestra'!$C$8:$C$17,SMALL(IF("Página Web"='03.Muestra'!$D$8:$D$17,ROW('03.Muestra'!$C$8:$C$17)-MIN(ROW('03.Muestra'!$D$8:$D$17))+1,""),ROW()-429)),"")</f>
        <v/>
      </c>
      <c r="C432" s="186" t="str" cm="1">
        <f t="array" ref="C432">IFERROR(INDEX('03.Muestra'!$F$8:$F$17,SMALL(IF("Página Web"='03.Muestra'!$D$8:$D$17,ROW('03.Muestra'!$F$8:$F$17)-MIN(ROW('03.Muestra'!$D$8:$D$17))+1,""),ROW()-429)),"")</f>
        <v/>
      </c>
      <c r="D432" s="229" t="s">
        <v>24</v>
      </c>
      <c r="E432" s="74" t="str">
        <f t="shared" si="48"/>
        <v>ERR</v>
      </c>
      <c r="G432" s="18"/>
      <c r="H432" s="18"/>
      <c r="I432" s="18"/>
      <c r="J432" s="18"/>
      <c r="K432" s="163"/>
      <c r="L432" s="18"/>
      <c r="M432" s="18"/>
      <c r="N432" s="18"/>
      <c r="O432" s="18"/>
      <c r="P432" s="18"/>
      <c r="Q432" s="18"/>
      <c r="R432" s="18"/>
      <c r="S432" s="18"/>
      <c r="T432" s="18"/>
      <c r="U432" s="18"/>
      <c r="V432" s="18"/>
      <c r="W432" s="18"/>
      <c r="X432" s="18"/>
      <c r="Y432" s="18"/>
    </row>
    <row r="433" spans="1:25" ht="12" customHeight="1">
      <c r="A433" s="178" t="str" cm="1">
        <f t="array" ref="A433">IFERROR(INDEX('03.Muestra'!$B$8:$B$17,SMALL(IF("Página Web"='03.Muestra'!$D$8:$D$17,ROW('03.Muestra'!$B$8:$B$17)-MIN(ROW('03.Muestra'!$D$8:$D$17))+1,""),ROW()-429)),"")</f>
        <v/>
      </c>
      <c r="B433" s="186" t="str" cm="1">
        <f t="array" ref="B433">IFERROR(INDEX('03.Muestra'!$C$8:$C$17,SMALL(IF("Página Web"='03.Muestra'!$D$8:$D$17,ROW('03.Muestra'!$C$8:$C$17)-MIN(ROW('03.Muestra'!$D$8:$D$17))+1,""),ROW()-429)),"")</f>
        <v/>
      </c>
      <c r="C433" s="186" t="str" cm="1">
        <f t="array" ref="C433">IFERROR(INDEX('03.Muestra'!$F$8:$F$17,SMALL(IF("Página Web"='03.Muestra'!$D$8:$D$17,ROW('03.Muestra'!$F$8:$F$17)-MIN(ROW('03.Muestra'!$D$8:$D$17))+1,""),ROW()-429)),"")</f>
        <v/>
      </c>
      <c r="D433" s="229" t="str">
        <f t="shared" ref="D433:D439" si="49">IF(C433="","",$D$18)</f>
        <v/>
      </c>
      <c r="E433" s="74" t="str">
        <f t="shared" si="48"/>
        <v/>
      </c>
      <c r="G433" s="18"/>
      <c r="H433" s="18"/>
      <c r="I433" s="18"/>
      <c r="J433" s="18"/>
      <c r="K433" s="163"/>
      <c r="L433" s="18"/>
      <c r="M433" s="18"/>
      <c r="N433" s="18"/>
      <c r="O433" s="18"/>
      <c r="P433" s="18"/>
      <c r="Q433" s="18"/>
      <c r="R433" s="18"/>
      <c r="S433" s="18"/>
      <c r="T433" s="18"/>
      <c r="U433" s="18"/>
      <c r="V433" s="18"/>
      <c r="W433" s="18"/>
      <c r="X433" s="18"/>
      <c r="Y433" s="18"/>
    </row>
    <row r="434" spans="1:25" ht="12" customHeight="1">
      <c r="A434" s="178" t="str" cm="1">
        <f t="array" ref="A434">IFERROR(INDEX('03.Muestra'!$B$8:$B$17,SMALL(IF("Página Web"='03.Muestra'!$D$8:$D$17,ROW('03.Muestra'!$B$8:$B$17)-MIN(ROW('03.Muestra'!$D$8:$D$17))+1,""),ROW()-429)),"")</f>
        <v/>
      </c>
      <c r="B434" s="186" t="str" cm="1">
        <f t="array" ref="B434">IFERROR(INDEX('03.Muestra'!$C$8:$C$17,SMALL(IF("Página Web"='03.Muestra'!$D$8:$D$17,ROW('03.Muestra'!$C$8:$C$17)-MIN(ROW('03.Muestra'!$D$8:$D$17))+1,""),ROW()-429)),"")</f>
        <v/>
      </c>
      <c r="C434" s="186" t="str" cm="1">
        <f t="array" ref="C434">IFERROR(INDEX('03.Muestra'!$F$8:$F$17,SMALL(IF("Página Web"='03.Muestra'!$D$8:$D$17,ROW('03.Muestra'!$F$8:$F$17)-MIN(ROW('03.Muestra'!$D$8:$D$17))+1,""),ROW()-429)),"")</f>
        <v/>
      </c>
      <c r="D434" s="229" t="str">
        <f t="shared" si="49"/>
        <v/>
      </c>
      <c r="E434" s="74" t="str">
        <f t="shared" si="48"/>
        <v/>
      </c>
      <c r="G434" s="18"/>
      <c r="H434" s="18"/>
      <c r="I434" s="18"/>
      <c r="J434" s="18"/>
      <c r="K434" s="163"/>
      <c r="L434" s="18"/>
      <c r="M434" s="18"/>
      <c r="N434" s="18"/>
      <c r="O434" s="18"/>
      <c r="P434" s="18"/>
      <c r="Q434" s="18"/>
      <c r="R434" s="18"/>
      <c r="S434" s="18"/>
      <c r="T434" s="18"/>
      <c r="U434" s="18"/>
      <c r="V434" s="18"/>
      <c r="W434" s="18"/>
      <c r="X434" s="18"/>
      <c r="Y434" s="18"/>
    </row>
    <row r="435" spans="1:25" ht="12" customHeight="1">
      <c r="A435" s="178" t="str" cm="1">
        <f t="array" ref="A435">IFERROR(INDEX('03.Muestra'!$B$8:$B$17,SMALL(IF("Página Web"='03.Muestra'!$D$8:$D$17,ROW('03.Muestra'!$B$8:$B$17)-MIN(ROW('03.Muestra'!$D$8:$D$17))+1,""),ROW()-429)),"")</f>
        <v/>
      </c>
      <c r="B435" s="186" t="str" cm="1">
        <f t="array" ref="B435">IFERROR(INDEX('03.Muestra'!$C$8:$C$17,SMALL(IF("Página Web"='03.Muestra'!$D$8:$D$17,ROW('03.Muestra'!$C$8:$C$17)-MIN(ROW('03.Muestra'!$D$8:$D$17))+1,""),ROW()-429)),"")</f>
        <v/>
      </c>
      <c r="C435" s="186" t="str" cm="1">
        <f t="array" ref="C435">IFERROR(INDEX('03.Muestra'!$F$8:$F$17,SMALL(IF("Página Web"='03.Muestra'!$D$8:$D$17,ROW('03.Muestra'!$F$8:$F$17)-MIN(ROW('03.Muestra'!$D$8:$D$17))+1,""),ROW()-429)),"")</f>
        <v/>
      </c>
      <c r="D435" s="229" t="str">
        <f t="shared" si="49"/>
        <v/>
      </c>
      <c r="E435" s="74" t="str">
        <f t="shared" si="48"/>
        <v/>
      </c>
      <c r="G435" s="18"/>
      <c r="H435" s="18"/>
      <c r="I435" s="18"/>
      <c r="J435" s="18"/>
      <c r="K435" s="163"/>
      <c r="L435" s="18"/>
      <c r="M435" s="18"/>
      <c r="N435" s="18"/>
      <c r="O435" s="18"/>
      <c r="P435" s="18"/>
      <c r="Q435" s="18"/>
      <c r="R435" s="18"/>
      <c r="S435" s="18"/>
      <c r="T435" s="18"/>
      <c r="U435" s="18"/>
      <c r="V435" s="18"/>
      <c r="W435" s="18"/>
      <c r="X435" s="18"/>
      <c r="Y435" s="18"/>
    </row>
    <row r="436" spans="1:25" ht="12" customHeight="1">
      <c r="A436" s="178" t="str" cm="1">
        <f t="array" ref="A436">IFERROR(INDEX('03.Muestra'!$B$8:$B$17,SMALL(IF("Página Web"='03.Muestra'!$D$8:$D$17,ROW('03.Muestra'!$B$8:$B$17)-MIN(ROW('03.Muestra'!$D$8:$D$17))+1,""),ROW()-429)),"")</f>
        <v/>
      </c>
      <c r="B436" s="186" t="str" cm="1">
        <f t="array" ref="B436">IFERROR(INDEX('03.Muestra'!$C$8:$C$17,SMALL(IF("Página Web"='03.Muestra'!$D$8:$D$17,ROW('03.Muestra'!$C$8:$C$17)-MIN(ROW('03.Muestra'!$D$8:$D$17))+1,""),ROW()-429)),"")</f>
        <v/>
      </c>
      <c r="C436" s="186" t="str" cm="1">
        <f t="array" ref="C436">IFERROR(INDEX('03.Muestra'!$F$8:$F$17,SMALL(IF("Página Web"='03.Muestra'!$D$8:$D$17,ROW('03.Muestra'!$F$8:$F$17)-MIN(ROW('03.Muestra'!$D$8:$D$17))+1,""),ROW()-429)),"")</f>
        <v/>
      </c>
      <c r="D436" s="229" t="str">
        <f t="shared" si="49"/>
        <v/>
      </c>
      <c r="E436" s="74" t="str">
        <f t="shared" si="48"/>
        <v/>
      </c>
      <c r="F436" s="18"/>
      <c r="G436" s="18"/>
      <c r="H436" s="18"/>
      <c r="I436" s="18"/>
      <c r="J436" s="18"/>
      <c r="K436" s="163"/>
      <c r="L436" s="18"/>
      <c r="M436" s="18"/>
      <c r="N436" s="18"/>
      <c r="O436" s="18"/>
      <c r="P436" s="18"/>
      <c r="Q436" s="18"/>
      <c r="R436" s="18"/>
      <c r="S436" s="18"/>
      <c r="T436" s="18"/>
      <c r="U436" s="18"/>
      <c r="V436" s="18"/>
      <c r="W436" s="18"/>
      <c r="X436" s="18"/>
      <c r="Y436" s="18"/>
    </row>
    <row r="437" spans="1:25" ht="12" customHeight="1">
      <c r="A437" s="178" t="str" cm="1">
        <f t="array" ref="A437">IFERROR(INDEX('03.Muestra'!$B$8:$B$17,SMALL(IF("Página Web"='03.Muestra'!$D$8:$D$17,ROW('03.Muestra'!$B$8:$B$17)-MIN(ROW('03.Muestra'!$D$8:$D$17))+1,""),ROW()-429)),"")</f>
        <v/>
      </c>
      <c r="B437" s="186" t="str" cm="1">
        <f t="array" ref="B437">IFERROR(INDEX('03.Muestra'!$C$8:$C$17,SMALL(IF("Página Web"='03.Muestra'!$D$8:$D$17,ROW('03.Muestra'!$C$8:$C$17)-MIN(ROW('03.Muestra'!$D$8:$D$17))+1,""),ROW()-429)),"")</f>
        <v/>
      </c>
      <c r="C437" s="186" t="str" cm="1">
        <f t="array" ref="C437">IFERROR(INDEX('03.Muestra'!$F$8:$F$17,SMALL(IF("Página Web"='03.Muestra'!$D$8:$D$17,ROW('03.Muestra'!$F$8:$F$17)-MIN(ROW('03.Muestra'!$D$8:$D$17))+1,""),ROW()-429)),"")</f>
        <v/>
      </c>
      <c r="D437" s="229" t="str">
        <f t="shared" si="49"/>
        <v/>
      </c>
      <c r="E437" s="74" t="str">
        <f t="shared" si="48"/>
        <v/>
      </c>
      <c r="F437" s="18"/>
      <c r="G437" s="18"/>
      <c r="H437" s="18"/>
      <c r="I437" s="18"/>
      <c r="J437" s="18"/>
      <c r="K437" s="163"/>
      <c r="L437" s="18"/>
      <c r="M437" s="18"/>
      <c r="N437" s="18"/>
      <c r="O437" s="18"/>
      <c r="P437" s="18"/>
      <c r="Q437" s="18"/>
      <c r="R437" s="18"/>
      <c r="S437" s="18"/>
      <c r="T437" s="18"/>
      <c r="U437" s="18"/>
      <c r="V437" s="18"/>
      <c r="W437" s="18"/>
      <c r="X437" s="18"/>
      <c r="Y437" s="18"/>
    </row>
    <row r="438" spans="1:25" ht="12" customHeight="1">
      <c r="A438" s="178" t="str" cm="1">
        <f t="array" ref="A438">IFERROR(INDEX('03.Muestra'!$B$8:$B$17,SMALL(IF("Página Web"='03.Muestra'!$D$8:$D$17,ROW('03.Muestra'!$B$8:$B$17)-MIN(ROW('03.Muestra'!$D$8:$D$17))+1,""),ROW()-429)),"")</f>
        <v/>
      </c>
      <c r="B438" s="186" t="str" cm="1">
        <f t="array" ref="B438">IFERROR(INDEX('03.Muestra'!$C$8:$C$17,SMALL(IF("Página Web"='03.Muestra'!$D$8:$D$17,ROW('03.Muestra'!$C$8:$C$17)-MIN(ROW('03.Muestra'!$D$8:$D$17))+1,""),ROW()-429)),"")</f>
        <v/>
      </c>
      <c r="C438" s="186" t="str" cm="1">
        <f t="array" ref="C438">IFERROR(INDEX('03.Muestra'!$F$8:$F$17,SMALL(IF("Página Web"='03.Muestra'!$D$8:$D$17,ROW('03.Muestra'!$F$8:$F$17)-MIN(ROW('03.Muestra'!$D$8:$D$17))+1,""),ROW()-429)),"")</f>
        <v/>
      </c>
      <c r="D438" s="229" t="str">
        <f t="shared" si="49"/>
        <v/>
      </c>
      <c r="E438" s="74" t="str">
        <f t="shared" si="48"/>
        <v/>
      </c>
      <c r="F438" s="18"/>
      <c r="G438" s="18"/>
      <c r="H438" s="18"/>
      <c r="I438" s="18"/>
      <c r="J438" s="18"/>
      <c r="K438" s="163"/>
      <c r="L438" s="18"/>
      <c r="M438" s="18"/>
      <c r="N438" s="18"/>
      <c r="O438" s="18"/>
      <c r="P438" s="18"/>
      <c r="Q438" s="18"/>
      <c r="R438" s="18"/>
      <c r="S438" s="18"/>
      <c r="T438" s="18"/>
      <c r="U438" s="18"/>
      <c r="V438" s="18"/>
      <c r="W438" s="18"/>
      <c r="X438" s="18"/>
      <c r="Y438" s="18"/>
    </row>
    <row r="439" spans="1:25" ht="12" customHeight="1">
      <c r="A439" s="178" t="str" cm="1">
        <f t="array" ref="A439">IFERROR(INDEX('03.Muestra'!$B$8:$B$17,SMALL(IF("Página Web"='03.Muestra'!$D$8:$D$17,ROW('03.Muestra'!$B$8:$B$17)-MIN(ROW('03.Muestra'!$D$8:$D$17))+1,""),ROW()-429)),"")</f>
        <v/>
      </c>
      <c r="B439" s="186" t="str" cm="1">
        <f t="array" ref="B439">IFERROR(INDEX('03.Muestra'!$C$8:$C$17,SMALL(IF("Página Web"='03.Muestra'!$D$8:$D$17,ROW('03.Muestra'!$C$8:$C$17)-MIN(ROW('03.Muestra'!$D$8:$D$17))+1,""),ROW()-429)),"")</f>
        <v/>
      </c>
      <c r="C439" s="186" t="str" cm="1">
        <f t="array" ref="C439">IFERROR(INDEX('03.Muestra'!$F$8:$F$17,SMALL(IF("Página Web"='03.Muestra'!$D$8:$D$17,ROW('03.Muestra'!$F$8:$F$17)-MIN(ROW('03.Muestra'!$D$8:$D$17))+1,""),ROW()-429)),"")</f>
        <v/>
      </c>
      <c r="D439" s="229" t="str">
        <f t="shared" si="49"/>
        <v/>
      </c>
      <c r="E439" s="74" t="str">
        <f t="shared" si="48"/>
        <v/>
      </c>
      <c r="F439" s="18"/>
      <c r="G439" s="18"/>
      <c r="H439" s="18"/>
      <c r="I439" s="18"/>
      <c r="J439" s="18"/>
      <c r="K439" s="163"/>
      <c r="L439" s="18"/>
      <c r="M439" s="18"/>
      <c r="N439" s="18"/>
      <c r="O439" s="18"/>
      <c r="P439" s="18"/>
      <c r="Q439" s="18"/>
      <c r="R439" s="18"/>
      <c r="S439" s="18"/>
      <c r="T439" s="18"/>
      <c r="U439" s="18"/>
      <c r="V439" s="18"/>
      <c r="W439" s="18"/>
      <c r="X439" s="18"/>
      <c r="Y439" s="18"/>
    </row>
    <row r="440" spans="1:25" ht="12" customHeight="1">
      <c r="A440" s="79"/>
      <c r="B440" s="111"/>
      <c r="C440" s="111"/>
      <c r="D440" s="239"/>
      <c r="E440" s="74"/>
      <c r="F440" s="18"/>
      <c r="G440" s="18"/>
      <c r="H440" s="18"/>
      <c r="I440" s="18"/>
      <c r="J440" s="18"/>
      <c r="K440" s="163"/>
      <c r="L440" s="18"/>
      <c r="M440" s="18"/>
      <c r="N440" s="18"/>
      <c r="O440" s="18"/>
      <c r="P440" s="18"/>
      <c r="Q440" s="18"/>
      <c r="R440" s="18"/>
      <c r="S440" s="18"/>
      <c r="T440" s="18"/>
      <c r="U440" s="18"/>
      <c r="V440" s="18"/>
      <c r="W440" s="18"/>
      <c r="X440" s="18"/>
      <c r="Y440" s="18"/>
    </row>
    <row r="441" spans="1:25" ht="12" customHeight="1">
      <c r="B441" s="18"/>
      <c r="C441" s="18"/>
      <c r="D441" s="235"/>
      <c r="E441" s="74"/>
      <c r="F441" s="18"/>
      <c r="G441" s="18"/>
      <c r="H441" s="18"/>
      <c r="I441" s="18"/>
      <c r="J441" s="18"/>
      <c r="K441" s="163"/>
      <c r="L441" s="18"/>
      <c r="M441" s="18"/>
      <c r="N441" s="18"/>
      <c r="O441" s="18"/>
      <c r="P441" s="18"/>
      <c r="Q441" s="18"/>
      <c r="R441" s="18"/>
      <c r="S441" s="18"/>
      <c r="T441" s="18"/>
      <c r="U441" s="18"/>
      <c r="V441" s="18"/>
      <c r="W441" s="18"/>
      <c r="X441" s="18"/>
      <c r="Y441" s="18"/>
    </row>
    <row r="442" spans="1:25" ht="31">
      <c r="A442" s="227"/>
      <c r="B442" s="228"/>
      <c r="C442" s="227"/>
      <c r="D442" s="240"/>
      <c r="E442" s="222"/>
      <c r="F442" s="18"/>
      <c r="G442" s="18"/>
      <c r="H442" s="18"/>
      <c r="I442" s="18"/>
      <c r="J442" s="18"/>
      <c r="K442" s="163"/>
      <c r="L442" s="18"/>
      <c r="M442" s="18"/>
      <c r="N442" s="18"/>
      <c r="O442" s="18"/>
      <c r="P442" s="18"/>
      <c r="Q442" s="18"/>
      <c r="R442" s="18"/>
      <c r="S442" s="18"/>
      <c r="T442" s="18"/>
      <c r="U442" s="18"/>
      <c r="V442" s="18"/>
      <c r="W442" s="18"/>
      <c r="X442" s="18"/>
      <c r="Y442" s="18"/>
    </row>
    <row r="443" spans="1:25" ht="12" customHeight="1">
      <c r="A443" s="180"/>
      <c r="B443" s="180"/>
      <c r="C443" s="180"/>
      <c r="D443" s="241"/>
      <c r="E443" s="208"/>
      <c r="F443" s="176"/>
      <c r="G443" s="18"/>
      <c r="H443" s="18"/>
      <c r="I443" s="18"/>
      <c r="J443" s="18"/>
      <c r="K443" s="163"/>
      <c r="L443" s="18"/>
      <c r="M443" s="18"/>
      <c r="N443" s="18"/>
      <c r="O443" s="18"/>
      <c r="P443" s="18"/>
      <c r="Q443" s="18"/>
      <c r="R443" s="18"/>
      <c r="S443" s="18"/>
      <c r="T443" s="18"/>
      <c r="U443" s="18"/>
      <c r="V443" s="18"/>
      <c r="W443" s="18"/>
      <c r="X443" s="18"/>
      <c r="Y443" s="18"/>
    </row>
    <row r="444" spans="1:25" ht="12" customHeight="1">
      <c r="B444" s="18"/>
      <c r="C444" s="18"/>
      <c r="D444" s="235"/>
      <c r="E444" s="18"/>
      <c r="F444" s="18"/>
      <c r="G444" s="18"/>
      <c r="H444" s="18"/>
      <c r="I444" s="18"/>
      <c r="J444" s="18"/>
      <c r="K444" s="163"/>
      <c r="L444" s="18"/>
      <c r="M444" s="18"/>
      <c r="N444" s="18"/>
      <c r="O444" s="18"/>
      <c r="P444" s="18"/>
      <c r="Q444" s="18"/>
      <c r="R444" s="18"/>
      <c r="S444" s="18"/>
      <c r="T444" s="18"/>
      <c r="U444" s="18"/>
      <c r="V444" s="18"/>
      <c r="W444" s="18"/>
      <c r="X444" s="18"/>
      <c r="Y444" s="18"/>
    </row>
    <row r="445" spans="1:25" ht="12" customHeight="1">
      <c r="B445" s="90"/>
      <c r="C445" s="18"/>
      <c r="D445" s="235"/>
      <c r="E445" s="78"/>
      <c r="F445" s="18"/>
      <c r="G445" s="18"/>
      <c r="H445" s="18"/>
      <c r="I445" s="18"/>
      <c r="J445" s="18"/>
      <c r="K445" s="163"/>
      <c r="L445" s="18"/>
      <c r="M445" s="18"/>
      <c r="N445" s="18"/>
      <c r="O445" s="18"/>
      <c r="P445" s="18"/>
      <c r="Q445" s="18"/>
      <c r="R445" s="18"/>
      <c r="S445" s="18"/>
      <c r="T445" s="18"/>
      <c r="U445" s="18"/>
      <c r="V445" s="18"/>
      <c r="W445" s="18"/>
      <c r="X445" s="18"/>
      <c r="Y445" s="18"/>
    </row>
    <row r="446" spans="1:25" ht="29.25" customHeight="1">
      <c r="A446" s="157" t="s">
        <v>262</v>
      </c>
      <c r="B446" s="22" t="s">
        <v>87</v>
      </c>
      <c r="C446" s="23" t="s">
        <v>389</v>
      </c>
      <c r="D446" s="237" t="s">
        <v>30</v>
      </c>
      <c r="E446" s="88"/>
      <c r="K446" s="163"/>
      <c r="L446" s="18"/>
      <c r="M446" s="18"/>
      <c r="N446" s="18"/>
      <c r="O446" s="18"/>
      <c r="P446" s="18"/>
      <c r="Q446" s="18"/>
      <c r="R446" s="18"/>
      <c r="S446" s="18"/>
      <c r="T446" s="18"/>
      <c r="U446" s="18"/>
      <c r="V446" s="18"/>
      <c r="W446" s="18"/>
      <c r="X446" s="18"/>
      <c r="Y446" s="18"/>
    </row>
    <row r="447" spans="1:25" ht="12" customHeight="1">
      <c r="A447" s="178" cm="1">
        <f t="array" ref="A447">IFERROR(INDEX('03.Muestra'!$B$8:$B$17,SMALL(IF("Página Web"='03.Muestra'!$D$8:$D$17,ROW('03.Muestra'!$B$8:$B$17)-MIN(ROW('03.Muestra'!$D$8:$D$17))+1,""),ROW()-446)),"")</f>
        <v>1</v>
      </c>
      <c r="B447" s="186" t="str" cm="1">
        <f t="array" ref="B447">IFERROR(INDEX('03.Muestra'!$C$8:$C$17,SMALL(IF("Página Web"='03.Muestra'!$D$8:$D$17,ROW('03.Muestra'!$C$8:$C$17)-MIN(ROW('03.Muestra'!$D$8:$D$17))+1,""),ROW()-446)),"")</f>
        <v>Home</v>
      </c>
      <c r="C447" s="186" t="str" cm="1">
        <f t="array" ref="C447">IFERROR(INDEX('03.Muestra'!$F$8:$F$17,SMALL(IF("Página Web"='03.Muestra'!$D$8:$D$17,ROW('03.Muestra'!$F$8:$F$17)-MIN(ROW('03.Muestra'!$D$8:$D$17))+1,""),ROW()-446)),"")</f>
        <v>https://…</v>
      </c>
      <c r="D447" s="229" t="str">
        <f t="shared" ref="D447:D456" si="50">IF(C447="","",$D$18)</f>
        <v>N/A</v>
      </c>
      <c r="E447" s="74" t="str">
        <f t="shared" ref="E447:E456" si="51">IF(D447&lt;&gt;"",IF(AND(B447&lt;&gt;"",C447&lt;&gt;""),"","ERR"),"")</f>
        <v/>
      </c>
      <c r="F447" s="81" t="s">
        <v>31</v>
      </c>
      <c r="G447" s="82" t="s">
        <v>35</v>
      </c>
      <c r="H447" s="83" t="s">
        <v>33</v>
      </c>
      <c r="I447" s="84" t="s">
        <v>26</v>
      </c>
      <c r="J447" s="85" t="s">
        <v>24</v>
      </c>
      <c r="K447" s="159" t="s">
        <v>463</v>
      </c>
      <c r="L447" s="18"/>
      <c r="M447" s="18"/>
      <c r="N447" s="18"/>
      <c r="O447" s="18"/>
      <c r="P447" s="18"/>
      <c r="Q447" s="18"/>
      <c r="R447" s="18"/>
      <c r="S447" s="18"/>
      <c r="T447" s="18"/>
      <c r="U447" s="18"/>
      <c r="V447" s="18"/>
      <c r="W447" s="18"/>
      <c r="X447" s="18"/>
      <c r="Y447" s="18"/>
    </row>
    <row r="448" spans="1:25" ht="12" customHeight="1">
      <c r="A448" s="178" t="str" cm="1">
        <f t="array" ref="A448">IFERROR(INDEX('03.Muestra'!$B$8:$B$17,SMALL(IF("Página Web"='03.Muestra'!$D$8:$D$17,ROW('03.Muestra'!$B$8:$B$17)-MIN(ROW('03.Muestra'!$D$8:$D$17))+1,""),ROW()-446)),"")</f>
        <v/>
      </c>
      <c r="B448" s="186" t="str" cm="1">
        <f t="array" ref="B448">IFERROR(INDEX('03.Muestra'!$C$8:$C$17,SMALL(IF("Página Web"='03.Muestra'!$D$8:$D$17,ROW('03.Muestra'!$C$8:$C$17)-MIN(ROW('03.Muestra'!$D$8:$D$17))+1,""),ROW()-446)),"")</f>
        <v/>
      </c>
      <c r="C448" s="186" t="str" cm="1">
        <f t="array" ref="C448">IFERROR(INDEX('03.Muestra'!$F$8:$F$17,SMALL(IF("Página Web"='03.Muestra'!$D$8:$D$17,ROW('03.Muestra'!$F$8:$F$17)-MIN(ROW('03.Muestra'!$D$8:$D$17))+1,""),ROW()-446)),"")</f>
        <v/>
      </c>
      <c r="D448" s="229" t="str">
        <f t="shared" si="50"/>
        <v/>
      </c>
      <c r="E448" s="74" t="str">
        <f t="shared" si="51"/>
        <v/>
      </c>
      <c r="F448" s="199">
        <f ca="1">COUNTIF($D447:INDIRECT("$D" &amp;  SUM(ROW()-1,'03.Muestra'!$D$20)-1),F447)</f>
        <v>0</v>
      </c>
      <c r="G448" s="199">
        <f ca="1">COUNTIF($D447:INDIRECT("$D" &amp;  SUM(ROW()-1,'03.Muestra'!$D$20)-1),G447)</f>
        <v>0</v>
      </c>
      <c r="H448" s="199">
        <f ca="1">COUNTIF($D447:INDIRECT("$D" &amp;  SUM(ROW()-1,'03.Muestra'!$D$20)-1),H447)</f>
        <v>1</v>
      </c>
      <c r="I448" s="199">
        <f ca="1">COUNTIF($D447:INDIRECT("$D" &amp;  SUM(ROW()-1,'03.Muestra'!$D$20)-1),I447)</f>
        <v>0</v>
      </c>
      <c r="J448" s="199">
        <f ca="1">COUNTIF($D447:INDIRECT("$D" &amp;  SUM(ROW()-1,'03.Muestra'!$D$20)-1),J447)</f>
        <v>0</v>
      </c>
      <c r="K448" s="160">
        <f ca="1">IF(COUNTIF('03.Muestra'!$D$8:$D$17,"Página Web")=0,0,COUNTBLANK($D447:INDIRECT("$D" &amp;  SUM(ROW()-1,COUNTIF('03.Muestra'!$D$8:$D$17,"Página Web"))-1)))</f>
        <v>0</v>
      </c>
      <c r="L448" s="18"/>
      <c r="M448" s="18"/>
      <c r="N448" s="18"/>
      <c r="O448" s="18"/>
      <c r="P448" s="18"/>
      <c r="Q448" s="18"/>
      <c r="R448" s="18"/>
      <c r="S448" s="18"/>
      <c r="T448" s="18"/>
      <c r="U448" s="18"/>
      <c r="V448" s="18"/>
      <c r="W448" s="18"/>
      <c r="X448" s="18"/>
      <c r="Y448" s="18"/>
    </row>
    <row r="449" spans="1:25" ht="12" customHeight="1">
      <c r="A449" s="178" t="str" cm="1">
        <f t="array" ref="A449">IFERROR(INDEX('03.Muestra'!$B$8:$B$17,SMALL(IF("Página Web"='03.Muestra'!$D$8:$D$17,ROW('03.Muestra'!$B$8:$B$17)-MIN(ROW('03.Muestra'!$D$8:$D$17))+1,""),ROW()-446)),"")</f>
        <v/>
      </c>
      <c r="B449" s="186" t="str" cm="1">
        <f t="array" ref="B449">IFERROR(INDEX('03.Muestra'!$C$8:$C$17,SMALL(IF("Página Web"='03.Muestra'!$D$8:$D$17,ROW('03.Muestra'!$C$8:$C$17)-MIN(ROW('03.Muestra'!$D$8:$D$17))+1,""),ROW()-446)),"")</f>
        <v/>
      </c>
      <c r="C449" s="186" t="str" cm="1">
        <f t="array" ref="C449">IFERROR(INDEX('03.Muestra'!$F$8:$F$17,SMALL(IF("Página Web"='03.Muestra'!$D$8:$D$17,ROW('03.Muestra'!$F$8:$F$17)-MIN(ROW('03.Muestra'!$D$8:$D$17))+1,""),ROW()-446)),"")</f>
        <v/>
      </c>
      <c r="D449" s="229" t="str">
        <f t="shared" si="50"/>
        <v/>
      </c>
      <c r="E449" s="74" t="str">
        <f t="shared" si="51"/>
        <v/>
      </c>
      <c r="K449" s="163"/>
      <c r="L449" s="18"/>
      <c r="M449" s="18"/>
      <c r="N449" s="18"/>
      <c r="O449" s="18"/>
      <c r="P449" s="18"/>
      <c r="Q449" s="18"/>
      <c r="R449" s="18"/>
      <c r="S449" s="18"/>
      <c r="T449" s="18"/>
      <c r="U449" s="18"/>
      <c r="V449" s="18"/>
      <c r="W449" s="18"/>
      <c r="X449" s="18"/>
      <c r="Y449" s="18"/>
    </row>
    <row r="450" spans="1:25" ht="12" customHeight="1">
      <c r="A450" s="178" t="str" cm="1">
        <f t="array" ref="A450">IFERROR(INDEX('03.Muestra'!$B$8:$B$17,SMALL(IF("Página Web"='03.Muestra'!$D$8:$D$17,ROW('03.Muestra'!$B$8:$B$17)-MIN(ROW('03.Muestra'!$D$8:$D$17))+1,""),ROW()-446)),"")</f>
        <v/>
      </c>
      <c r="B450" s="186" t="str" cm="1">
        <f t="array" ref="B450">IFERROR(INDEX('03.Muestra'!$C$8:$C$17,SMALL(IF("Página Web"='03.Muestra'!$D$8:$D$17,ROW('03.Muestra'!$C$8:$C$17)-MIN(ROW('03.Muestra'!$D$8:$D$17))+1,""),ROW()-446)),"")</f>
        <v/>
      </c>
      <c r="C450" s="186" t="str" cm="1">
        <f t="array" ref="C450">IFERROR(INDEX('03.Muestra'!$F$8:$F$17,SMALL(IF("Página Web"='03.Muestra'!$D$8:$D$17,ROW('03.Muestra'!$F$8:$F$17)-MIN(ROW('03.Muestra'!$D$8:$D$17))+1,""),ROW()-446)),"")</f>
        <v/>
      </c>
      <c r="D450" s="229" t="str">
        <f t="shared" si="50"/>
        <v/>
      </c>
      <c r="E450" s="74" t="str">
        <f t="shared" si="51"/>
        <v/>
      </c>
      <c r="G450" s="18"/>
      <c r="H450" s="18"/>
      <c r="I450" s="18"/>
      <c r="J450" s="18"/>
      <c r="K450" s="163"/>
      <c r="L450" s="18"/>
      <c r="M450" s="18"/>
      <c r="N450" s="18"/>
      <c r="O450" s="18"/>
      <c r="P450" s="18"/>
      <c r="Q450" s="18"/>
      <c r="R450" s="18"/>
      <c r="S450" s="18"/>
      <c r="T450" s="18"/>
      <c r="U450" s="18"/>
      <c r="V450" s="18"/>
      <c r="W450" s="18"/>
      <c r="X450" s="18"/>
      <c r="Y450" s="18"/>
    </row>
    <row r="451" spans="1:25" ht="12" customHeight="1">
      <c r="A451" s="178" t="str" cm="1">
        <f t="array" ref="A451">IFERROR(INDEX('03.Muestra'!$B$8:$B$17,SMALL(IF("Página Web"='03.Muestra'!$D$8:$D$17,ROW('03.Muestra'!$B$8:$B$17)-MIN(ROW('03.Muestra'!$D$8:$D$17))+1,""),ROW()-446)),"")</f>
        <v/>
      </c>
      <c r="B451" s="186" t="str" cm="1">
        <f t="array" ref="B451">IFERROR(INDEX('03.Muestra'!$C$8:$C$17,SMALL(IF("Página Web"='03.Muestra'!$D$8:$D$17,ROW('03.Muestra'!$C$8:$C$17)-MIN(ROW('03.Muestra'!$D$8:$D$17))+1,""),ROW()-446)),"")</f>
        <v/>
      </c>
      <c r="C451" s="186" t="str" cm="1">
        <f t="array" ref="C451">IFERROR(INDEX('03.Muestra'!$F$8:$F$17,SMALL(IF("Página Web"='03.Muestra'!$D$8:$D$17,ROW('03.Muestra'!$F$8:$F$17)-MIN(ROW('03.Muestra'!$D$8:$D$17))+1,""),ROW()-446)),"")</f>
        <v/>
      </c>
      <c r="D451" s="229" t="str">
        <f t="shared" si="50"/>
        <v/>
      </c>
      <c r="E451" s="74" t="str">
        <f t="shared" si="51"/>
        <v/>
      </c>
      <c r="G451" s="18"/>
      <c r="H451" s="18"/>
      <c r="I451" s="18"/>
      <c r="J451" s="18"/>
      <c r="K451" s="163"/>
      <c r="L451" s="18"/>
      <c r="M451" s="18"/>
      <c r="N451" s="18"/>
      <c r="O451" s="18"/>
      <c r="P451" s="18"/>
      <c r="Q451" s="18"/>
      <c r="R451" s="18"/>
      <c r="S451" s="18"/>
      <c r="T451" s="18"/>
      <c r="U451" s="18"/>
      <c r="V451" s="18"/>
      <c r="W451" s="18"/>
      <c r="X451" s="18"/>
      <c r="Y451" s="18"/>
    </row>
    <row r="452" spans="1:25" ht="12" customHeight="1">
      <c r="A452" s="178" t="str" cm="1">
        <f t="array" ref="A452">IFERROR(INDEX('03.Muestra'!$B$8:$B$17,SMALL(IF("Página Web"='03.Muestra'!$D$8:$D$17,ROW('03.Muestra'!$B$8:$B$17)-MIN(ROW('03.Muestra'!$D$8:$D$17))+1,""),ROW()-446)),"")</f>
        <v/>
      </c>
      <c r="B452" s="186" t="str" cm="1">
        <f t="array" ref="B452">IFERROR(INDEX('03.Muestra'!$C$8:$C$17,SMALL(IF("Página Web"='03.Muestra'!$D$8:$D$17,ROW('03.Muestra'!$C$8:$C$17)-MIN(ROW('03.Muestra'!$D$8:$D$17))+1,""),ROW()-446)),"")</f>
        <v/>
      </c>
      <c r="C452" s="186" t="str" cm="1">
        <f t="array" ref="C452">IFERROR(INDEX('03.Muestra'!$F$8:$F$17,SMALL(IF("Página Web"='03.Muestra'!$D$8:$D$17,ROW('03.Muestra'!$F$8:$F$17)-MIN(ROW('03.Muestra'!$D$8:$D$17))+1,""),ROW()-446)),"")</f>
        <v/>
      </c>
      <c r="D452" s="229" t="str">
        <f t="shared" si="50"/>
        <v/>
      </c>
      <c r="E452" s="74" t="str">
        <f t="shared" si="51"/>
        <v/>
      </c>
      <c r="G452" s="18"/>
      <c r="H452" s="18"/>
      <c r="I452" s="18"/>
      <c r="J452" s="18"/>
      <c r="K452" s="163"/>
      <c r="L452" s="18"/>
      <c r="M452" s="18"/>
      <c r="N452" s="18"/>
      <c r="O452" s="18"/>
      <c r="P452" s="18"/>
      <c r="Q452" s="18"/>
      <c r="R452" s="18"/>
      <c r="S452" s="18"/>
      <c r="T452" s="18"/>
      <c r="U452" s="18"/>
      <c r="V452" s="18"/>
      <c r="W452" s="18"/>
      <c r="X452" s="18"/>
      <c r="Y452" s="18"/>
    </row>
    <row r="453" spans="1:25" ht="12" customHeight="1">
      <c r="A453" s="178" t="str" cm="1">
        <f t="array" ref="A453">IFERROR(INDEX('03.Muestra'!$B$8:$B$17,SMALL(IF("Página Web"='03.Muestra'!$D$8:$D$17,ROW('03.Muestra'!$B$8:$B$17)-MIN(ROW('03.Muestra'!$D$8:$D$17))+1,""),ROW()-446)),"")</f>
        <v/>
      </c>
      <c r="B453" s="186" t="str" cm="1">
        <f t="array" ref="B453">IFERROR(INDEX('03.Muestra'!$C$8:$C$17,SMALL(IF("Página Web"='03.Muestra'!$D$8:$D$17,ROW('03.Muestra'!$C$8:$C$17)-MIN(ROW('03.Muestra'!$D$8:$D$17))+1,""),ROW()-446)),"")</f>
        <v/>
      </c>
      <c r="C453" s="186" t="str" cm="1">
        <f t="array" ref="C453">IFERROR(INDEX('03.Muestra'!$F$8:$F$17,SMALL(IF("Página Web"='03.Muestra'!$D$8:$D$17,ROW('03.Muestra'!$F$8:$F$17)-MIN(ROW('03.Muestra'!$D$8:$D$17))+1,""),ROW()-446)),"")</f>
        <v/>
      </c>
      <c r="D453" s="229" t="str">
        <f t="shared" si="50"/>
        <v/>
      </c>
      <c r="E453" s="74" t="str">
        <f t="shared" si="51"/>
        <v/>
      </c>
      <c r="F453" s="18"/>
      <c r="G453" s="18"/>
      <c r="H453" s="18"/>
      <c r="I453" s="18"/>
      <c r="J453" s="18"/>
      <c r="K453" s="163"/>
      <c r="L453" s="18"/>
      <c r="M453" s="18"/>
      <c r="N453" s="18"/>
      <c r="O453" s="18"/>
      <c r="P453" s="18"/>
      <c r="Q453" s="18"/>
      <c r="R453" s="18"/>
      <c r="S453" s="18"/>
      <c r="T453" s="18"/>
      <c r="U453" s="18"/>
      <c r="V453" s="18"/>
      <c r="W453" s="18"/>
      <c r="X453" s="18"/>
      <c r="Y453" s="18"/>
    </row>
    <row r="454" spans="1:25" ht="12" customHeight="1">
      <c r="A454" s="178" t="str" cm="1">
        <f t="array" ref="A454">IFERROR(INDEX('03.Muestra'!$B$8:$B$17,SMALL(IF("Página Web"='03.Muestra'!$D$8:$D$17,ROW('03.Muestra'!$B$8:$B$17)-MIN(ROW('03.Muestra'!$D$8:$D$17))+1,""),ROW()-446)),"")</f>
        <v/>
      </c>
      <c r="B454" s="186" t="str" cm="1">
        <f t="array" ref="B454">IFERROR(INDEX('03.Muestra'!$C$8:$C$17,SMALL(IF("Página Web"='03.Muestra'!$D$8:$D$17,ROW('03.Muestra'!$C$8:$C$17)-MIN(ROW('03.Muestra'!$D$8:$D$17))+1,""),ROW()-446)),"")</f>
        <v/>
      </c>
      <c r="C454" s="186" t="str" cm="1">
        <f t="array" ref="C454">IFERROR(INDEX('03.Muestra'!$F$8:$F$17,SMALL(IF("Página Web"='03.Muestra'!$D$8:$D$17,ROW('03.Muestra'!$F$8:$F$17)-MIN(ROW('03.Muestra'!$D$8:$D$17))+1,""),ROW()-446)),"")</f>
        <v/>
      </c>
      <c r="D454" s="229" t="str">
        <f t="shared" si="50"/>
        <v/>
      </c>
      <c r="E454" s="74" t="str">
        <f t="shared" si="51"/>
        <v/>
      </c>
      <c r="F454" s="18"/>
      <c r="G454" s="18"/>
      <c r="H454" s="18"/>
      <c r="I454" s="18"/>
      <c r="J454" s="18"/>
      <c r="K454" s="163"/>
      <c r="L454" s="18"/>
      <c r="M454" s="18"/>
      <c r="N454" s="18"/>
      <c r="O454" s="18"/>
      <c r="P454" s="18"/>
      <c r="Q454" s="18"/>
      <c r="R454" s="18"/>
      <c r="S454" s="18"/>
      <c r="T454" s="18"/>
      <c r="U454" s="18"/>
      <c r="V454" s="18"/>
      <c r="W454" s="18"/>
      <c r="X454" s="18"/>
      <c r="Y454" s="18"/>
    </row>
    <row r="455" spans="1:25" ht="12" customHeight="1">
      <c r="A455" s="178" t="str" cm="1">
        <f t="array" ref="A455">IFERROR(INDEX('03.Muestra'!$B$8:$B$17,SMALL(IF("Página Web"='03.Muestra'!$D$8:$D$17,ROW('03.Muestra'!$B$8:$B$17)-MIN(ROW('03.Muestra'!$D$8:$D$17))+1,""),ROW()-446)),"")</f>
        <v/>
      </c>
      <c r="B455" s="186" t="str" cm="1">
        <f t="array" ref="B455">IFERROR(INDEX('03.Muestra'!$C$8:$C$17,SMALL(IF("Página Web"='03.Muestra'!$D$8:$D$17,ROW('03.Muestra'!$C$8:$C$17)-MIN(ROW('03.Muestra'!$D$8:$D$17))+1,""),ROW()-446)),"")</f>
        <v/>
      </c>
      <c r="C455" s="186" t="str" cm="1">
        <f t="array" ref="C455">IFERROR(INDEX('03.Muestra'!$F$8:$F$17,SMALL(IF("Página Web"='03.Muestra'!$D$8:$D$17,ROW('03.Muestra'!$F$8:$F$17)-MIN(ROW('03.Muestra'!$D$8:$D$17))+1,""),ROW()-446)),"")</f>
        <v/>
      </c>
      <c r="D455" s="229" t="str">
        <f t="shared" si="50"/>
        <v/>
      </c>
      <c r="E455" s="74" t="str">
        <f t="shared" si="51"/>
        <v/>
      </c>
      <c r="F455" s="18"/>
      <c r="G455" s="18"/>
      <c r="H455" s="18"/>
      <c r="I455" s="18"/>
      <c r="J455" s="18"/>
      <c r="K455" s="163"/>
      <c r="L455" s="18"/>
      <c r="M455" s="18"/>
      <c r="N455" s="18"/>
      <c r="O455" s="18"/>
      <c r="P455" s="18"/>
      <c r="Q455" s="18"/>
      <c r="R455" s="18"/>
      <c r="S455" s="18"/>
      <c r="T455" s="18"/>
      <c r="U455" s="18"/>
      <c r="V455" s="18"/>
      <c r="W455" s="18"/>
      <c r="X455" s="18"/>
      <c r="Y455" s="18"/>
    </row>
    <row r="456" spans="1:25" ht="12" customHeight="1">
      <c r="A456" s="178" t="str" cm="1">
        <f t="array" ref="A456">IFERROR(INDEX('03.Muestra'!$B$8:$B$17,SMALL(IF("Página Web"='03.Muestra'!$D$8:$D$17,ROW('03.Muestra'!$B$8:$B$17)-MIN(ROW('03.Muestra'!$D$8:$D$17))+1,""),ROW()-446)),"")</f>
        <v/>
      </c>
      <c r="B456" s="186" t="str" cm="1">
        <f t="array" ref="B456">IFERROR(INDEX('03.Muestra'!$C$8:$C$17,SMALL(IF("Página Web"='03.Muestra'!$D$8:$D$17,ROW('03.Muestra'!$C$8:$C$17)-MIN(ROW('03.Muestra'!$D$8:$D$17))+1,""),ROW()-446)),"")</f>
        <v/>
      </c>
      <c r="C456" s="186" t="str" cm="1">
        <f t="array" ref="C456">IFERROR(INDEX('03.Muestra'!$F$8:$F$17,SMALL(IF("Página Web"='03.Muestra'!$D$8:$D$17,ROW('03.Muestra'!$F$8:$F$17)-MIN(ROW('03.Muestra'!$D$8:$D$17))+1,""),ROW()-446)),"")</f>
        <v/>
      </c>
      <c r="D456" s="229" t="str">
        <f t="shared" si="50"/>
        <v/>
      </c>
      <c r="E456" s="74" t="str">
        <f t="shared" si="51"/>
        <v/>
      </c>
      <c r="F456" s="18"/>
      <c r="G456" s="18"/>
      <c r="H456" s="18"/>
      <c r="I456" s="18"/>
      <c r="J456" s="18"/>
      <c r="K456" s="163"/>
      <c r="L456" s="18"/>
      <c r="M456" s="18"/>
      <c r="N456" s="18"/>
      <c r="O456" s="18"/>
      <c r="P456" s="18"/>
      <c r="Q456" s="18"/>
      <c r="R456" s="18"/>
      <c r="S456" s="18"/>
      <c r="T456" s="18"/>
      <c r="U456" s="18"/>
      <c r="V456" s="18"/>
      <c r="W456" s="18"/>
      <c r="X456" s="18"/>
      <c r="Y456" s="18"/>
    </row>
    <row r="457" spans="1:25" ht="12" customHeight="1">
      <c r="A457" s="79"/>
      <c r="B457" s="111"/>
      <c r="C457" s="111"/>
      <c r="D457" s="239"/>
      <c r="E457" s="74"/>
      <c r="F457" s="18"/>
      <c r="G457" s="18"/>
      <c r="H457" s="18"/>
      <c r="I457" s="18"/>
      <c r="J457" s="18"/>
      <c r="K457" s="163"/>
      <c r="L457" s="18"/>
      <c r="M457" s="18"/>
      <c r="N457" s="18"/>
      <c r="O457" s="18"/>
      <c r="P457" s="18"/>
      <c r="Q457" s="18"/>
      <c r="R457" s="18"/>
      <c r="S457" s="18"/>
      <c r="T457" s="18"/>
      <c r="U457" s="18"/>
      <c r="V457" s="18"/>
      <c r="W457" s="18"/>
      <c r="X457" s="18"/>
      <c r="Y457" s="18"/>
    </row>
    <row r="458" spans="1:25" ht="12" customHeight="1">
      <c r="B458" s="18"/>
      <c r="C458" s="18"/>
      <c r="D458" s="235"/>
      <c r="E458" s="74"/>
      <c r="F458" s="18"/>
      <c r="G458" s="18"/>
      <c r="H458" s="18"/>
      <c r="I458" s="18"/>
      <c r="J458" s="18"/>
      <c r="K458" s="163"/>
      <c r="L458" s="18"/>
      <c r="M458" s="18"/>
      <c r="N458" s="18"/>
      <c r="O458" s="18"/>
      <c r="P458" s="18"/>
      <c r="Q458" s="18"/>
      <c r="R458" s="18"/>
      <c r="S458" s="18"/>
      <c r="T458" s="18"/>
      <c r="U458" s="18"/>
      <c r="V458" s="18"/>
      <c r="W458" s="18"/>
      <c r="X458" s="18"/>
      <c r="Y458" s="18"/>
    </row>
    <row r="459" spans="1:25" ht="31">
      <c r="A459" s="227"/>
      <c r="B459" s="228"/>
      <c r="C459" s="227"/>
      <c r="D459" s="240"/>
      <c r="E459" s="222"/>
      <c r="F459" s="18"/>
      <c r="G459" s="18"/>
      <c r="H459" s="18"/>
      <c r="I459" s="18"/>
      <c r="J459" s="18"/>
      <c r="K459" s="163"/>
      <c r="L459" s="18"/>
      <c r="M459" s="18"/>
      <c r="N459" s="18"/>
      <c r="O459" s="18"/>
      <c r="P459" s="18"/>
      <c r="Q459" s="18"/>
      <c r="R459" s="18"/>
      <c r="S459" s="18"/>
      <c r="T459" s="18"/>
      <c r="U459" s="18"/>
      <c r="V459" s="18"/>
      <c r="W459" s="18"/>
      <c r="X459" s="18"/>
      <c r="Y459" s="18"/>
    </row>
    <row r="460" spans="1:25" ht="12" customHeight="1">
      <c r="A460" s="180"/>
      <c r="B460" s="180"/>
      <c r="C460" s="180"/>
      <c r="D460" s="241"/>
      <c r="E460" s="208"/>
      <c r="F460" s="176"/>
      <c r="G460" s="18"/>
      <c r="H460" s="18"/>
      <c r="I460" s="18"/>
      <c r="J460" s="18"/>
      <c r="K460" s="163"/>
      <c r="L460" s="18"/>
      <c r="M460" s="18"/>
      <c r="N460" s="18"/>
      <c r="O460" s="18"/>
      <c r="P460" s="18"/>
      <c r="Q460" s="18"/>
      <c r="R460" s="18"/>
      <c r="S460" s="18"/>
      <c r="T460" s="18"/>
      <c r="U460" s="18"/>
      <c r="V460" s="18"/>
      <c r="W460" s="18"/>
      <c r="X460" s="18"/>
      <c r="Y460" s="18"/>
    </row>
    <row r="461" spans="1:25" ht="12" customHeight="1">
      <c r="B461" s="18"/>
      <c r="C461" s="18"/>
      <c r="D461" s="235"/>
      <c r="E461" s="18"/>
      <c r="F461" s="18"/>
      <c r="G461" s="18"/>
      <c r="H461" s="18"/>
      <c r="I461" s="18"/>
      <c r="J461" s="18"/>
      <c r="K461" s="163"/>
      <c r="L461" s="18"/>
      <c r="M461" s="18"/>
      <c r="N461" s="18"/>
      <c r="O461" s="18"/>
      <c r="P461" s="18"/>
      <c r="Q461" s="18"/>
      <c r="R461" s="18"/>
      <c r="S461" s="18"/>
      <c r="T461" s="18"/>
      <c r="U461" s="18"/>
      <c r="V461" s="18"/>
      <c r="W461" s="18"/>
      <c r="X461" s="18"/>
      <c r="Y461" s="18"/>
    </row>
    <row r="462" spans="1:25" ht="12" customHeight="1">
      <c r="B462" s="90"/>
      <c r="C462" s="18"/>
      <c r="D462" s="235"/>
      <c r="E462" s="78"/>
      <c r="F462" s="18"/>
      <c r="G462" s="18"/>
      <c r="H462" s="18"/>
      <c r="I462" s="18"/>
      <c r="J462" s="18"/>
      <c r="K462" s="163"/>
      <c r="L462" s="18"/>
      <c r="M462" s="18"/>
      <c r="N462" s="18"/>
      <c r="O462" s="18"/>
      <c r="P462" s="18"/>
      <c r="Q462" s="18"/>
      <c r="R462" s="18"/>
      <c r="S462" s="18"/>
      <c r="T462" s="18"/>
      <c r="U462" s="18"/>
      <c r="V462" s="18"/>
      <c r="W462" s="18"/>
      <c r="X462" s="18"/>
      <c r="Y462" s="18"/>
    </row>
    <row r="463" spans="1:25" ht="29.25" customHeight="1">
      <c r="A463" s="157" t="s">
        <v>262</v>
      </c>
      <c r="B463" s="22" t="s">
        <v>87</v>
      </c>
      <c r="C463" s="23" t="s">
        <v>390</v>
      </c>
      <c r="D463" s="237" t="s">
        <v>30</v>
      </c>
      <c r="E463" s="88"/>
      <c r="K463" s="163"/>
      <c r="L463" s="18"/>
      <c r="M463" s="18"/>
      <c r="N463" s="18"/>
      <c r="O463" s="18"/>
      <c r="P463" s="18"/>
      <c r="Q463" s="18"/>
      <c r="R463" s="18"/>
      <c r="S463" s="18"/>
      <c r="T463" s="18"/>
      <c r="U463" s="18"/>
      <c r="V463" s="18"/>
      <c r="W463" s="18"/>
      <c r="X463" s="18"/>
      <c r="Y463" s="18"/>
    </row>
    <row r="464" spans="1:25" ht="12" customHeight="1">
      <c r="A464" s="178" cm="1">
        <f t="array" ref="A464">IFERROR(INDEX('03.Muestra'!$B$8:$B$17,SMALL(IF("Página Web"='03.Muestra'!$D$8:$D$17,ROW('03.Muestra'!$B$8:$B$17)-MIN(ROW('03.Muestra'!$D$8:$D$17))+1,""),ROW()-463)),"")</f>
        <v>1</v>
      </c>
      <c r="B464" s="186" t="str" cm="1">
        <f t="array" ref="B464">IFERROR(INDEX('03.Muestra'!$C$8:$C$17,SMALL(IF("Página Web"='03.Muestra'!$D$8:$D$17,ROW('03.Muestra'!$C$8:$C$17)-MIN(ROW('03.Muestra'!$D$8:$D$17))+1,""),ROW()-463)),"")</f>
        <v>Home</v>
      </c>
      <c r="C464" s="186" t="str" cm="1">
        <f t="array" ref="C464">IFERROR(INDEX('03.Muestra'!$F$8:$F$17,SMALL(IF("Página Web"='03.Muestra'!$D$8:$D$17,ROW('03.Muestra'!$F$8:$F$17)-MIN(ROW('03.Muestra'!$D$8:$D$17))+1,""),ROW()-463)),"")</f>
        <v>https://…</v>
      </c>
      <c r="D464" s="229" t="s">
        <v>24</v>
      </c>
      <c r="E464" s="74" t="str">
        <f t="shared" ref="E464:E473" si="52">IF(D464&lt;&gt;"",IF(AND(B464&lt;&gt;"",C464&lt;&gt;""),"","ERR"),"")</f>
        <v/>
      </c>
      <c r="F464" s="81" t="s">
        <v>31</v>
      </c>
      <c r="G464" s="82" t="s">
        <v>35</v>
      </c>
      <c r="H464" s="83" t="s">
        <v>33</v>
      </c>
      <c r="I464" s="84" t="s">
        <v>26</v>
      </c>
      <c r="J464" s="85" t="s">
        <v>24</v>
      </c>
      <c r="K464" s="159" t="s">
        <v>463</v>
      </c>
      <c r="L464" s="18"/>
      <c r="M464" s="18"/>
      <c r="N464" s="18"/>
      <c r="O464" s="18"/>
      <c r="P464" s="18"/>
      <c r="Q464" s="18"/>
      <c r="R464" s="18"/>
      <c r="S464" s="18"/>
      <c r="T464" s="18"/>
      <c r="U464" s="18"/>
      <c r="V464" s="18"/>
      <c r="W464" s="18"/>
      <c r="X464" s="18"/>
      <c r="Y464" s="18"/>
    </row>
    <row r="465" spans="1:25" ht="12" customHeight="1">
      <c r="A465" s="178" t="str" cm="1">
        <f t="array" ref="A465">IFERROR(INDEX('03.Muestra'!$B$8:$B$17,SMALL(IF("Página Web"='03.Muestra'!$D$8:$D$17,ROW('03.Muestra'!$B$8:$B$17)-MIN(ROW('03.Muestra'!$D$8:$D$17))+1,""),ROW()-463)),"")</f>
        <v/>
      </c>
      <c r="B465" s="186" t="str" cm="1">
        <f t="array" ref="B465">IFERROR(INDEX('03.Muestra'!$C$8:$C$17,SMALL(IF("Página Web"='03.Muestra'!$D$8:$D$17,ROW('03.Muestra'!$C$8:$C$17)-MIN(ROW('03.Muestra'!$D$8:$D$17))+1,""),ROW()-463)),"")</f>
        <v/>
      </c>
      <c r="C465" s="186" t="str" cm="1">
        <f t="array" ref="C465">IFERROR(INDEX('03.Muestra'!$F$8:$F$17,SMALL(IF("Página Web"='03.Muestra'!$D$8:$D$17,ROW('03.Muestra'!$F$8:$F$17)-MIN(ROW('03.Muestra'!$D$8:$D$17))+1,""),ROW()-463)),"")</f>
        <v/>
      </c>
      <c r="D465" s="229" t="s">
        <v>24</v>
      </c>
      <c r="E465" s="74" t="str">
        <f t="shared" si="52"/>
        <v>ERR</v>
      </c>
      <c r="F465" s="199">
        <f ca="1">COUNTIF($D464:INDIRECT("$D" &amp;  SUM(ROW()-1,'03.Muestra'!$D$20)-1),F464)</f>
        <v>0</v>
      </c>
      <c r="G465" s="199">
        <f ca="1">COUNTIF($D464:INDIRECT("$D" &amp;  SUM(ROW()-1,'03.Muestra'!$D$20)-1),G464)</f>
        <v>0</v>
      </c>
      <c r="H465" s="199">
        <f ca="1">COUNTIF($D464:INDIRECT("$D" &amp;  SUM(ROW()-1,'03.Muestra'!$D$20)-1),H464)</f>
        <v>0</v>
      </c>
      <c r="I465" s="199">
        <f ca="1">COUNTIF($D464:INDIRECT("$D" &amp;  SUM(ROW()-1,'03.Muestra'!$D$20)-1),I464)</f>
        <v>0</v>
      </c>
      <c r="J465" s="199">
        <f ca="1">COUNTIF($D464:INDIRECT("$D" &amp;  SUM(ROW()-1,'03.Muestra'!$D$20)-1),J464)</f>
        <v>1</v>
      </c>
      <c r="K465" s="160">
        <f ca="1">IF(COUNTIF('03.Muestra'!$D$8:$D$17,"Página Web")=0,0,COUNTBLANK($D464:INDIRECT("$D" &amp;  SUM(ROW()-1,COUNTIF('03.Muestra'!$D$8:$D$17,"Página Web"))-1)))</f>
        <v>0</v>
      </c>
      <c r="L465" s="18"/>
      <c r="M465" s="18"/>
      <c r="N465" s="18"/>
      <c r="O465" s="18"/>
      <c r="P465" s="18"/>
      <c r="Q465" s="18"/>
      <c r="R465" s="18"/>
      <c r="S465" s="18"/>
      <c r="T465" s="18"/>
      <c r="U465" s="18"/>
      <c r="V465" s="18"/>
      <c r="W465" s="18"/>
      <c r="X465" s="18"/>
      <c r="Y465" s="18"/>
    </row>
    <row r="466" spans="1:25" ht="12" customHeight="1">
      <c r="A466" s="178" t="str" cm="1">
        <f t="array" ref="A466">IFERROR(INDEX('03.Muestra'!$B$8:$B$17,SMALL(IF("Página Web"='03.Muestra'!$D$8:$D$17,ROW('03.Muestra'!$B$8:$B$17)-MIN(ROW('03.Muestra'!$D$8:$D$17))+1,""),ROW()-463)),"")</f>
        <v/>
      </c>
      <c r="B466" s="186" t="str" cm="1">
        <f t="array" ref="B466">IFERROR(INDEX('03.Muestra'!$C$8:$C$17,SMALL(IF("Página Web"='03.Muestra'!$D$8:$D$17,ROW('03.Muestra'!$C$8:$C$17)-MIN(ROW('03.Muestra'!$D$8:$D$17))+1,""),ROW()-463)),"")</f>
        <v/>
      </c>
      <c r="C466" s="186" t="str" cm="1">
        <f t="array" ref="C466">IFERROR(INDEX('03.Muestra'!$F$8:$F$17,SMALL(IF("Página Web"='03.Muestra'!$D$8:$D$17,ROW('03.Muestra'!$F$8:$F$17)-MIN(ROW('03.Muestra'!$D$8:$D$17))+1,""),ROW()-463)),"")</f>
        <v/>
      </c>
      <c r="D466" s="229" t="s">
        <v>24</v>
      </c>
      <c r="E466" s="74" t="str">
        <f t="shared" si="52"/>
        <v>ERR</v>
      </c>
      <c r="G466" s="18"/>
      <c r="H466" s="18"/>
      <c r="I466" s="18"/>
      <c r="J466" s="18"/>
      <c r="K466" s="163"/>
      <c r="L466" s="18"/>
      <c r="M466" s="18"/>
      <c r="N466" s="18"/>
      <c r="O466" s="18"/>
      <c r="P466" s="18"/>
      <c r="Q466" s="18"/>
      <c r="R466" s="18"/>
      <c r="S466" s="18"/>
      <c r="T466" s="18"/>
      <c r="U466" s="18"/>
      <c r="V466" s="18"/>
      <c r="W466" s="18"/>
      <c r="X466" s="18"/>
      <c r="Y466" s="18"/>
    </row>
    <row r="467" spans="1:25" ht="12" customHeight="1">
      <c r="A467" s="178" t="str" cm="1">
        <f t="array" ref="A467">IFERROR(INDEX('03.Muestra'!$B$8:$B$17,SMALL(IF("Página Web"='03.Muestra'!$D$8:$D$17,ROW('03.Muestra'!$B$8:$B$17)-MIN(ROW('03.Muestra'!$D$8:$D$17))+1,""),ROW()-463)),"")</f>
        <v/>
      </c>
      <c r="B467" s="186" t="str" cm="1">
        <f t="array" ref="B467">IFERROR(INDEX('03.Muestra'!$C$8:$C$17,SMALL(IF("Página Web"='03.Muestra'!$D$8:$D$17,ROW('03.Muestra'!$C$8:$C$17)-MIN(ROW('03.Muestra'!$D$8:$D$17))+1,""),ROW()-463)),"")</f>
        <v/>
      </c>
      <c r="C467" s="186" t="str" cm="1">
        <f t="array" ref="C467">IFERROR(INDEX('03.Muestra'!$F$8:$F$17,SMALL(IF("Página Web"='03.Muestra'!$D$8:$D$17,ROW('03.Muestra'!$F$8:$F$17)-MIN(ROW('03.Muestra'!$D$8:$D$17))+1,""),ROW()-463)),"")</f>
        <v/>
      </c>
      <c r="D467" s="229" t="str">
        <f t="shared" ref="D467:D473" si="53">IF(C467="","",$D$18)</f>
        <v/>
      </c>
      <c r="E467" s="74" t="str">
        <f t="shared" si="52"/>
        <v/>
      </c>
      <c r="G467" s="18"/>
      <c r="H467" s="18"/>
      <c r="I467" s="18"/>
      <c r="J467" s="18"/>
      <c r="K467" s="163"/>
      <c r="L467" s="18"/>
      <c r="M467" s="18"/>
      <c r="N467" s="18"/>
      <c r="O467" s="18"/>
      <c r="P467" s="18"/>
      <c r="Q467" s="18"/>
      <c r="R467" s="18"/>
      <c r="S467" s="18"/>
      <c r="T467" s="18"/>
      <c r="U467" s="18"/>
      <c r="V467" s="18"/>
      <c r="W467" s="18"/>
      <c r="X467" s="18"/>
      <c r="Y467" s="18"/>
    </row>
    <row r="468" spans="1:25" ht="12" customHeight="1">
      <c r="A468" s="178" t="str" cm="1">
        <f t="array" ref="A468">IFERROR(INDEX('03.Muestra'!$B$8:$B$17,SMALL(IF("Página Web"='03.Muestra'!$D$8:$D$17,ROW('03.Muestra'!$B$8:$B$17)-MIN(ROW('03.Muestra'!$D$8:$D$17))+1,""),ROW()-463)),"")</f>
        <v/>
      </c>
      <c r="B468" s="186" t="str" cm="1">
        <f t="array" ref="B468">IFERROR(INDEX('03.Muestra'!$C$8:$C$17,SMALL(IF("Página Web"='03.Muestra'!$D$8:$D$17,ROW('03.Muestra'!$C$8:$C$17)-MIN(ROW('03.Muestra'!$D$8:$D$17))+1,""),ROW()-463)),"")</f>
        <v/>
      </c>
      <c r="C468" s="186" t="str" cm="1">
        <f t="array" ref="C468">IFERROR(INDEX('03.Muestra'!$F$8:$F$17,SMALL(IF("Página Web"='03.Muestra'!$D$8:$D$17,ROW('03.Muestra'!$F$8:$F$17)-MIN(ROW('03.Muestra'!$D$8:$D$17))+1,""),ROW()-463)),"")</f>
        <v/>
      </c>
      <c r="D468" s="229" t="str">
        <f t="shared" si="53"/>
        <v/>
      </c>
      <c r="E468" s="74" t="str">
        <f t="shared" si="52"/>
        <v/>
      </c>
      <c r="G468" s="18"/>
      <c r="H468" s="18"/>
      <c r="I468" s="18"/>
      <c r="J468" s="18"/>
      <c r="K468" s="163"/>
      <c r="L468" s="18"/>
      <c r="M468" s="18"/>
      <c r="N468" s="18"/>
      <c r="O468" s="18"/>
      <c r="P468" s="18"/>
      <c r="Q468" s="18"/>
      <c r="R468" s="18"/>
      <c r="S468" s="18"/>
      <c r="T468" s="18"/>
      <c r="U468" s="18"/>
      <c r="V468" s="18"/>
      <c r="W468" s="18"/>
      <c r="X468" s="18"/>
      <c r="Y468" s="18"/>
    </row>
    <row r="469" spans="1:25" ht="12" customHeight="1">
      <c r="A469" s="178" t="str" cm="1">
        <f t="array" ref="A469">IFERROR(INDEX('03.Muestra'!$B$8:$B$17,SMALL(IF("Página Web"='03.Muestra'!$D$8:$D$17,ROW('03.Muestra'!$B$8:$B$17)-MIN(ROW('03.Muestra'!$D$8:$D$17))+1,""),ROW()-463)),"")</f>
        <v/>
      </c>
      <c r="B469" s="186" t="str" cm="1">
        <f t="array" ref="B469">IFERROR(INDEX('03.Muestra'!$C$8:$C$17,SMALL(IF("Página Web"='03.Muestra'!$D$8:$D$17,ROW('03.Muestra'!$C$8:$C$17)-MIN(ROW('03.Muestra'!$D$8:$D$17))+1,""),ROW()-463)),"")</f>
        <v/>
      </c>
      <c r="C469" s="186" t="str" cm="1">
        <f t="array" ref="C469">IFERROR(INDEX('03.Muestra'!$F$8:$F$17,SMALL(IF("Página Web"='03.Muestra'!$D$8:$D$17,ROW('03.Muestra'!$F$8:$F$17)-MIN(ROW('03.Muestra'!$D$8:$D$17))+1,""),ROW()-463)),"")</f>
        <v/>
      </c>
      <c r="D469" s="229" t="str">
        <f t="shared" si="53"/>
        <v/>
      </c>
      <c r="E469" s="74" t="str">
        <f t="shared" si="52"/>
        <v/>
      </c>
      <c r="G469" s="18"/>
      <c r="H469" s="18"/>
      <c r="I469" s="18"/>
      <c r="J469" s="18"/>
      <c r="K469" s="163"/>
      <c r="L469" s="18"/>
      <c r="M469" s="18"/>
      <c r="N469" s="18"/>
      <c r="O469" s="18"/>
      <c r="P469" s="18"/>
      <c r="Q469" s="18"/>
      <c r="R469" s="18"/>
      <c r="S469" s="18"/>
      <c r="T469" s="18"/>
      <c r="U469" s="18"/>
      <c r="V469" s="18"/>
      <c r="W469" s="18"/>
      <c r="X469" s="18"/>
      <c r="Y469" s="18"/>
    </row>
    <row r="470" spans="1:25" ht="12" customHeight="1">
      <c r="A470" s="178" t="str" cm="1">
        <f t="array" ref="A470">IFERROR(INDEX('03.Muestra'!$B$8:$B$17,SMALL(IF("Página Web"='03.Muestra'!$D$8:$D$17,ROW('03.Muestra'!$B$8:$B$17)-MIN(ROW('03.Muestra'!$D$8:$D$17))+1,""),ROW()-463)),"")</f>
        <v/>
      </c>
      <c r="B470" s="186" t="str" cm="1">
        <f t="array" ref="B470">IFERROR(INDEX('03.Muestra'!$C$8:$C$17,SMALL(IF("Página Web"='03.Muestra'!$D$8:$D$17,ROW('03.Muestra'!$C$8:$C$17)-MIN(ROW('03.Muestra'!$D$8:$D$17))+1,""),ROW()-463)),"")</f>
        <v/>
      </c>
      <c r="C470" s="186" t="str" cm="1">
        <f t="array" ref="C470">IFERROR(INDEX('03.Muestra'!$F$8:$F$17,SMALL(IF("Página Web"='03.Muestra'!$D$8:$D$17,ROW('03.Muestra'!$F$8:$F$17)-MIN(ROW('03.Muestra'!$D$8:$D$17))+1,""),ROW()-463)),"")</f>
        <v/>
      </c>
      <c r="D470" s="229" t="str">
        <f t="shared" si="53"/>
        <v/>
      </c>
      <c r="E470" s="74" t="str">
        <f t="shared" si="52"/>
        <v/>
      </c>
      <c r="F470" s="18"/>
      <c r="G470" s="18"/>
      <c r="H470" s="18"/>
      <c r="I470" s="18"/>
      <c r="J470" s="18"/>
      <c r="K470" s="163"/>
      <c r="L470" s="18"/>
      <c r="M470" s="18"/>
      <c r="N470" s="18"/>
      <c r="O470" s="18"/>
      <c r="P470" s="18"/>
      <c r="Q470" s="18"/>
      <c r="R470" s="18"/>
      <c r="S470" s="18"/>
      <c r="T470" s="18"/>
      <c r="U470" s="18"/>
      <c r="V470" s="18"/>
      <c r="W470" s="18"/>
      <c r="X470" s="18"/>
      <c r="Y470" s="18"/>
    </row>
    <row r="471" spans="1:25" ht="12" customHeight="1">
      <c r="A471" s="178" t="str" cm="1">
        <f t="array" ref="A471">IFERROR(INDEX('03.Muestra'!$B$8:$B$17,SMALL(IF("Página Web"='03.Muestra'!$D$8:$D$17,ROW('03.Muestra'!$B$8:$B$17)-MIN(ROW('03.Muestra'!$D$8:$D$17))+1,""),ROW()-463)),"")</f>
        <v/>
      </c>
      <c r="B471" s="186" t="str" cm="1">
        <f t="array" ref="B471">IFERROR(INDEX('03.Muestra'!$C$8:$C$17,SMALL(IF("Página Web"='03.Muestra'!$D$8:$D$17,ROW('03.Muestra'!$C$8:$C$17)-MIN(ROW('03.Muestra'!$D$8:$D$17))+1,""),ROW()-463)),"")</f>
        <v/>
      </c>
      <c r="C471" s="186" t="str" cm="1">
        <f t="array" ref="C471">IFERROR(INDEX('03.Muestra'!$F$8:$F$17,SMALL(IF("Página Web"='03.Muestra'!$D$8:$D$17,ROW('03.Muestra'!$F$8:$F$17)-MIN(ROW('03.Muestra'!$D$8:$D$17))+1,""),ROW()-463)),"")</f>
        <v/>
      </c>
      <c r="D471" s="229" t="str">
        <f t="shared" si="53"/>
        <v/>
      </c>
      <c r="E471" s="74" t="str">
        <f t="shared" si="52"/>
        <v/>
      </c>
      <c r="F471" s="18"/>
      <c r="G471" s="18"/>
      <c r="H471" s="18"/>
      <c r="I471" s="18"/>
      <c r="J471" s="18"/>
      <c r="K471" s="163"/>
      <c r="L471" s="18"/>
      <c r="M471" s="18"/>
      <c r="N471" s="18"/>
      <c r="O471" s="18"/>
      <c r="P471" s="18"/>
      <c r="Q471" s="18"/>
      <c r="R471" s="18"/>
      <c r="S471" s="18"/>
      <c r="T471" s="18"/>
      <c r="U471" s="18"/>
      <c r="V471" s="18"/>
      <c r="W471" s="18"/>
      <c r="X471" s="18"/>
      <c r="Y471" s="18"/>
    </row>
    <row r="472" spans="1:25" ht="12" customHeight="1">
      <c r="A472" s="178" t="str" cm="1">
        <f t="array" ref="A472">IFERROR(INDEX('03.Muestra'!$B$8:$B$17,SMALL(IF("Página Web"='03.Muestra'!$D$8:$D$17,ROW('03.Muestra'!$B$8:$B$17)-MIN(ROW('03.Muestra'!$D$8:$D$17))+1,""),ROW()-463)),"")</f>
        <v/>
      </c>
      <c r="B472" s="186" t="str" cm="1">
        <f t="array" ref="B472">IFERROR(INDEX('03.Muestra'!$C$8:$C$17,SMALL(IF("Página Web"='03.Muestra'!$D$8:$D$17,ROW('03.Muestra'!$C$8:$C$17)-MIN(ROW('03.Muestra'!$D$8:$D$17))+1,""),ROW()-463)),"")</f>
        <v/>
      </c>
      <c r="C472" s="186" t="str" cm="1">
        <f t="array" ref="C472">IFERROR(INDEX('03.Muestra'!$F$8:$F$17,SMALL(IF("Página Web"='03.Muestra'!$D$8:$D$17,ROW('03.Muestra'!$F$8:$F$17)-MIN(ROW('03.Muestra'!$D$8:$D$17))+1,""),ROW()-463)),"")</f>
        <v/>
      </c>
      <c r="D472" s="229" t="str">
        <f t="shared" si="53"/>
        <v/>
      </c>
      <c r="E472" s="74" t="str">
        <f t="shared" si="52"/>
        <v/>
      </c>
      <c r="F472" s="18"/>
      <c r="G472" s="18"/>
      <c r="H472" s="18"/>
      <c r="I472" s="18"/>
      <c r="J472" s="18"/>
      <c r="K472" s="163"/>
      <c r="L472" s="18"/>
      <c r="M472" s="18"/>
      <c r="N472" s="18"/>
      <c r="O472" s="18"/>
      <c r="P472" s="18"/>
      <c r="Q472" s="18"/>
      <c r="R472" s="18"/>
      <c r="S472" s="18"/>
      <c r="T472" s="18"/>
      <c r="U472" s="18"/>
      <c r="V472" s="18"/>
      <c r="W472" s="18"/>
      <c r="X472" s="18"/>
      <c r="Y472" s="18"/>
    </row>
    <row r="473" spans="1:25" ht="12" customHeight="1">
      <c r="A473" s="178" t="str" cm="1">
        <f t="array" ref="A473">IFERROR(INDEX('03.Muestra'!$B$8:$B$17,SMALL(IF("Página Web"='03.Muestra'!$D$8:$D$17,ROW('03.Muestra'!$B$8:$B$17)-MIN(ROW('03.Muestra'!$D$8:$D$17))+1,""),ROW()-463)),"")</f>
        <v/>
      </c>
      <c r="B473" s="186" t="str" cm="1">
        <f t="array" ref="B473">IFERROR(INDEX('03.Muestra'!$C$8:$C$17,SMALL(IF("Página Web"='03.Muestra'!$D$8:$D$17,ROW('03.Muestra'!$C$8:$C$17)-MIN(ROW('03.Muestra'!$D$8:$D$17))+1,""),ROW()-463)),"")</f>
        <v/>
      </c>
      <c r="C473" s="186" t="str" cm="1">
        <f t="array" ref="C473">IFERROR(INDEX('03.Muestra'!$F$8:$F$17,SMALL(IF("Página Web"='03.Muestra'!$D$8:$D$17,ROW('03.Muestra'!$F$8:$F$17)-MIN(ROW('03.Muestra'!$D$8:$D$17))+1,""),ROW()-463)),"")</f>
        <v/>
      </c>
      <c r="D473" s="229" t="str">
        <f t="shared" si="53"/>
        <v/>
      </c>
      <c r="E473" s="74" t="str">
        <f t="shared" si="52"/>
        <v/>
      </c>
      <c r="F473" s="18"/>
      <c r="G473" s="18"/>
      <c r="H473" s="18"/>
      <c r="I473" s="18"/>
      <c r="J473" s="18"/>
      <c r="K473" s="163"/>
      <c r="L473" s="18"/>
      <c r="M473" s="18"/>
      <c r="N473" s="18"/>
      <c r="O473" s="18"/>
      <c r="P473" s="18"/>
      <c r="Q473" s="18"/>
      <c r="R473" s="18"/>
      <c r="S473" s="18"/>
      <c r="T473" s="18"/>
      <c r="U473" s="18"/>
      <c r="V473" s="18"/>
      <c r="W473" s="18"/>
      <c r="X473" s="18"/>
      <c r="Y473" s="18"/>
    </row>
    <row r="474" spans="1:25" ht="12" customHeight="1">
      <c r="A474" s="79"/>
      <c r="B474" s="111"/>
      <c r="C474" s="111"/>
      <c r="D474" s="239"/>
      <c r="E474" s="74"/>
      <c r="F474" s="18"/>
      <c r="G474" s="18"/>
      <c r="H474" s="18"/>
      <c r="I474" s="18"/>
      <c r="J474" s="18"/>
      <c r="K474" s="163"/>
      <c r="L474" s="18"/>
      <c r="M474" s="18"/>
      <c r="N474" s="18"/>
      <c r="O474" s="18"/>
      <c r="P474" s="18"/>
      <c r="Q474" s="18"/>
      <c r="R474" s="18"/>
      <c r="S474" s="18"/>
      <c r="T474" s="18"/>
      <c r="U474" s="18"/>
      <c r="V474" s="18"/>
      <c r="W474" s="18"/>
      <c r="X474" s="18"/>
      <c r="Y474" s="18"/>
    </row>
    <row r="475" spans="1:25" ht="12" customHeight="1">
      <c r="B475" s="18"/>
      <c r="C475" s="18"/>
      <c r="D475" s="235"/>
      <c r="E475" s="74"/>
      <c r="F475" s="18"/>
      <c r="G475" s="18"/>
      <c r="H475" s="18"/>
      <c r="I475" s="18"/>
      <c r="J475" s="18"/>
      <c r="K475" s="163"/>
      <c r="L475" s="18"/>
      <c r="M475" s="18"/>
      <c r="N475" s="18"/>
      <c r="O475" s="18"/>
      <c r="P475" s="18"/>
      <c r="Q475" s="18"/>
      <c r="R475" s="18"/>
      <c r="S475" s="18"/>
      <c r="T475" s="18"/>
      <c r="U475" s="18"/>
      <c r="V475" s="18"/>
      <c r="W475" s="18"/>
      <c r="X475" s="18"/>
      <c r="Y475" s="18"/>
    </row>
    <row r="476" spans="1:25" ht="31">
      <c r="A476" s="227"/>
      <c r="B476" s="228"/>
      <c r="C476" s="227"/>
      <c r="D476" s="240"/>
      <c r="E476" s="222"/>
      <c r="F476" s="18"/>
      <c r="G476" s="18"/>
      <c r="H476" s="18"/>
      <c r="I476" s="18"/>
      <c r="J476" s="18"/>
      <c r="K476" s="163"/>
      <c r="L476" s="18"/>
      <c r="M476" s="18"/>
      <c r="N476" s="18"/>
      <c r="O476" s="18"/>
      <c r="P476" s="18"/>
      <c r="Q476" s="18"/>
      <c r="R476" s="18"/>
      <c r="S476" s="18"/>
      <c r="T476" s="18"/>
      <c r="U476" s="18"/>
      <c r="V476" s="18"/>
      <c r="W476" s="18"/>
      <c r="X476" s="18"/>
      <c r="Y476" s="18"/>
    </row>
    <row r="477" spans="1:25" ht="12" customHeight="1">
      <c r="A477" s="180"/>
      <c r="B477" s="180"/>
      <c r="C477" s="180"/>
      <c r="D477" s="241"/>
      <c r="E477" s="208"/>
      <c r="F477" s="176"/>
      <c r="G477" s="18"/>
      <c r="H477" s="18"/>
      <c r="I477" s="18"/>
      <c r="J477" s="18"/>
      <c r="K477" s="163"/>
      <c r="L477" s="18"/>
      <c r="M477" s="18"/>
      <c r="N477" s="18"/>
      <c r="O477" s="18"/>
      <c r="P477" s="18"/>
      <c r="Q477" s="18"/>
      <c r="R477" s="18"/>
      <c r="S477" s="18"/>
      <c r="T477" s="18"/>
      <c r="U477" s="18"/>
      <c r="V477" s="18"/>
      <c r="W477" s="18"/>
      <c r="X477" s="18"/>
      <c r="Y477" s="18"/>
    </row>
    <row r="478" spans="1:25" ht="12" customHeight="1">
      <c r="B478" s="111"/>
      <c r="C478" s="111"/>
      <c r="D478" s="239"/>
      <c r="E478" s="74"/>
      <c r="F478" s="18"/>
      <c r="G478" s="18"/>
      <c r="H478" s="18"/>
      <c r="I478" s="18"/>
      <c r="J478" s="18"/>
      <c r="K478" s="163"/>
      <c r="L478" s="18"/>
      <c r="M478" s="18"/>
      <c r="N478" s="18"/>
      <c r="O478" s="18"/>
      <c r="P478" s="18"/>
      <c r="Q478" s="18"/>
      <c r="R478" s="18"/>
      <c r="S478" s="18"/>
      <c r="T478" s="18"/>
      <c r="U478" s="18"/>
      <c r="V478" s="18"/>
      <c r="W478" s="18"/>
      <c r="X478" s="18"/>
      <c r="Y478" s="18"/>
    </row>
    <row r="479" spans="1:25" ht="12" customHeight="1">
      <c r="B479" s="90"/>
      <c r="C479" s="18"/>
      <c r="D479" s="235"/>
      <c r="E479" s="78"/>
      <c r="F479" s="18"/>
      <c r="G479" s="18"/>
      <c r="H479" s="18"/>
      <c r="I479" s="18"/>
      <c r="J479" s="18"/>
      <c r="K479" s="163"/>
      <c r="L479" s="18"/>
      <c r="M479" s="18"/>
      <c r="N479" s="18"/>
      <c r="O479" s="18"/>
      <c r="P479" s="18"/>
      <c r="Q479" s="18"/>
      <c r="R479" s="18"/>
      <c r="S479" s="18"/>
      <c r="T479" s="18"/>
      <c r="U479" s="18"/>
      <c r="V479" s="18"/>
      <c r="W479" s="18"/>
      <c r="X479" s="18"/>
      <c r="Y479" s="18"/>
    </row>
    <row r="480" spans="1:25" ht="29.25" customHeight="1">
      <c r="A480" s="157" t="s">
        <v>262</v>
      </c>
      <c r="B480" s="22" t="s">
        <v>87</v>
      </c>
      <c r="C480" s="23" t="s">
        <v>391</v>
      </c>
      <c r="D480" s="237" t="s">
        <v>30</v>
      </c>
      <c r="E480" s="88"/>
      <c r="K480" s="163"/>
      <c r="L480" s="18"/>
      <c r="M480" s="18"/>
      <c r="N480" s="18"/>
      <c r="O480" s="18"/>
      <c r="P480" s="18"/>
      <c r="Q480" s="18"/>
      <c r="R480" s="18"/>
      <c r="S480" s="18"/>
      <c r="T480" s="18"/>
      <c r="U480" s="18"/>
      <c r="V480" s="18"/>
      <c r="W480" s="18"/>
      <c r="X480" s="18"/>
      <c r="Y480" s="18"/>
    </row>
    <row r="481" spans="1:25" ht="12" customHeight="1">
      <c r="A481" s="178" cm="1">
        <f t="array" ref="A481">IFERROR(INDEX('03.Muestra'!$B$8:$B$17,SMALL(IF("Página Web"='03.Muestra'!$D$8:$D$17,ROW('03.Muestra'!$B$8:$B$17)-MIN(ROW('03.Muestra'!$D$8:$D$17))+1,""),ROW()-480)),"")</f>
        <v>1</v>
      </c>
      <c r="B481" s="186" t="str" cm="1">
        <f t="array" ref="B481">IFERROR(INDEX('03.Muestra'!$C$8:$C$17,SMALL(IF("Página Web"='03.Muestra'!$D$8:$D$17,ROW('03.Muestra'!$C$8:$C$17)-MIN(ROW('03.Muestra'!$D$8:$D$17))+1,""),ROW()-480)),"")</f>
        <v>Home</v>
      </c>
      <c r="C481" s="186" t="str" cm="1">
        <f t="array" ref="C481">IFERROR(INDEX('03.Muestra'!$F$8:$F$17,SMALL(IF("Página Web"='03.Muestra'!$D$8:$D$17,ROW('03.Muestra'!$F$8:$F$17)-MIN(ROW('03.Muestra'!$D$8:$D$17))+1,""),ROW()-480)),"")</f>
        <v>https://…</v>
      </c>
      <c r="D481" s="229" t="s">
        <v>24</v>
      </c>
      <c r="E481" s="74" t="str">
        <f t="shared" ref="E481:E490" si="54">IF(D481&lt;&gt;"",IF(AND(B481&lt;&gt;"",C481&lt;&gt;""),"","ERR"),"")</f>
        <v/>
      </c>
      <c r="F481" s="81" t="s">
        <v>31</v>
      </c>
      <c r="G481" s="82" t="s">
        <v>35</v>
      </c>
      <c r="H481" s="83" t="s">
        <v>33</v>
      </c>
      <c r="I481" s="84" t="s">
        <v>26</v>
      </c>
      <c r="J481" s="85" t="s">
        <v>24</v>
      </c>
      <c r="K481" s="159" t="s">
        <v>463</v>
      </c>
      <c r="L481" s="18"/>
      <c r="M481" s="18"/>
      <c r="N481" s="18"/>
      <c r="O481" s="18"/>
      <c r="P481" s="18"/>
      <c r="Q481" s="18"/>
      <c r="R481" s="18"/>
      <c r="S481" s="18"/>
      <c r="T481" s="18"/>
      <c r="U481" s="18"/>
      <c r="V481" s="18"/>
      <c r="W481" s="18"/>
      <c r="X481" s="18"/>
      <c r="Y481" s="18"/>
    </row>
    <row r="482" spans="1:25" ht="12" customHeight="1">
      <c r="A482" s="178" t="str" cm="1">
        <f t="array" ref="A482">IFERROR(INDEX('03.Muestra'!$B$8:$B$17,SMALL(IF("Página Web"='03.Muestra'!$D$8:$D$17,ROW('03.Muestra'!$B$8:$B$17)-MIN(ROW('03.Muestra'!$D$8:$D$17))+1,""),ROW()-480)),"")</f>
        <v/>
      </c>
      <c r="B482" s="186" t="str" cm="1">
        <f t="array" ref="B482">IFERROR(INDEX('03.Muestra'!$C$8:$C$17,SMALL(IF("Página Web"='03.Muestra'!$D$8:$D$17,ROW('03.Muestra'!$C$8:$C$17)-MIN(ROW('03.Muestra'!$D$8:$D$17))+1,""),ROW()-480)),"")</f>
        <v/>
      </c>
      <c r="C482" s="186" t="str" cm="1">
        <f t="array" ref="C482">IFERROR(INDEX('03.Muestra'!$F$8:$F$17,SMALL(IF("Página Web"='03.Muestra'!$D$8:$D$17,ROW('03.Muestra'!$F$8:$F$17)-MIN(ROW('03.Muestra'!$D$8:$D$17))+1,""),ROW()-480)),"")</f>
        <v/>
      </c>
      <c r="D482" s="229" t="s">
        <v>24</v>
      </c>
      <c r="E482" s="74" t="str">
        <f t="shared" si="54"/>
        <v>ERR</v>
      </c>
      <c r="F482" s="199">
        <f ca="1">COUNTIF($D481:INDIRECT("$D" &amp;  SUM(ROW()-1,'03.Muestra'!$D$20)-1),F481)</f>
        <v>0</v>
      </c>
      <c r="G482" s="199">
        <f ca="1">COUNTIF($D481:INDIRECT("$D" &amp;  SUM(ROW()-1,'03.Muestra'!$D$20)-1),G481)</f>
        <v>0</v>
      </c>
      <c r="H482" s="199">
        <f ca="1">COUNTIF($D481:INDIRECT("$D" &amp;  SUM(ROW()-1,'03.Muestra'!$D$20)-1),H481)</f>
        <v>0</v>
      </c>
      <c r="I482" s="199">
        <f ca="1">COUNTIF($D481:INDIRECT("$D" &amp;  SUM(ROW()-1,'03.Muestra'!$D$20)-1),I481)</f>
        <v>0</v>
      </c>
      <c r="J482" s="199">
        <f ca="1">COUNTIF($D481:INDIRECT("$D" &amp;  SUM(ROW()-1,'03.Muestra'!$D$20)-1),J481)</f>
        <v>1</v>
      </c>
      <c r="K482" s="160">
        <f ca="1">IF(COUNTIF('03.Muestra'!$D$8:$D$17,"Página Web")=0,0,COUNTBLANK($D481:INDIRECT("$D" &amp;  SUM(ROW()-1,COUNTIF('03.Muestra'!$D$8:$D$17,"Página Web"))-1)))</f>
        <v>0</v>
      </c>
      <c r="L482" s="18"/>
      <c r="M482" s="18"/>
      <c r="N482" s="18"/>
      <c r="O482" s="18"/>
      <c r="P482" s="18"/>
      <c r="Q482" s="18"/>
      <c r="R482" s="18"/>
      <c r="S482" s="18"/>
      <c r="T482" s="18"/>
      <c r="U482" s="18"/>
      <c r="V482" s="18"/>
      <c r="W482" s="18"/>
      <c r="X482" s="18"/>
      <c r="Y482" s="18"/>
    </row>
    <row r="483" spans="1:25" ht="12" customHeight="1">
      <c r="A483" s="178" t="str" cm="1">
        <f t="array" ref="A483">IFERROR(INDEX('03.Muestra'!$B$8:$B$17,SMALL(IF("Página Web"='03.Muestra'!$D$8:$D$17,ROW('03.Muestra'!$B$8:$B$17)-MIN(ROW('03.Muestra'!$D$8:$D$17))+1,""),ROW()-480)),"")</f>
        <v/>
      </c>
      <c r="B483" s="186" t="str" cm="1">
        <f t="array" ref="B483">IFERROR(INDEX('03.Muestra'!$C$8:$C$17,SMALL(IF("Página Web"='03.Muestra'!$D$8:$D$17,ROW('03.Muestra'!$C$8:$C$17)-MIN(ROW('03.Muestra'!$D$8:$D$17))+1,""),ROW()-480)),"")</f>
        <v/>
      </c>
      <c r="C483" s="186" t="str" cm="1">
        <f t="array" ref="C483">IFERROR(INDEX('03.Muestra'!$F$8:$F$17,SMALL(IF("Página Web"='03.Muestra'!$D$8:$D$17,ROW('03.Muestra'!$F$8:$F$17)-MIN(ROW('03.Muestra'!$D$8:$D$17))+1,""),ROW()-480)),"")</f>
        <v/>
      </c>
      <c r="D483" s="229" t="s">
        <v>24</v>
      </c>
      <c r="E483" s="74" t="str">
        <f t="shared" si="54"/>
        <v>ERR</v>
      </c>
      <c r="G483" s="18"/>
      <c r="H483" s="18"/>
      <c r="I483" s="18"/>
      <c r="J483" s="18"/>
      <c r="K483" s="163"/>
      <c r="L483" s="18"/>
      <c r="M483" s="18"/>
      <c r="N483" s="18"/>
      <c r="O483" s="18"/>
      <c r="P483" s="18"/>
      <c r="Q483" s="18"/>
      <c r="R483" s="18"/>
      <c r="S483" s="18"/>
      <c r="T483" s="18"/>
      <c r="U483" s="18"/>
      <c r="V483" s="18"/>
      <c r="W483" s="18"/>
      <c r="X483" s="18"/>
      <c r="Y483" s="18"/>
    </row>
    <row r="484" spans="1:25" ht="12" customHeight="1">
      <c r="A484" s="178" t="str" cm="1">
        <f t="array" ref="A484">IFERROR(INDEX('03.Muestra'!$B$8:$B$17,SMALL(IF("Página Web"='03.Muestra'!$D$8:$D$17,ROW('03.Muestra'!$B$8:$B$17)-MIN(ROW('03.Muestra'!$D$8:$D$17))+1,""),ROW()-480)),"")</f>
        <v/>
      </c>
      <c r="B484" s="186" t="str" cm="1">
        <f t="array" ref="B484">IFERROR(INDEX('03.Muestra'!$C$8:$C$17,SMALL(IF("Página Web"='03.Muestra'!$D$8:$D$17,ROW('03.Muestra'!$C$8:$C$17)-MIN(ROW('03.Muestra'!$D$8:$D$17))+1,""),ROW()-480)),"")</f>
        <v/>
      </c>
      <c r="C484" s="186" t="str" cm="1">
        <f t="array" ref="C484">IFERROR(INDEX('03.Muestra'!$F$8:$F$17,SMALL(IF("Página Web"='03.Muestra'!$D$8:$D$17,ROW('03.Muestra'!$F$8:$F$17)-MIN(ROW('03.Muestra'!$D$8:$D$17))+1,""),ROW()-480)),"")</f>
        <v/>
      </c>
      <c r="D484" s="229" t="str">
        <f t="shared" ref="D484:D490" si="55">IF(C484="","",$D$18)</f>
        <v/>
      </c>
      <c r="E484" s="74" t="str">
        <f t="shared" si="54"/>
        <v/>
      </c>
      <c r="G484" s="18"/>
      <c r="H484" s="18"/>
      <c r="I484" s="18"/>
      <c r="J484" s="18"/>
      <c r="K484" s="163"/>
      <c r="L484" s="18"/>
      <c r="M484" s="18"/>
      <c r="N484" s="18"/>
      <c r="O484" s="18"/>
      <c r="P484" s="18"/>
      <c r="Q484" s="18"/>
      <c r="R484" s="18"/>
      <c r="S484" s="18"/>
      <c r="T484" s="18"/>
      <c r="U484" s="18"/>
      <c r="V484" s="18"/>
      <c r="W484" s="18"/>
      <c r="X484" s="18"/>
      <c r="Y484" s="18"/>
    </row>
    <row r="485" spans="1:25" ht="12" customHeight="1">
      <c r="A485" s="178" t="str" cm="1">
        <f t="array" ref="A485">IFERROR(INDEX('03.Muestra'!$B$8:$B$17,SMALL(IF("Página Web"='03.Muestra'!$D$8:$D$17,ROW('03.Muestra'!$B$8:$B$17)-MIN(ROW('03.Muestra'!$D$8:$D$17))+1,""),ROW()-480)),"")</f>
        <v/>
      </c>
      <c r="B485" s="186" t="str" cm="1">
        <f t="array" ref="B485">IFERROR(INDEX('03.Muestra'!$C$8:$C$17,SMALL(IF("Página Web"='03.Muestra'!$D$8:$D$17,ROW('03.Muestra'!$C$8:$C$17)-MIN(ROW('03.Muestra'!$D$8:$D$17))+1,""),ROW()-480)),"")</f>
        <v/>
      </c>
      <c r="C485" s="186" t="str" cm="1">
        <f t="array" ref="C485">IFERROR(INDEX('03.Muestra'!$F$8:$F$17,SMALL(IF("Página Web"='03.Muestra'!$D$8:$D$17,ROW('03.Muestra'!$F$8:$F$17)-MIN(ROW('03.Muestra'!$D$8:$D$17))+1,""),ROW()-480)),"")</f>
        <v/>
      </c>
      <c r="D485" s="229" t="str">
        <f t="shared" si="55"/>
        <v/>
      </c>
      <c r="E485" s="74" t="str">
        <f t="shared" si="54"/>
        <v/>
      </c>
      <c r="G485" s="18"/>
      <c r="H485" s="18"/>
      <c r="I485" s="18"/>
      <c r="J485" s="18"/>
      <c r="K485" s="163"/>
      <c r="L485" s="18"/>
      <c r="M485" s="18"/>
      <c r="N485" s="18"/>
      <c r="O485" s="18"/>
      <c r="P485" s="18"/>
      <c r="Q485" s="18"/>
      <c r="R485" s="18"/>
      <c r="S485" s="18"/>
      <c r="T485" s="18"/>
      <c r="U485" s="18"/>
      <c r="V485" s="18"/>
      <c r="W485" s="18"/>
      <c r="X485" s="18"/>
      <c r="Y485" s="18"/>
    </row>
    <row r="486" spans="1:25" ht="12" customHeight="1">
      <c r="A486" s="178" t="str" cm="1">
        <f t="array" ref="A486">IFERROR(INDEX('03.Muestra'!$B$8:$B$17,SMALL(IF("Página Web"='03.Muestra'!$D$8:$D$17,ROW('03.Muestra'!$B$8:$B$17)-MIN(ROW('03.Muestra'!$D$8:$D$17))+1,""),ROW()-480)),"")</f>
        <v/>
      </c>
      <c r="B486" s="186" t="str" cm="1">
        <f t="array" ref="B486">IFERROR(INDEX('03.Muestra'!$C$8:$C$17,SMALL(IF("Página Web"='03.Muestra'!$D$8:$D$17,ROW('03.Muestra'!$C$8:$C$17)-MIN(ROW('03.Muestra'!$D$8:$D$17))+1,""),ROW()-480)),"")</f>
        <v/>
      </c>
      <c r="C486" s="186" t="str" cm="1">
        <f t="array" ref="C486">IFERROR(INDEX('03.Muestra'!$F$8:$F$17,SMALL(IF("Página Web"='03.Muestra'!$D$8:$D$17,ROW('03.Muestra'!$F$8:$F$17)-MIN(ROW('03.Muestra'!$D$8:$D$17))+1,""),ROW()-480)),"")</f>
        <v/>
      </c>
      <c r="D486" s="229" t="str">
        <f t="shared" si="55"/>
        <v/>
      </c>
      <c r="E486" s="74" t="str">
        <f t="shared" si="54"/>
        <v/>
      </c>
      <c r="G486" s="18"/>
      <c r="H486" s="18"/>
      <c r="I486" s="18"/>
      <c r="J486" s="18"/>
      <c r="K486" s="163"/>
      <c r="L486" s="18"/>
      <c r="M486" s="18"/>
      <c r="N486" s="18"/>
      <c r="O486" s="18"/>
      <c r="P486" s="18"/>
      <c r="Q486" s="18"/>
      <c r="R486" s="18"/>
      <c r="S486" s="18"/>
      <c r="T486" s="18"/>
      <c r="U486" s="18"/>
      <c r="V486" s="18"/>
      <c r="W486" s="18"/>
      <c r="X486" s="18"/>
      <c r="Y486" s="18"/>
    </row>
    <row r="487" spans="1:25" ht="12" customHeight="1">
      <c r="A487" s="178" t="str" cm="1">
        <f t="array" ref="A487">IFERROR(INDEX('03.Muestra'!$B$8:$B$17,SMALL(IF("Página Web"='03.Muestra'!$D$8:$D$17,ROW('03.Muestra'!$B$8:$B$17)-MIN(ROW('03.Muestra'!$D$8:$D$17))+1,""),ROW()-480)),"")</f>
        <v/>
      </c>
      <c r="B487" s="186" t="str" cm="1">
        <f t="array" ref="B487">IFERROR(INDEX('03.Muestra'!$C$8:$C$17,SMALL(IF("Página Web"='03.Muestra'!$D$8:$D$17,ROW('03.Muestra'!$C$8:$C$17)-MIN(ROW('03.Muestra'!$D$8:$D$17))+1,""),ROW()-480)),"")</f>
        <v/>
      </c>
      <c r="C487" s="186" t="str" cm="1">
        <f t="array" ref="C487">IFERROR(INDEX('03.Muestra'!$F$8:$F$17,SMALL(IF("Página Web"='03.Muestra'!$D$8:$D$17,ROW('03.Muestra'!$F$8:$F$17)-MIN(ROW('03.Muestra'!$D$8:$D$17))+1,""),ROW()-480)),"")</f>
        <v/>
      </c>
      <c r="D487" s="229" t="str">
        <f t="shared" si="55"/>
        <v/>
      </c>
      <c r="E487" s="74" t="str">
        <f t="shared" si="54"/>
        <v/>
      </c>
      <c r="F487" s="18"/>
      <c r="G487" s="18"/>
      <c r="H487" s="18"/>
      <c r="I487" s="18"/>
      <c r="J487" s="18"/>
      <c r="K487" s="163"/>
      <c r="L487" s="18"/>
      <c r="M487" s="18"/>
      <c r="N487" s="18"/>
      <c r="O487" s="18"/>
      <c r="P487" s="18"/>
      <c r="Q487" s="18"/>
      <c r="R487" s="18"/>
      <c r="S487" s="18"/>
      <c r="T487" s="18"/>
      <c r="U487" s="18"/>
      <c r="V487" s="18"/>
      <c r="W487" s="18"/>
      <c r="X487" s="18"/>
      <c r="Y487" s="18"/>
    </row>
    <row r="488" spans="1:25" ht="12" customHeight="1">
      <c r="A488" s="178" t="str" cm="1">
        <f t="array" ref="A488">IFERROR(INDEX('03.Muestra'!$B$8:$B$17,SMALL(IF("Página Web"='03.Muestra'!$D$8:$D$17,ROW('03.Muestra'!$B$8:$B$17)-MIN(ROW('03.Muestra'!$D$8:$D$17))+1,""),ROW()-480)),"")</f>
        <v/>
      </c>
      <c r="B488" s="186" t="str" cm="1">
        <f t="array" ref="B488">IFERROR(INDEX('03.Muestra'!$C$8:$C$17,SMALL(IF("Página Web"='03.Muestra'!$D$8:$D$17,ROW('03.Muestra'!$C$8:$C$17)-MIN(ROW('03.Muestra'!$D$8:$D$17))+1,""),ROW()-480)),"")</f>
        <v/>
      </c>
      <c r="C488" s="186" t="str" cm="1">
        <f t="array" ref="C488">IFERROR(INDEX('03.Muestra'!$F$8:$F$17,SMALL(IF("Página Web"='03.Muestra'!$D$8:$D$17,ROW('03.Muestra'!$F$8:$F$17)-MIN(ROW('03.Muestra'!$D$8:$D$17))+1,""),ROW()-480)),"")</f>
        <v/>
      </c>
      <c r="D488" s="229" t="str">
        <f t="shared" si="55"/>
        <v/>
      </c>
      <c r="E488" s="74" t="str">
        <f t="shared" si="54"/>
        <v/>
      </c>
      <c r="F488" s="18"/>
      <c r="G488" s="18"/>
      <c r="H488" s="18"/>
      <c r="I488" s="18"/>
      <c r="J488" s="18"/>
      <c r="K488" s="163"/>
      <c r="L488" s="18"/>
      <c r="M488" s="18"/>
      <c r="N488" s="18"/>
      <c r="O488" s="18"/>
      <c r="P488" s="18"/>
      <c r="Q488" s="18"/>
      <c r="R488" s="18"/>
      <c r="S488" s="18"/>
      <c r="T488" s="18"/>
      <c r="U488" s="18"/>
      <c r="V488" s="18"/>
      <c r="W488" s="18"/>
      <c r="X488" s="18"/>
      <c r="Y488" s="18"/>
    </row>
    <row r="489" spans="1:25" ht="12" customHeight="1">
      <c r="A489" s="178" t="str" cm="1">
        <f t="array" ref="A489">IFERROR(INDEX('03.Muestra'!$B$8:$B$17,SMALL(IF("Página Web"='03.Muestra'!$D$8:$D$17,ROW('03.Muestra'!$B$8:$B$17)-MIN(ROW('03.Muestra'!$D$8:$D$17))+1,""),ROW()-480)),"")</f>
        <v/>
      </c>
      <c r="B489" s="186" t="str" cm="1">
        <f t="array" ref="B489">IFERROR(INDEX('03.Muestra'!$C$8:$C$17,SMALL(IF("Página Web"='03.Muestra'!$D$8:$D$17,ROW('03.Muestra'!$C$8:$C$17)-MIN(ROW('03.Muestra'!$D$8:$D$17))+1,""),ROW()-480)),"")</f>
        <v/>
      </c>
      <c r="C489" s="186" t="str" cm="1">
        <f t="array" ref="C489">IFERROR(INDEX('03.Muestra'!$F$8:$F$17,SMALL(IF("Página Web"='03.Muestra'!$D$8:$D$17,ROW('03.Muestra'!$F$8:$F$17)-MIN(ROW('03.Muestra'!$D$8:$D$17))+1,""),ROW()-480)),"")</f>
        <v/>
      </c>
      <c r="D489" s="229" t="str">
        <f t="shared" si="55"/>
        <v/>
      </c>
      <c r="E489" s="74" t="str">
        <f t="shared" si="54"/>
        <v/>
      </c>
      <c r="F489" s="18"/>
      <c r="G489" s="18"/>
      <c r="H489" s="18"/>
      <c r="I489" s="18"/>
      <c r="J489" s="18"/>
      <c r="K489" s="163"/>
      <c r="L489" s="18"/>
      <c r="M489" s="18"/>
      <c r="N489" s="18"/>
      <c r="O489" s="18"/>
      <c r="P489" s="18"/>
      <c r="Q489" s="18"/>
      <c r="R489" s="18"/>
      <c r="S489" s="18"/>
      <c r="T489" s="18"/>
      <c r="U489" s="18"/>
      <c r="V489" s="18"/>
      <c r="W489" s="18"/>
      <c r="X489" s="18"/>
      <c r="Y489" s="18"/>
    </row>
    <row r="490" spans="1:25" ht="12" customHeight="1">
      <c r="A490" s="178" t="str" cm="1">
        <f t="array" ref="A490">IFERROR(INDEX('03.Muestra'!$B$8:$B$17,SMALL(IF("Página Web"='03.Muestra'!$D$8:$D$17,ROW('03.Muestra'!$B$8:$B$17)-MIN(ROW('03.Muestra'!$D$8:$D$17))+1,""),ROW()-480)),"")</f>
        <v/>
      </c>
      <c r="B490" s="186" t="str" cm="1">
        <f t="array" ref="B490">IFERROR(INDEX('03.Muestra'!$C$8:$C$17,SMALL(IF("Página Web"='03.Muestra'!$D$8:$D$17,ROW('03.Muestra'!$C$8:$C$17)-MIN(ROW('03.Muestra'!$D$8:$D$17))+1,""),ROW()-480)),"")</f>
        <v/>
      </c>
      <c r="C490" s="186" t="str" cm="1">
        <f t="array" ref="C490">IFERROR(INDEX('03.Muestra'!$F$8:$F$17,SMALL(IF("Página Web"='03.Muestra'!$D$8:$D$17,ROW('03.Muestra'!$F$8:$F$17)-MIN(ROW('03.Muestra'!$D$8:$D$17))+1,""),ROW()-480)),"")</f>
        <v/>
      </c>
      <c r="D490" s="229" t="str">
        <f t="shared" si="55"/>
        <v/>
      </c>
      <c r="E490" s="74" t="str">
        <f t="shared" si="54"/>
        <v/>
      </c>
      <c r="F490" s="18"/>
      <c r="G490" s="18"/>
      <c r="H490" s="18"/>
      <c r="I490" s="18"/>
      <c r="J490" s="18"/>
      <c r="K490" s="163"/>
      <c r="L490" s="18"/>
      <c r="M490" s="18"/>
      <c r="N490" s="18"/>
      <c r="O490" s="18"/>
      <c r="P490" s="18"/>
      <c r="Q490" s="18"/>
      <c r="R490" s="18"/>
      <c r="S490" s="18"/>
      <c r="T490" s="18"/>
      <c r="U490" s="18"/>
      <c r="V490" s="18"/>
      <c r="W490" s="18"/>
      <c r="X490" s="18"/>
      <c r="Y490" s="18"/>
    </row>
    <row r="491" spans="1:25" ht="12" customHeight="1">
      <c r="A491" s="79"/>
      <c r="B491" s="111"/>
      <c r="C491" s="111"/>
      <c r="D491" s="239"/>
      <c r="E491" s="74"/>
      <c r="F491" s="18"/>
      <c r="G491" s="18"/>
      <c r="H491" s="18"/>
      <c r="I491" s="18"/>
      <c r="J491" s="18"/>
      <c r="K491" s="163"/>
      <c r="L491" s="18"/>
      <c r="M491" s="18"/>
      <c r="N491" s="18"/>
      <c r="O491" s="18"/>
      <c r="P491" s="18"/>
      <c r="Q491" s="18"/>
      <c r="R491" s="18"/>
      <c r="S491" s="18"/>
      <c r="T491" s="18"/>
      <c r="U491" s="18"/>
      <c r="V491" s="18"/>
      <c r="W491" s="18"/>
      <c r="X491" s="18"/>
      <c r="Y491" s="18"/>
    </row>
    <row r="492" spans="1:25" ht="12" customHeight="1">
      <c r="B492" s="18"/>
      <c r="C492" s="18"/>
      <c r="D492" s="235"/>
      <c r="E492" s="74"/>
      <c r="F492" s="18"/>
      <c r="G492" s="18"/>
      <c r="H492" s="18"/>
      <c r="I492" s="18"/>
      <c r="J492" s="18"/>
      <c r="K492" s="163"/>
      <c r="L492" s="18"/>
      <c r="M492" s="18"/>
      <c r="N492" s="18"/>
      <c r="O492" s="18"/>
      <c r="P492" s="18"/>
      <c r="Q492" s="18"/>
      <c r="R492" s="18"/>
      <c r="S492" s="18"/>
      <c r="T492" s="18"/>
      <c r="U492" s="18"/>
      <c r="V492" s="18"/>
      <c r="W492" s="18"/>
      <c r="X492" s="18"/>
      <c r="Y492" s="18"/>
    </row>
    <row r="493" spans="1:25" ht="31">
      <c r="A493" s="227"/>
      <c r="B493" s="228"/>
      <c r="C493" s="227"/>
      <c r="D493" s="240"/>
      <c r="E493" s="222"/>
      <c r="F493" s="18"/>
      <c r="G493" s="18"/>
      <c r="H493" s="18"/>
      <c r="I493" s="18"/>
      <c r="J493" s="18"/>
      <c r="K493" s="163"/>
      <c r="L493" s="18"/>
      <c r="M493" s="18"/>
      <c r="N493" s="18"/>
      <c r="O493" s="18"/>
      <c r="P493" s="18"/>
      <c r="Q493" s="18"/>
      <c r="R493" s="18"/>
      <c r="S493" s="18"/>
      <c r="T493" s="18"/>
      <c r="U493" s="18"/>
      <c r="V493" s="18"/>
      <c r="W493" s="18"/>
      <c r="X493" s="18"/>
      <c r="Y493" s="18"/>
    </row>
    <row r="494" spans="1:25" ht="12" customHeight="1">
      <c r="A494" s="180"/>
      <c r="B494" s="180"/>
      <c r="C494" s="180"/>
      <c r="D494" s="241"/>
      <c r="E494" s="208"/>
      <c r="F494" s="176"/>
      <c r="G494" s="18"/>
      <c r="H494" s="18"/>
      <c r="I494" s="18"/>
      <c r="J494" s="18"/>
      <c r="K494" s="163"/>
      <c r="L494" s="18"/>
      <c r="M494" s="18"/>
      <c r="N494" s="18"/>
      <c r="O494" s="18"/>
      <c r="P494" s="18"/>
      <c r="Q494" s="18"/>
      <c r="R494" s="18"/>
      <c r="S494" s="18"/>
      <c r="T494" s="18"/>
      <c r="U494" s="18"/>
      <c r="V494" s="18"/>
      <c r="W494" s="18"/>
      <c r="X494" s="18"/>
      <c r="Y494" s="18"/>
    </row>
    <row r="495" spans="1:25" ht="12" customHeight="1">
      <c r="B495" s="18"/>
      <c r="C495" s="18"/>
      <c r="D495" s="235"/>
      <c r="E495" s="18"/>
      <c r="F495" s="18"/>
      <c r="G495" s="18"/>
      <c r="H495" s="18"/>
      <c r="I495" s="18"/>
      <c r="J495" s="18"/>
      <c r="K495" s="163"/>
      <c r="L495" s="18"/>
      <c r="M495" s="18"/>
      <c r="N495" s="18"/>
      <c r="O495" s="18"/>
      <c r="P495" s="18"/>
      <c r="Q495" s="18"/>
      <c r="R495" s="18"/>
      <c r="S495" s="18"/>
      <c r="T495" s="18"/>
      <c r="U495" s="18"/>
      <c r="V495" s="18"/>
      <c r="W495" s="18"/>
      <c r="X495" s="18"/>
      <c r="Y495" s="18"/>
    </row>
    <row r="496" spans="1:25" ht="12" customHeight="1">
      <c r="B496" s="90"/>
      <c r="C496" s="18"/>
      <c r="D496" s="235"/>
      <c r="E496" s="78"/>
      <c r="F496" s="18"/>
      <c r="G496" s="18"/>
      <c r="H496" s="18"/>
      <c r="I496" s="18"/>
      <c r="J496" s="18"/>
      <c r="K496" s="163"/>
      <c r="L496" s="18"/>
      <c r="M496" s="18"/>
      <c r="N496" s="18"/>
      <c r="O496" s="18"/>
      <c r="P496" s="18"/>
      <c r="Q496" s="18"/>
      <c r="R496" s="18"/>
      <c r="S496" s="18"/>
      <c r="T496" s="18"/>
      <c r="U496" s="18"/>
      <c r="V496" s="18"/>
      <c r="W496" s="18"/>
      <c r="X496" s="18"/>
      <c r="Y496" s="18"/>
    </row>
    <row r="497" spans="1:25" ht="29.25" customHeight="1">
      <c r="A497" s="157" t="s">
        <v>262</v>
      </c>
      <c r="B497" s="22" t="s">
        <v>87</v>
      </c>
      <c r="C497" s="23" t="s">
        <v>392</v>
      </c>
      <c r="D497" s="237" t="s">
        <v>30</v>
      </c>
      <c r="E497" s="88"/>
      <c r="K497" s="163"/>
      <c r="L497" s="18"/>
      <c r="M497" s="18"/>
      <c r="N497" s="18"/>
      <c r="O497" s="18"/>
      <c r="P497" s="18"/>
      <c r="Q497" s="18"/>
      <c r="R497" s="18"/>
      <c r="S497" s="18"/>
      <c r="T497" s="18"/>
      <c r="U497" s="18"/>
      <c r="V497" s="18"/>
      <c r="W497" s="18"/>
      <c r="X497" s="18"/>
      <c r="Y497" s="18"/>
    </row>
    <row r="498" spans="1:25" ht="12" customHeight="1">
      <c r="A498" s="178" cm="1">
        <f t="array" ref="A498">IFERROR(INDEX('03.Muestra'!$B$8:$B$17,SMALL(IF("Página Web"='03.Muestra'!$D$8:$D$17,ROW('03.Muestra'!$B$8:$B$17)-MIN(ROW('03.Muestra'!$D$8:$D$17))+1,""),ROW()-497)),"")</f>
        <v>1</v>
      </c>
      <c r="B498" s="186" t="str" cm="1">
        <f t="array" ref="B498">IFERROR(INDEX('03.Muestra'!$C$8:$C$17,SMALL(IF("Página Web"='03.Muestra'!$D$8:$D$17,ROW('03.Muestra'!$C$8:$C$17)-MIN(ROW('03.Muestra'!$D$8:$D$17))+1,""),ROW()-497)),"")</f>
        <v>Home</v>
      </c>
      <c r="C498" s="186" t="str" cm="1">
        <f t="array" ref="C498">IFERROR(INDEX('03.Muestra'!$F$8:$F$17,SMALL(IF("Página Web"='03.Muestra'!$D$8:$D$17,ROW('03.Muestra'!$F$8:$F$17)-MIN(ROW('03.Muestra'!$D$8:$D$17))+1,""),ROW()-497)),"")</f>
        <v>https://…</v>
      </c>
      <c r="D498" s="229" t="s">
        <v>24</v>
      </c>
      <c r="E498" s="74" t="str">
        <f t="shared" ref="E498:E507" si="56">IF(D498&lt;&gt;"",IF(AND(B498&lt;&gt;"",C498&lt;&gt;""),"","ERR"),"")</f>
        <v/>
      </c>
      <c r="F498" s="81" t="s">
        <v>31</v>
      </c>
      <c r="G498" s="82" t="s">
        <v>35</v>
      </c>
      <c r="H498" s="83" t="s">
        <v>33</v>
      </c>
      <c r="I498" s="84" t="s">
        <v>26</v>
      </c>
      <c r="J498" s="85" t="s">
        <v>24</v>
      </c>
      <c r="K498" s="159" t="s">
        <v>463</v>
      </c>
      <c r="L498" s="18"/>
      <c r="M498" s="18"/>
      <c r="N498" s="18"/>
      <c r="O498" s="18"/>
      <c r="P498" s="18"/>
      <c r="Q498" s="18"/>
      <c r="R498" s="18"/>
      <c r="S498" s="18"/>
      <c r="T498" s="18"/>
      <c r="U498" s="18"/>
      <c r="V498" s="18"/>
      <c r="W498" s="18"/>
      <c r="X498" s="18"/>
      <c r="Y498" s="18"/>
    </row>
    <row r="499" spans="1:25" ht="12" customHeight="1">
      <c r="A499" s="178" t="str" cm="1">
        <f t="array" ref="A499">IFERROR(INDEX('03.Muestra'!$B$8:$B$17,SMALL(IF("Página Web"='03.Muestra'!$D$8:$D$17,ROW('03.Muestra'!$B$8:$B$17)-MIN(ROW('03.Muestra'!$D$8:$D$17))+1,""),ROW()-497)),"")</f>
        <v/>
      </c>
      <c r="B499" s="186" t="str" cm="1">
        <f t="array" ref="B499">IFERROR(INDEX('03.Muestra'!$C$8:$C$17,SMALL(IF("Página Web"='03.Muestra'!$D$8:$D$17,ROW('03.Muestra'!$C$8:$C$17)-MIN(ROW('03.Muestra'!$D$8:$D$17))+1,""),ROW()-497)),"")</f>
        <v/>
      </c>
      <c r="C499" s="186" t="str" cm="1">
        <f t="array" ref="C499">IFERROR(INDEX('03.Muestra'!$F$8:$F$17,SMALL(IF("Página Web"='03.Muestra'!$D$8:$D$17,ROW('03.Muestra'!$F$8:$F$17)-MIN(ROW('03.Muestra'!$D$8:$D$17))+1,""),ROW()-497)),"")</f>
        <v/>
      </c>
      <c r="D499" s="229" t="s">
        <v>24</v>
      </c>
      <c r="E499" s="74" t="str">
        <f t="shared" si="56"/>
        <v>ERR</v>
      </c>
      <c r="F499" s="199">
        <f ca="1">COUNTIF($D498:INDIRECT("$D" &amp;  SUM(ROW()-1,'03.Muestra'!$D$20)-1),F498)</f>
        <v>0</v>
      </c>
      <c r="G499" s="199">
        <f ca="1">COUNTIF($D498:INDIRECT("$D" &amp;  SUM(ROW()-1,'03.Muestra'!$D$20)-1),G498)</f>
        <v>0</v>
      </c>
      <c r="H499" s="199">
        <f ca="1">COUNTIF($D498:INDIRECT("$D" &amp;  SUM(ROW()-1,'03.Muestra'!$D$20)-1),H498)</f>
        <v>0</v>
      </c>
      <c r="I499" s="199">
        <f ca="1">COUNTIF($D498:INDIRECT("$D" &amp;  SUM(ROW()-1,'03.Muestra'!$D$20)-1),I498)</f>
        <v>0</v>
      </c>
      <c r="J499" s="199">
        <f ca="1">COUNTIF($D498:INDIRECT("$D" &amp;  SUM(ROW()-1,'03.Muestra'!$D$20)-1),J498)</f>
        <v>1</v>
      </c>
      <c r="K499" s="160">
        <f ca="1">IF(COUNTIF('03.Muestra'!$D$8:$D$17,"Página Web")=0,0,COUNTBLANK($D498:INDIRECT("$D" &amp;  SUM(ROW()-1,COUNTIF('03.Muestra'!$D$8:$D$17,"Página Web"))-1)))</f>
        <v>0</v>
      </c>
      <c r="L499" s="18"/>
      <c r="M499" s="18"/>
      <c r="N499" s="18"/>
      <c r="O499" s="18"/>
      <c r="P499" s="18"/>
      <c r="Q499" s="18"/>
      <c r="R499" s="18"/>
      <c r="S499" s="18"/>
      <c r="T499" s="18"/>
      <c r="U499" s="18"/>
      <c r="V499" s="18"/>
      <c r="W499" s="18"/>
      <c r="X499" s="18"/>
      <c r="Y499" s="18"/>
    </row>
    <row r="500" spans="1:25" ht="12" customHeight="1">
      <c r="A500" s="178" t="str" cm="1">
        <f t="array" ref="A500">IFERROR(INDEX('03.Muestra'!$B$8:$B$17,SMALL(IF("Página Web"='03.Muestra'!$D$8:$D$17,ROW('03.Muestra'!$B$8:$B$17)-MIN(ROW('03.Muestra'!$D$8:$D$17))+1,""),ROW()-497)),"")</f>
        <v/>
      </c>
      <c r="B500" s="186" t="str" cm="1">
        <f t="array" ref="B500">IFERROR(INDEX('03.Muestra'!$C$8:$C$17,SMALL(IF("Página Web"='03.Muestra'!$D$8:$D$17,ROW('03.Muestra'!$C$8:$C$17)-MIN(ROW('03.Muestra'!$D$8:$D$17))+1,""),ROW()-497)),"")</f>
        <v/>
      </c>
      <c r="C500" s="186" t="str" cm="1">
        <f t="array" ref="C500">IFERROR(INDEX('03.Muestra'!$F$8:$F$17,SMALL(IF("Página Web"='03.Muestra'!$D$8:$D$17,ROW('03.Muestra'!$F$8:$F$17)-MIN(ROW('03.Muestra'!$D$8:$D$17))+1,""),ROW()-497)),"")</f>
        <v/>
      </c>
      <c r="D500" s="229" t="s">
        <v>24</v>
      </c>
      <c r="E500" s="74" t="str">
        <f t="shared" si="56"/>
        <v>ERR</v>
      </c>
      <c r="G500" s="18"/>
      <c r="H500" s="18"/>
      <c r="I500" s="18"/>
      <c r="J500" s="18"/>
      <c r="K500" s="163"/>
      <c r="L500" s="18"/>
      <c r="M500" s="18"/>
      <c r="N500" s="18"/>
      <c r="O500" s="18"/>
      <c r="P500" s="18"/>
      <c r="Q500" s="18"/>
      <c r="R500" s="18"/>
      <c r="S500" s="18"/>
      <c r="T500" s="18"/>
      <c r="U500" s="18"/>
      <c r="V500" s="18"/>
      <c r="W500" s="18"/>
      <c r="X500" s="18"/>
      <c r="Y500" s="18"/>
    </row>
    <row r="501" spans="1:25" ht="12" customHeight="1">
      <c r="A501" s="178" t="str" cm="1">
        <f t="array" ref="A501">IFERROR(INDEX('03.Muestra'!$B$8:$B$17,SMALL(IF("Página Web"='03.Muestra'!$D$8:$D$17,ROW('03.Muestra'!$B$8:$B$17)-MIN(ROW('03.Muestra'!$D$8:$D$17))+1,""),ROW()-497)),"")</f>
        <v/>
      </c>
      <c r="B501" s="186" t="str" cm="1">
        <f t="array" ref="B501">IFERROR(INDEX('03.Muestra'!$C$8:$C$17,SMALL(IF("Página Web"='03.Muestra'!$D$8:$D$17,ROW('03.Muestra'!$C$8:$C$17)-MIN(ROW('03.Muestra'!$D$8:$D$17))+1,""),ROW()-497)),"")</f>
        <v/>
      </c>
      <c r="C501" s="186" t="str" cm="1">
        <f t="array" ref="C501">IFERROR(INDEX('03.Muestra'!$F$8:$F$17,SMALL(IF("Página Web"='03.Muestra'!$D$8:$D$17,ROW('03.Muestra'!$F$8:$F$17)-MIN(ROW('03.Muestra'!$D$8:$D$17))+1,""),ROW()-497)),"")</f>
        <v/>
      </c>
      <c r="D501" s="229" t="str">
        <f t="shared" ref="D501:D507" si="57">IF(C501="","",$D$18)</f>
        <v/>
      </c>
      <c r="E501" s="74" t="str">
        <f t="shared" si="56"/>
        <v/>
      </c>
      <c r="G501" s="18"/>
      <c r="H501" s="18"/>
      <c r="I501" s="18"/>
      <c r="J501" s="18"/>
      <c r="K501" s="163"/>
      <c r="L501" s="18"/>
      <c r="M501" s="18"/>
      <c r="N501" s="18"/>
      <c r="O501" s="18"/>
      <c r="P501" s="18"/>
      <c r="Q501" s="18"/>
      <c r="R501" s="18"/>
      <c r="S501" s="18"/>
      <c r="T501" s="18"/>
      <c r="U501" s="18"/>
      <c r="V501" s="18"/>
      <c r="W501" s="18"/>
      <c r="X501" s="18"/>
      <c r="Y501" s="18"/>
    </row>
    <row r="502" spans="1:25" ht="12" customHeight="1">
      <c r="A502" s="178" t="str" cm="1">
        <f t="array" ref="A502">IFERROR(INDEX('03.Muestra'!$B$8:$B$17,SMALL(IF("Página Web"='03.Muestra'!$D$8:$D$17,ROW('03.Muestra'!$B$8:$B$17)-MIN(ROW('03.Muestra'!$D$8:$D$17))+1,""),ROW()-497)),"")</f>
        <v/>
      </c>
      <c r="B502" s="186" t="str" cm="1">
        <f t="array" ref="B502">IFERROR(INDEX('03.Muestra'!$C$8:$C$17,SMALL(IF("Página Web"='03.Muestra'!$D$8:$D$17,ROW('03.Muestra'!$C$8:$C$17)-MIN(ROW('03.Muestra'!$D$8:$D$17))+1,""),ROW()-497)),"")</f>
        <v/>
      </c>
      <c r="C502" s="186" t="str" cm="1">
        <f t="array" ref="C502">IFERROR(INDEX('03.Muestra'!$F$8:$F$17,SMALL(IF("Página Web"='03.Muestra'!$D$8:$D$17,ROW('03.Muestra'!$F$8:$F$17)-MIN(ROW('03.Muestra'!$D$8:$D$17))+1,""),ROW()-497)),"")</f>
        <v/>
      </c>
      <c r="D502" s="229" t="str">
        <f t="shared" si="57"/>
        <v/>
      </c>
      <c r="E502" s="74" t="str">
        <f t="shared" si="56"/>
        <v/>
      </c>
      <c r="G502" s="18"/>
      <c r="H502" s="18"/>
      <c r="I502" s="18"/>
      <c r="J502" s="18"/>
      <c r="K502" s="163"/>
      <c r="L502" s="18"/>
      <c r="M502" s="18"/>
      <c r="N502" s="18"/>
      <c r="O502" s="18"/>
      <c r="P502" s="18"/>
      <c r="Q502" s="18"/>
      <c r="R502" s="18"/>
      <c r="S502" s="18"/>
      <c r="T502" s="18"/>
      <c r="U502" s="18"/>
      <c r="V502" s="18"/>
      <c r="W502" s="18"/>
      <c r="X502" s="18"/>
      <c r="Y502" s="18"/>
    </row>
    <row r="503" spans="1:25" ht="12" customHeight="1">
      <c r="A503" s="178" t="str" cm="1">
        <f t="array" ref="A503">IFERROR(INDEX('03.Muestra'!$B$8:$B$17,SMALL(IF("Página Web"='03.Muestra'!$D$8:$D$17,ROW('03.Muestra'!$B$8:$B$17)-MIN(ROW('03.Muestra'!$D$8:$D$17))+1,""),ROW()-497)),"")</f>
        <v/>
      </c>
      <c r="B503" s="186" t="str" cm="1">
        <f t="array" ref="B503">IFERROR(INDEX('03.Muestra'!$C$8:$C$17,SMALL(IF("Página Web"='03.Muestra'!$D$8:$D$17,ROW('03.Muestra'!$C$8:$C$17)-MIN(ROW('03.Muestra'!$D$8:$D$17))+1,""),ROW()-497)),"")</f>
        <v/>
      </c>
      <c r="C503" s="186" t="str" cm="1">
        <f t="array" ref="C503">IFERROR(INDEX('03.Muestra'!$F$8:$F$17,SMALL(IF("Página Web"='03.Muestra'!$D$8:$D$17,ROW('03.Muestra'!$F$8:$F$17)-MIN(ROW('03.Muestra'!$D$8:$D$17))+1,""),ROW()-497)),"")</f>
        <v/>
      </c>
      <c r="D503" s="229" t="str">
        <f t="shared" si="57"/>
        <v/>
      </c>
      <c r="E503" s="74" t="str">
        <f t="shared" si="56"/>
        <v/>
      </c>
      <c r="G503" s="18"/>
      <c r="H503" s="18"/>
      <c r="I503" s="18"/>
      <c r="J503" s="18"/>
      <c r="K503" s="163"/>
      <c r="L503" s="18"/>
      <c r="M503" s="18"/>
      <c r="N503" s="18"/>
      <c r="O503" s="18"/>
      <c r="P503" s="18"/>
      <c r="Q503" s="18"/>
      <c r="R503" s="18"/>
      <c r="S503" s="18"/>
      <c r="T503" s="18"/>
      <c r="U503" s="18"/>
      <c r="V503" s="18"/>
      <c r="W503" s="18"/>
      <c r="X503" s="18"/>
      <c r="Y503" s="18"/>
    </row>
    <row r="504" spans="1:25" ht="12" customHeight="1">
      <c r="A504" s="178" t="str" cm="1">
        <f t="array" ref="A504">IFERROR(INDEX('03.Muestra'!$B$8:$B$17,SMALL(IF("Página Web"='03.Muestra'!$D$8:$D$17,ROW('03.Muestra'!$B$8:$B$17)-MIN(ROW('03.Muestra'!$D$8:$D$17))+1,""),ROW()-497)),"")</f>
        <v/>
      </c>
      <c r="B504" s="186" t="str" cm="1">
        <f t="array" ref="B504">IFERROR(INDEX('03.Muestra'!$C$8:$C$17,SMALL(IF("Página Web"='03.Muestra'!$D$8:$D$17,ROW('03.Muestra'!$C$8:$C$17)-MIN(ROW('03.Muestra'!$D$8:$D$17))+1,""),ROW()-497)),"")</f>
        <v/>
      </c>
      <c r="C504" s="186" t="str" cm="1">
        <f t="array" ref="C504">IFERROR(INDEX('03.Muestra'!$F$8:$F$17,SMALL(IF("Página Web"='03.Muestra'!$D$8:$D$17,ROW('03.Muestra'!$F$8:$F$17)-MIN(ROW('03.Muestra'!$D$8:$D$17))+1,""),ROW()-497)),"")</f>
        <v/>
      </c>
      <c r="D504" s="229" t="str">
        <f t="shared" si="57"/>
        <v/>
      </c>
      <c r="E504" s="74" t="str">
        <f t="shared" si="56"/>
        <v/>
      </c>
      <c r="F504" s="18"/>
      <c r="G504" s="18"/>
      <c r="H504" s="18"/>
      <c r="I504" s="18"/>
      <c r="J504" s="18"/>
      <c r="K504" s="163"/>
      <c r="L504" s="18"/>
      <c r="M504" s="18"/>
      <c r="N504" s="18"/>
      <c r="O504" s="18"/>
      <c r="P504" s="18"/>
      <c r="Q504" s="18"/>
      <c r="R504" s="18"/>
      <c r="S504" s="18"/>
      <c r="T504" s="18"/>
      <c r="U504" s="18"/>
      <c r="V504" s="18"/>
      <c r="W504" s="18"/>
      <c r="X504" s="18"/>
      <c r="Y504" s="18"/>
    </row>
    <row r="505" spans="1:25" ht="12" customHeight="1">
      <c r="A505" s="178" t="str" cm="1">
        <f t="array" ref="A505">IFERROR(INDEX('03.Muestra'!$B$8:$B$17,SMALL(IF("Página Web"='03.Muestra'!$D$8:$D$17,ROW('03.Muestra'!$B$8:$B$17)-MIN(ROW('03.Muestra'!$D$8:$D$17))+1,""),ROW()-497)),"")</f>
        <v/>
      </c>
      <c r="B505" s="186" t="str" cm="1">
        <f t="array" ref="B505">IFERROR(INDEX('03.Muestra'!$C$8:$C$17,SMALL(IF("Página Web"='03.Muestra'!$D$8:$D$17,ROW('03.Muestra'!$C$8:$C$17)-MIN(ROW('03.Muestra'!$D$8:$D$17))+1,""),ROW()-497)),"")</f>
        <v/>
      </c>
      <c r="C505" s="186" t="str" cm="1">
        <f t="array" ref="C505">IFERROR(INDEX('03.Muestra'!$F$8:$F$17,SMALL(IF("Página Web"='03.Muestra'!$D$8:$D$17,ROW('03.Muestra'!$F$8:$F$17)-MIN(ROW('03.Muestra'!$D$8:$D$17))+1,""),ROW()-497)),"")</f>
        <v/>
      </c>
      <c r="D505" s="229" t="str">
        <f t="shared" si="57"/>
        <v/>
      </c>
      <c r="E505" s="74" t="str">
        <f t="shared" si="56"/>
        <v/>
      </c>
      <c r="F505" s="18"/>
      <c r="G505" s="18"/>
      <c r="H505" s="18"/>
      <c r="I505" s="18"/>
      <c r="J505" s="18"/>
      <c r="K505" s="163"/>
      <c r="L505" s="18"/>
      <c r="M505" s="18"/>
      <c r="N505" s="18"/>
      <c r="O505" s="18"/>
      <c r="P505" s="18"/>
      <c r="Q505" s="18"/>
      <c r="R505" s="18"/>
      <c r="S505" s="18"/>
      <c r="T505" s="18"/>
      <c r="U505" s="18"/>
      <c r="V505" s="18"/>
      <c r="W505" s="18"/>
      <c r="X505" s="18"/>
      <c r="Y505" s="18"/>
    </row>
    <row r="506" spans="1:25" ht="12" customHeight="1">
      <c r="A506" s="178" t="str" cm="1">
        <f t="array" ref="A506">IFERROR(INDEX('03.Muestra'!$B$8:$B$17,SMALL(IF("Página Web"='03.Muestra'!$D$8:$D$17,ROW('03.Muestra'!$B$8:$B$17)-MIN(ROW('03.Muestra'!$D$8:$D$17))+1,""),ROW()-497)),"")</f>
        <v/>
      </c>
      <c r="B506" s="186" t="str" cm="1">
        <f t="array" ref="B506">IFERROR(INDEX('03.Muestra'!$C$8:$C$17,SMALL(IF("Página Web"='03.Muestra'!$D$8:$D$17,ROW('03.Muestra'!$C$8:$C$17)-MIN(ROW('03.Muestra'!$D$8:$D$17))+1,""),ROW()-497)),"")</f>
        <v/>
      </c>
      <c r="C506" s="186" t="str" cm="1">
        <f t="array" ref="C506">IFERROR(INDEX('03.Muestra'!$F$8:$F$17,SMALL(IF("Página Web"='03.Muestra'!$D$8:$D$17,ROW('03.Muestra'!$F$8:$F$17)-MIN(ROW('03.Muestra'!$D$8:$D$17))+1,""),ROW()-497)),"")</f>
        <v/>
      </c>
      <c r="D506" s="229" t="str">
        <f t="shared" si="57"/>
        <v/>
      </c>
      <c r="E506" s="74" t="str">
        <f t="shared" si="56"/>
        <v/>
      </c>
      <c r="F506" s="18"/>
      <c r="G506" s="18"/>
      <c r="H506" s="18"/>
      <c r="I506" s="18"/>
      <c r="J506" s="18"/>
      <c r="K506" s="163"/>
      <c r="L506" s="18"/>
      <c r="M506" s="18"/>
      <c r="N506" s="18"/>
      <c r="O506" s="18"/>
      <c r="P506" s="18"/>
      <c r="Q506" s="18"/>
      <c r="R506" s="18"/>
      <c r="S506" s="18"/>
      <c r="T506" s="18"/>
      <c r="U506" s="18"/>
      <c r="V506" s="18"/>
      <c r="W506" s="18"/>
      <c r="X506" s="18"/>
      <c r="Y506" s="18"/>
    </row>
    <row r="507" spans="1:25" ht="12" customHeight="1">
      <c r="A507" s="178" t="str" cm="1">
        <f t="array" ref="A507">IFERROR(INDEX('03.Muestra'!$B$8:$B$17,SMALL(IF("Página Web"='03.Muestra'!$D$8:$D$17,ROW('03.Muestra'!$B$8:$B$17)-MIN(ROW('03.Muestra'!$D$8:$D$17))+1,""),ROW()-497)),"")</f>
        <v/>
      </c>
      <c r="B507" s="186" t="str" cm="1">
        <f t="array" ref="B507">IFERROR(INDEX('03.Muestra'!$C$8:$C$17,SMALL(IF("Página Web"='03.Muestra'!$D$8:$D$17,ROW('03.Muestra'!$C$8:$C$17)-MIN(ROW('03.Muestra'!$D$8:$D$17))+1,""),ROW()-497)),"")</f>
        <v/>
      </c>
      <c r="C507" s="186" t="str" cm="1">
        <f t="array" ref="C507">IFERROR(INDEX('03.Muestra'!$F$8:$F$17,SMALL(IF("Página Web"='03.Muestra'!$D$8:$D$17,ROW('03.Muestra'!$F$8:$F$17)-MIN(ROW('03.Muestra'!$D$8:$D$17))+1,""),ROW()-497)),"")</f>
        <v/>
      </c>
      <c r="D507" s="229" t="str">
        <f t="shared" si="57"/>
        <v/>
      </c>
      <c r="E507" s="74" t="str">
        <f t="shared" si="56"/>
        <v/>
      </c>
      <c r="F507" s="18"/>
      <c r="G507" s="18"/>
      <c r="H507" s="18"/>
      <c r="I507" s="18"/>
      <c r="J507" s="18"/>
      <c r="K507" s="163"/>
      <c r="L507" s="18"/>
      <c r="M507" s="18"/>
      <c r="N507" s="18"/>
      <c r="O507" s="18"/>
      <c r="P507" s="18"/>
      <c r="Q507" s="18"/>
      <c r="R507" s="18"/>
      <c r="S507" s="18"/>
      <c r="T507" s="18"/>
      <c r="U507" s="18"/>
      <c r="V507" s="18"/>
      <c r="W507" s="18"/>
      <c r="X507" s="18"/>
      <c r="Y507" s="18"/>
    </row>
    <row r="508" spans="1:25" ht="12" customHeight="1">
      <c r="A508" s="79"/>
      <c r="B508" s="111"/>
      <c r="C508" s="111"/>
      <c r="D508" s="239"/>
      <c r="E508" s="74"/>
      <c r="F508" s="18"/>
      <c r="G508" s="18"/>
      <c r="H508" s="18"/>
      <c r="I508" s="18"/>
      <c r="J508" s="18"/>
      <c r="K508" s="163"/>
      <c r="L508" s="18"/>
      <c r="M508" s="18"/>
      <c r="N508" s="18"/>
      <c r="O508" s="18"/>
      <c r="P508" s="18"/>
      <c r="Q508" s="18"/>
      <c r="R508" s="18"/>
      <c r="S508" s="18"/>
      <c r="T508" s="18"/>
      <c r="U508" s="18"/>
      <c r="V508" s="18"/>
      <c r="W508" s="18"/>
      <c r="X508" s="18"/>
      <c r="Y508" s="18"/>
    </row>
    <row r="509" spans="1:25" ht="12" customHeight="1">
      <c r="B509" s="18"/>
      <c r="C509" s="18"/>
      <c r="D509" s="235"/>
      <c r="E509" s="74"/>
      <c r="F509" s="18"/>
      <c r="G509" s="18"/>
      <c r="H509" s="18"/>
      <c r="I509" s="18"/>
      <c r="J509" s="18"/>
      <c r="K509" s="163"/>
      <c r="L509" s="18"/>
      <c r="M509" s="18"/>
      <c r="N509" s="18"/>
      <c r="O509" s="18"/>
      <c r="P509" s="18"/>
      <c r="Q509" s="18"/>
      <c r="R509" s="18"/>
      <c r="S509" s="18"/>
      <c r="T509" s="18"/>
      <c r="U509" s="18"/>
      <c r="V509" s="18"/>
      <c r="W509" s="18"/>
      <c r="X509" s="18"/>
      <c r="Y509" s="18"/>
    </row>
    <row r="510" spans="1:25" ht="31">
      <c r="A510" s="227"/>
      <c r="B510" s="228"/>
      <c r="C510" s="227"/>
      <c r="D510" s="240"/>
      <c r="E510" s="222"/>
      <c r="F510" s="18"/>
      <c r="G510" s="18"/>
      <c r="H510" s="18"/>
      <c r="I510" s="18"/>
      <c r="J510" s="18"/>
      <c r="K510" s="163"/>
      <c r="L510" s="18"/>
      <c r="M510" s="18"/>
      <c r="N510" s="18"/>
      <c r="O510" s="18"/>
      <c r="P510" s="18"/>
      <c r="Q510" s="18"/>
      <c r="R510" s="18"/>
      <c r="S510" s="18"/>
      <c r="T510" s="18"/>
      <c r="U510" s="18"/>
      <c r="V510" s="18"/>
      <c r="W510" s="18"/>
      <c r="X510" s="18"/>
      <c r="Y510" s="18"/>
    </row>
    <row r="511" spans="1:25" ht="12" customHeight="1">
      <c r="A511" s="180"/>
      <c r="B511" s="180"/>
      <c r="C511" s="180"/>
      <c r="D511" s="241"/>
      <c r="E511" s="208"/>
      <c r="F511" s="176"/>
      <c r="G511" s="18"/>
      <c r="H511" s="18"/>
      <c r="I511" s="18"/>
      <c r="J511" s="18"/>
      <c r="K511" s="163"/>
      <c r="L511" s="18"/>
      <c r="M511" s="18"/>
      <c r="N511" s="18"/>
      <c r="O511" s="18"/>
      <c r="P511" s="18"/>
      <c r="Q511" s="18"/>
      <c r="R511" s="18"/>
      <c r="S511" s="18"/>
      <c r="T511" s="18"/>
      <c r="U511" s="18"/>
      <c r="V511" s="18"/>
      <c r="W511" s="18"/>
      <c r="X511" s="18"/>
      <c r="Y511" s="18"/>
    </row>
    <row r="512" spans="1:25" ht="12" customHeight="1">
      <c r="B512" s="18"/>
      <c r="C512" s="18"/>
      <c r="D512" s="235"/>
      <c r="E512" s="18"/>
      <c r="F512" s="18"/>
      <c r="G512" s="18"/>
      <c r="H512" s="18"/>
      <c r="I512" s="18"/>
      <c r="J512" s="18"/>
      <c r="K512" s="163"/>
      <c r="L512" s="18"/>
      <c r="M512" s="18"/>
      <c r="N512" s="18"/>
      <c r="O512" s="18"/>
      <c r="P512" s="18"/>
      <c r="Q512" s="18"/>
      <c r="R512" s="18"/>
      <c r="S512" s="18"/>
      <c r="T512" s="18"/>
      <c r="U512" s="18"/>
      <c r="V512" s="18"/>
      <c r="W512" s="18"/>
      <c r="X512" s="18"/>
      <c r="Y512" s="18"/>
    </row>
    <row r="513" spans="1:25" ht="12" customHeight="1">
      <c r="B513" s="90"/>
      <c r="C513" s="18"/>
      <c r="D513" s="235"/>
      <c r="E513" s="78"/>
      <c r="F513" s="18"/>
      <c r="G513" s="18"/>
      <c r="H513" s="18"/>
      <c r="I513" s="18"/>
      <c r="J513" s="18"/>
      <c r="K513" s="163"/>
      <c r="L513" s="18"/>
      <c r="M513" s="18"/>
      <c r="N513" s="18"/>
      <c r="O513" s="18"/>
      <c r="P513" s="18"/>
      <c r="Q513" s="18"/>
      <c r="R513" s="18"/>
      <c r="S513" s="18"/>
      <c r="T513" s="18"/>
      <c r="U513" s="18"/>
      <c r="V513" s="18"/>
      <c r="W513" s="18"/>
      <c r="X513" s="18"/>
      <c r="Y513" s="18"/>
    </row>
    <row r="514" spans="1:25" ht="29.25" customHeight="1">
      <c r="A514" s="157" t="s">
        <v>262</v>
      </c>
      <c r="B514" s="22" t="s">
        <v>87</v>
      </c>
      <c r="C514" s="23" t="s">
        <v>393</v>
      </c>
      <c r="D514" s="237" t="s">
        <v>30</v>
      </c>
      <c r="E514" s="88"/>
      <c r="K514" s="163"/>
      <c r="L514" s="18"/>
      <c r="M514" s="18"/>
      <c r="N514" s="18"/>
      <c r="O514" s="18"/>
      <c r="P514" s="18"/>
      <c r="Q514" s="18"/>
      <c r="R514" s="18"/>
      <c r="S514" s="18"/>
      <c r="T514" s="18"/>
      <c r="U514" s="18"/>
      <c r="V514" s="18"/>
      <c r="W514" s="18"/>
      <c r="X514" s="18"/>
      <c r="Y514" s="18"/>
    </row>
    <row r="515" spans="1:25" ht="12" customHeight="1">
      <c r="A515" s="178" cm="1">
        <f t="array" ref="A515">IFERROR(INDEX('03.Muestra'!$B$8:$B$17,SMALL(IF("Página Web"='03.Muestra'!$D$8:$D$17,ROW('03.Muestra'!$B$8:$B$17)-MIN(ROW('03.Muestra'!$D$8:$D$17))+1,""),ROW()-514)),"")</f>
        <v>1</v>
      </c>
      <c r="B515" s="186" t="str" cm="1">
        <f t="array" ref="B515">IFERROR(INDEX('03.Muestra'!$C$8:$C$17,SMALL(IF("Página Web"='03.Muestra'!$D$8:$D$17,ROW('03.Muestra'!$C$8:$C$17)-MIN(ROW('03.Muestra'!$D$8:$D$17))+1,""),ROW()-514)),"")</f>
        <v>Home</v>
      </c>
      <c r="C515" s="186" t="str" cm="1">
        <f t="array" ref="C515">IFERROR(INDEX('03.Muestra'!$F$8:$F$17,SMALL(IF("Página Web"='03.Muestra'!$D$8:$D$17,ROW('03.Muestra'!$F$8:$F$17)-MIN(ROW('03.Muestra'!$D$8:$D$17))+1,""),ROW()-514)),"")</f>
        <v>https://…</v>
      </c>
      <c r="D515" s="229" t="s">
        <v>24</v>
      </c>
      <c r="E515" s="74" t="str">
        <f t="shared" ref="E515:E524" si="58">IF(D515&lt;&gt;"",IF(AND(B515&lt;&gt;"",C515&lt;&gt;""),"","ERR"),"")</f>
        <v/>
      </c>
      <c r="F515" s="81" t="s">
        <v>31</v>
      </c>
      <c r="G515" s="82" t="s">
        <v>35</v>
      </c>
      <c r="H515" s="83" t="s">
        <v>33</v>
      </c>
      <c r="I515" s="84" t="s">
        <v>26</v>
      </c>
      <c r="J515" s="85" t="s">
        <v>24</v>
      </c>
      <c r="K515" s="159" t="s">
        <v>463</v>
      </c>
      <c r="L515" s="18"/>
      <c r="M515" s="18"/>
      <c r="N515" s="18"/>
      <c r="O515" s="18"/>
      <c r="P515" s="18"/>
      <c r="Q515" s="18"/>
      <c r="R515" s="18"/>
      <c r="S515" s="18"/>
      <c r="T515" s="18"/>
      <c r="U515" s="18"/>
      <c r="V515" s="18"/>
      <c r="W515" s="18"/>
      <c r="X515" s="18"/>
      <c r="Y515" s="18"/>
    </row>
    <row r="516" spans="1:25" ht="12" customHeight="1">
      <c r="A516" s="178" t="str" cm="1">
        <f t="array" ref="A516">IFERROR(INDEX('03.Muestra'!$B$8:$B$17,SMALL(IF("Página Web"='03.Muestra'!$D$8:$D$17,ROW('03.Muestra'!$B$8:$B$17)-MIN(ROW('03.Muestra'!$D$8:$D$17))+1,""),ROW()-514)),"")</f>
        <v/>
      </c>
      <c r="B516" s="186" t="str" cm="1">
        <f t="array" ref="B516">IFERROR(INDEX('03.Muestra'!$C$8:$C$17,SMALL(IF("Página Web"='03.Muestra'!$D$8:$D$17,ROW('03.Muestra'!$C$8:$C$17)-MIN(ROW('03.Muestra'!$D$8:$D$17))+1,""),ROW()-514)),"")</f>
        <v/>
      </c>
      <c r="C516" s="186" t="str" cm="1">
        <f t="array" ref="C516">IFERROR(INDEX('03.Muestra'!$F$8:$F$17,SMALL(IF("Página Web"='03.Muestra'!$D$8:$D$17,ROW('03.Muestra'!$F$8:$F$17)-MIN(ROW('03.Muestra'!$D$8:$D$17))+1,""),ROW()-514)),"")</f>
        <v/>
      </c>
      <c r="D516" s="229" t="s">
        <v>24</v>
      </c>
      <c r="E516" s="74" t="str">
        <f t="shared" si="58"/>
        <v>ERR</v>
      </c>
      <c r="F516" s="199">
        <f ca="1">COUNTIF($D515:INDIRECT("$D" &amp;  SUM(ROW()-1,'03.Muestra'!$D$20)-1),F515)</f>
        <v>0</v>
      </c>
      <c r="G516" s="199">
        <f ca="1">COUNTIF($D515:INDIRECT("$D" &amp;  SUM(ROW()-1,'03.Muestra'!$D$20)-1),G515)</f>
        <v>0</v>
      </c>
      <c r="H516" s="199">
        <f ca="1">COUNTIF($D515:INDIRECT("$D" &amp;  SUM(ROW()-1,'03.Muestra'!$D$20)-1),H515)</f>
        <v>0</v>
      </c>
      <c r="I516" s="199">
        <f ca="1">COUNTIF($D515:INDIRECT("$D" &amp;  SUM(ROW()-1,'03.Muestra'!$D$20)-1),I515)</f>
        <v>0</v>
      </c>
      <c r="J516" s="199">
        <f ca="1">COUNTIF($D515:INDIRECT("$D" &amp;  SUM(ROW()-1,'03.Muestra'!$D$20)-1),J515)</f>
        <v>1</v>
      </c>
      <c r="K516" s="160">
        <f ca="1">IF(COUNTIF('03.Muestra'!$D$8:$D$17,"Página Web")=0,0,COUNTBLANK($D515:INDIRECT("$D" &amp;  SUM(ROW()-1,COUNTIF('03.Muestra'!$D$8:$D$17,"Página Web"))-1)))</f>
        <v>0</v>
      </c>
      <c r="L516" s="18"/>
      <c r="M516" s="18"/>
      <c r="N516" s="18"/>
      <c r="O516" s="18"/>
      <c r="P516" s="18"/>
      <c r="Q516" s="18"/>
      <c r="R516" s="18"/>
      <c r="S516" s="18"/>
      <c r="T516" s="18"/>
      <c r="U516" s="18"/>
      <c r="V516" s="18"/>
      <c r="W516" s="18"/>
      <c r="X516" s="18"/>
      <c r="Y516" s="18"/>
    </row>
    <row r="517" spans="1:25" ht="12" customHeight="1">
      <c r="A517" s="178" t="str" cm="1">
        <f t="array" ref="A517">IFERROR(INDEX('03.Muestra'!$B$8:$B$17,SMALL(IF("Página Web"='03.Muestra'!$D$8:$D$17,ROW('03.Muestra'!$B$8:$B$17)-MIN(ROW('03.Muestra'!$D$8:$D$17))+1,""),ROW()-514)),"")</f>
        <v/>
      </c>
      <c r="B517" s="186" t="str" cm="1">
        <f t="array" ref="B517">IFERROR(INDEX('03.Muestra'!$C$8:$C$17,SMALL(IF("Página Web"='03.Muestra'!$D$8:$D$17,ROW('03.Muestra'!$C$8:$C$17)-MIN(ROW('03.Muestra'!$D$8:$D$17))+1,""),ROW()-514)),"")</f>
        <v/>
      </c>
      <c r="C517" s="186" t="str" cm="1">
        <f t="array" ref="C517">IFERROR(INDEX('03.Muestra'!$F$8:$F$17,SMALL(IF("Página Web"='03.Muestra'!$D$8:$D$17,ROW('03.Muestra'!$F$8:$F$17)-MIN(ROW('03.Muestra'!$D$8:$D$17))+1,""),ROW()-514)),"")</f>
        <v/>
      </c>
      <c r="D517" s="229" t="s">
        <v>24</v>
      </c>
      <c r="E517" s="74" t="str">
        <f t="shared" si="58"/>
        <v>ERR</v>
      </c>
      <c r="G517" s="18"/>
      <c r="H517" s="18"/>
      <c r="I517" s="18"/>
      <c r="J517" s="18"/>
      <c r="K517" s="163"/>
      <c r="L517" s="18"/>
      <c r="M517" s="18"/>
      <c r="N517" s="18"/>
      <c r="O517" s="18"/>
      <c r="P517" s="18"/>
      <c r="Q517" s="18"/>
      <c r="R517" s="18"/>
      <c r="S517" s="18"/>
      <c r="T517" s="18"/>
      <c r="U517" s="18"/>
      <c r="V517" s="18"/>
      <c r="W517" s="18"/>
      <c r="X517" s="18"/>
      <c r="Y517" s="18"/>
    </row>
    <row r="518" spans="1:25" ht="12" customHeight="1">
      <c r="A518" s="178" t="str" cm="1">
        <f t="array" ref="A518">IFERROR(INDEX('03.Muestra'!$B$8:$B$17,SMALL(IF("Página Web"='03.Muestra'!$D$8:$D$17,ROW('03.Muestra'!$B$8:$B$17)-MIN(ROW('03.Muestra'!$D$8:$D$17))+1,""),ROW()-514)),"")</f>
        <v/>
      </c>
      <c r="B518" s="186" t="str" cm="1">
        <f t="array" ref="B518">IFERROR(INDEX('03.Muestra'!$C$8:$C$17,SMALL(IF("Página Web"='03.Muestra'!$D$8:$D$17,ROW('03.Muestra'!$C$8:$C$17)-MIN(ROW('03.Muestra'!$D$8:$D$17))+1,""),ROW()-514)),"")</f>
        <v/>
      </c>
      <c r="C518" s="186" t="str" cm="1">
        <f t="array" ref="C518">IFERROR(INDEX('03.Muestra'!$F$8:$F$17,SMALL(IF("Página Web"='03.Muestra'!$D$8:$D$17,ROW('03.Muestra'!$F$8:$F$17)-MIN(ROW('03.Muestra'!$D$8:$D$17))+1,""),ROW()-514)),"")</f>
        <v/>
      </c>
      <c r="D518" s="229" t="s">
        <v>24</v>
      </c>
      <c r="E518" s="74" t="str">
        <f t="shared" si="58"/>
        <v>ERR</v>
      </c>
      <c r="G518" s="18"/>
      <c r="H518" s="18"/>
      <c r="I518" s="18"/>
      <c r="J518" s="18"/>
      <c r="K518" s="163"/>
      <c r="L518" s="18"/>
      <c r="M518" s="18"/>
      <c r="N518" s="18"/>
      <c r="O518" s="18"/>
      <c r="P518" s="18"/>
      <c r="Q518" s="18"/>
      <c r="R518" s="18"/>
      <c r="S518" s="18"/>
      <c r="T518" s="18"/>
      <c r="U518" s="18"/>
      <c r="V518" s="18"/>
      <c r="W518" s="18"/>
      <c r="X518" s="18"/>
      <c r="Y518" s="18"/>
    </row>
    <row r="519" spans="1:25" ht="12" customHeight="1">
      <c r="A519" s="178" t="str" cm="1">
        <f t="array" ref="A519">IFERROR(INDEX('03.Muestra'!$B$8:$B$17,SMALL(IF("Página Web"='03.Muestra'!$D$8:$D$17,ROW('03.Muestra'!$B$8:$B$17)-MIN(ROW('03.Muestra'!$D$8:$D$17))+1,""),ROW()-514)),"")</f>
        <v/>
      </c>
      <c r="B519" s="186" t="str" cm="1">
        <f t="array" ref="B519">IFERROR(INDEX('03.Muestra'!$C$8:$C$17,SMALL(IF("Página Web"='03.Muestra'!$D$8:$D$17,ROW('03.Muestra'!$C$8:$C$17)-MIN(ROW('03.Muestra'!$D$8:$D$17))+1,""),ROW()-514)),"")</f>
        <v/>
      </c>
      <c r="C519" s="186" t="str" cm="1">
        <f t="array" ref="C519">IFERROR(INDEX('03.Muestra'!$F$8:$F$17,SMALL(IF("Página Web"='03.Muestra'!$D$8:$D$17,ROW('03.Muestra'!$F$8:$F$17)-MIN(ROW('03.Muestra'!$D$8:$D$17))+1,""),ROW()-514)),"")</f>
        <v/>
      </c>
      <c r="D519" s="229" t="str">
        <f t="shared" ref="D519:D524" si="59">IF(C519="","",$D$18)</f>
        <v/>
      </c>
      <c r="E519" s="74" t="str">
        <f t="shared" si="58"/>
        <v/>
      </c>
      <c r="G519" s="18"/>
      <c r="H519" s="18"/>
      <c r="I519" s="18"/>
      <c r="J519" s="18"/>
      <c r="K519" s="163"/>
      <c r="L519" s="18"/>
      <c r="M519" s="18"/>
      <c r="N519" s="18"/>
      <c r="O519" s="18"/>
      <c r="P519" s="18"/>
      <c r="Q519" s="18"/>
      <c r="R519" s="18"/>
      <c r="S519" s="18"/>
      <c r="T519" s="18"/>
      <c r="U519" s="18"/>
      <c r="V519" s="18"/>
      <c r="W519" s="18"/>
      <c r="X519" s="18"/>
      <c r="Y519" s="18"/>
    </row>
    <row r="520" spans="1:25" ht="12" customHeight="1">
      <c r="A520" s="178" t="str" cm="1">
        <f t="array" ref="A520">IFERROR(INDEX('03.Muestra'!$B$8:$B$17,SMALL(IF("Página Web"='03.Muestra'!$D$8:$D$17,ROW('03.Muestra'!$B$8:$B$17)-MIN(ROW('03.Muestra'!$D$8:$D$17))+1,""),ROW()-514)),"")</f>
        <v/>
      </c>
      <c r="B520" s="186" t="str" cm="1">
        <f t="array" ref="B520">IFERROR(INDEX('03.Muestra'!$C$8:$C$17,SMALL(IF("Página Web"='03.Muestra'!$D$8:$D$17,ROW('03.Muestra'!$C$8:$C$17)-MIN(ROW('03.Muestra'!$D$8:$D$17))+1,""),ROW()-514)),"")</f>
        <v/>
      </c>
      <c r="C520" s="186" t="str" cm="1">
        <f t="array" ref="C520">IFERROR(INDEX('03.Muestra'!$F$8:$F$17,SMALL(IF("Página Web"='03.Muestra'!$D$8:$D$17,ROW('03.Muestra'!$F$8:$F$17)-MIN(ROW('03.Muestra'!$D$8:$D$17))+1,""),ROW()-514)),"")</f>
        <v/>
      </c>
      <c r="D520" s="229" t="str">
        <f t="shared" si="59"/>
        <v/>
      </c>
      <c r="E520" s="74" t="str">
        <f t="shared" si="58"/>
        <v/>
      </c>
      <c r="G520" s="18"/>
      <c r="H520" s="18"/>
      <c r="I520" s="18"/>
      <c r="J520" s="18"/>
      <c r="K520" s="163"/>
      <c r="L520" s="18"/>
      <c r="M520" s="18"/>
      <c r="N520" s="18"/>
      <c r="O520" s="18"/>
      <c r="P520" s="18"/>
      <c r="Q520" s="18"/>
      <c r="R520" s="18"/>
      <c r="S520" s="18"/>
      <c r="T520" s="18"/>
      <c r="U520" s="18"/>
      <c r="V520" s="18"/>
      <c r="W520" s="18"/>
      <c r="X520" s="18"/>
      <c r="Y520" s="18"/>
    </row>
    <row r="521" spans="1:25" ht="12" customHeight="1">
      <c r="A521" s="178" t="str" cm="1">
        <f t="array" ref="A521">IFERROR(INDEX('03.Muestra'!$B$8:$B$17,SMALL(IF("Página Web"='03.Muestra'!$D$8:$D$17,ROW('03.Muestra'!$B$8:$B$17)-MIN(ROW('03.Muestra'!$D$8:$D$17))+1,""),ROW()-514)),"")</f>
        <v/>
      </c>
      <c r="B521" s="186" t="str" cm="1">
        <f t="array" ref="B521">IFERROR(INDEX('03.Muestra'!$C$8:$C$17,SMALL(IF("Página Web"='03.Muestra'!$D$8:$D$17,ROW('03.Muestra'!$C$8:$C$17)-MIN(ROW('03.Muestra'!$D$8:$D$17))+1,""),ROW()-514)),"")</f>
        <v/>
      </c>
      <c r="C521" s="186" t="str" cm="1">
        <f t="array" ref="C521">IFERROR(INDEX('03.Muestra'!$F$8:$F$17,SMALL(IF("Página Web"='03.Muestra'!$D$8:$D$17,ROW('03.Muestra'!$F$8:$F$17)-MIN(ROW('03.Muestra'!$D$8:$D$17))+1,""),ROW()-514)),"")</f>
        <v/>
      </c>
      <c r="D521" s="229" t="str">
        <f t="shared" si="59"/>
        <v/>
      </c>
      <c r="E521" s="74" t="str">
        <f t="shared" si="58"/>
        <v/>
      </c>
      <c r="F521" s="18"/>
      <c r="G521" s="18"/>
      <c r="H521" s="18"/>
      <c r="I521" s="18"/>
      <c r="J521" s="18"/>
      <c r="K521" s="163"/>
      <c r="L521" s="18"/>
      <c r="M521" s="18"/>
      <c r="N521" s="18"/>
      <c r="O521" s="18"/>
      <c r="P521" s="18"/>
      <c r="Q521" s="18"/>
      <c r="R521" s="18"/>
      <c r="S521" s="18"/>
      <c r="T521" s="18"/>
      <c r="U521" s="18"/>
      <c r="V521" s="18"/>
      <c r="W521" s="18"/>
      <c r="X521" s="18"/>
      <c r="Y521" s="18"/>
    </row>
    <row r="522" spans="1:25" ht="12" customHeight="1">
      <c r="A522" s="178" t="str" cm="1">
        <f t="array" ref="A522">IFERROR(INDEX('03.Muestra'!$B$8:$B$17,SMALL(IF("Página Web"='03.Muestra'!$D$8:$D$17,ROW('03.Muestra'!$B$8:$B$17)-MIN(ROW('03.Muestra'!$D$8:$D$17))+1,""),ROW()-514)),"")</f>
        <v/>
      </c>
      <c r="B522" s="186" t="str" cm="1">
        <f t="array" ref="B522">IFERROR(INDEX('03.Muestra'!$C$8:$C$17,SMALL(IF("Página Web"='03.Muestra'!$D$8:$D$17,ROW('03.Muestra'!$C$8:$C$17)-MIN(ROW('03.Muestra'!$D$8:$D$17))+1,""),ROW()-514)),"")</f>
        <v/>
      </c>
      <c r="C522" s="186" t="str" cm="1">
        <f t="array" ref="C522">IFERROR(INDEX('03.Muestra'!$F$8:$F$17,SMALL(IF("Página Web"='03.Muestra'!$D$8:$D$17,ROW('03.Muestra'!$F$8:$F$17)-MIN(ROW('03.Muestra'!$D$8:$D$17))+1,""),ROW()-514)),"")</f>
        <v/>
      </c>
      <c r="D522" s="229" t="str">
        <f t="shared" si="59"/>
        <v/>
      </c>
      <c r="E522" s="74" t="str">
        <f t="shared" si="58"/>
        <v/>
      </c>
      <c r="F522" s="18"/>
      <c r="G522" s="18"/>
      <c r="H522" s="18"/>
      <c r="I522" s="18"/>
      <c r="J522" s="18"/>
      <c r="K522" s="163"/>
      <c r="L522" s="18"/>
      <c r="M522" s="18"/>
      <c r="N522" s="18"/>
      <c r="O522" s="18"/>
      <c r="P522" s="18"/>
      <c r="Q522" s="18"/>
      <c r="R522" s="18"/>
      <c r="S522" s="18"/>
      <c r="T522" s="18"/>
      <c r="U522" s="18"/>
      <c r="V522" s="18"/>
      <c r="W522" s="18"/>
      <c r="X522" s="18"/>
      <c r="Y522" s="18"/>
    </row>
    <row r="523" spans="1:25" ht="12" customHeight="1">
      <c r="A523" s="178" t="str" cm="1">
        <f t="array" ref="A523">IFERROR(INDEX('03.Muestra'!$B$8:$B$17,SMALL(IF("Página Web"='03.Muestra'!$D$8:$D$17,ROW('03.Muestra'!$B$8:$B$17)-MIN(ROW('03.Muestra'!$D$8:$D$17))+1,""),ROW()-514)),"")</f>
        <v/>
      </c>
      <c r="B523" s="186" t="str" cm="1">
        <f t="array" ref="B523">IFERROR(INDEX('03.Muestra'!$C$8:$C$17,SMALL(IF("Página Web"='03.Muestra'!$D$8:$D$17,ROW('03.Muestra'!$C$8:$C$17)-MIN(ROW('03.Muestra'!$D$8:$D$17))+1,""),ROW()-514)),"")</f>
        <v/>
      </c>
      <c r="C523" s="186" t="str" cm="1">
        <f t="array" ref="C523">IFERROR(INDEX('03.Muestra'!$F$8:$F$17,SMALL(IF("Página Web"='03.Muestra'!$D$8:$D$17,ROW('03.Muestra'!$F$8:$F$17)-MIN(ROW('03.Muestra'!$D$8:$D$17))+1,""),ROW()-514)),"")</f>
        <v/>
      </c>
      <c r="D523" s="229" t="str">
        <f t="shared" si="59"/>
        <v/>
      </c>
      <c r="E523" s="74" t="str">
        <f t="shared" si="58"/>
        <v/>
      </c>
      <c r="F523" s="18"/>
      <c r="G523" s="18"/>
      <c r="H523" s="18"/>
      <c r="I523" s="18"/>
      <c r="J523" s="18"/>
      <c r="K523" s="163"/>
      <c r="L523" s="18"/>
      <c r="M523" s="18"/>
      <c r="N523" s="18"/>
      <c r="O523" s="18"/>
      <c r="P523" s="18"/>
      <c r="Q523" s="18"/>
      <c r="R523" s="18"/>
      <c r="S523" s="18"/>
      <c r="T523" s="18"/>
      <c r="U523" s="18"/>
      <c r="V523" s="18"/>
      <c r="W523" s="18"/>
      <c r="X523" s="18"/>
      <c r="Y523" s="18"/>
    </row>
    <row r="524" spans="1:25" ht="12" customHeight="1">
      <c r="A524" s="178" t="str" cm="1">
        <f t="array" ref="A524">IFERROR(INDEX('03.Muestra'!$B$8:$B$17,SMALL(IF("Página Web"='03.Muestra'!$D$8:$D$17,ROW('03.Muestra'!$B$8:$B$17)-MIN(ROW('03.Muestra'!$D$8:$D$17))+1,""),ROW()-514)),"")</f>
        <v/>
      </c>
      <c r="B524" s="186" t="str" cm="1">
        <f t="array" ref="B524">IFERROR(INDEX('03.Muestra'!$C$8:$C$17,SMALL(IF("Página Web"='03.Muestra'!$D$8:$D$17,ROW('03.Muestra'!$C$8:$C$17)-MIN(ROW('03.Muestra'!$D$8:$D$17))+1,""),ROW()-514)),"")</f>
        <v/>
      </c>
      <c r="C524" s="186" t="str" cm="1">
        <f t="array" ref="C524">IFERROR(INDEX('03.Muestra'!$F$8:$F$17,SMALL(IF("Página Web"='03.Muestra'!$D$8:$D$17,ROW('03.Muestra'!$F$8:$F$17)-MIN(ROW('03.Muestra'!$D$8:$D$17))+1,""),ROW()-514)),"")</f>
        <v/>
      </c>
      <c r="D524" s="229" t="str">
        <f t="shared" si="59"/>
        <v/>
      </c>
      <c r="E524" s="74" t="str">
        <f t="shared" si="58"/>
        <v/>
      </c>
      <c r="F524" s="18"/>
      <c r="G524" s="18"/>
      <c r="H524" s="18"/>
      <c r="I524" s="18"/>
      <c r="J524" s="18"/>
      <c r="K524" s="163"/>
      <c r="L524" s="18"/>
      <c r="M524" s="18"/>
      <c r="N524" s="18"/>
      <c r="O524" s="18"/>
      <c r="P524" s="18"/>
      <c r="Q524" s="18"/>
      <c r="R524" s="18"/>
      <c r="S524" s="18"/>
      <c r="T524" s="18"/>
      <c r="U524" s="18"/>
      <c r="V524" s="18"/>
      <c r="W524" s="18"/>
      <c r="X524" s="18"/>
      <c r="Y524" s="18"/>
    </row>
    <row r="525" spans="1:25" ht="12" customHeight="1">
      <c r="A525" s="79"/>
      <c r="B525" s="111"/>
      <c r="C525" s="111"/>
      <c r="D525" s="239"/>
      <c r="E525" s="74"/>
      <c r="F525" s="18"/>
      <c r="G525" s="18"/>
      <c r="H525" s="18"/>
      <c r="I525" s="18"/>
      <c r="J525" s="18"/>
      <c r="K525" s="163"/>
      <c r="L525" s="18"/>
      <c r="M525" s="18"/>
      <c r="N525" s="18"/>
      <c r="O525" s="18"/>
      <c r="P525" s="18"/>
      <c r="Q525" s="18"/>
      <c r="R525" s="18"/>
      <c r="S525" s="18"/>
      <c r="T525" s="18"/>
      <c r="U525" s="18"/>
      <c r="V525" s="18"/>
      <c r="W525" s="18"/>
      <c r="X525" s="18"/>
      <c r="Y525" s="18"/>
    </row>
    <row r="526" spans="1:25" ht="12" customHeight="1">
      <c r="B526" s="18"/>
      <c r="C526" s="18"/>
      <c r="D526" s="235"/>
      <c r="E526" s="74"/>
      <c r="F526" s="18"/>
      <c r="G526" s="18"/>
      <c r="H526" s="18"/>
      <c r="I526" s="18"/>
      <c r="J526" s="18"/>
      <c r="K526" s="163"/>
      <c r="L526" s="18"/>
      <c r="M526" s="18"/>
      <c r="N526" s="18"/>
      <c r="O526" s="18"/>
      <c r="P526" s="18"/>
      <c r="Q526" s="18"/>
      <c r="R526" s="18"/>
      <c r="S526" s="18"/>
      <c r="T526" s="18"/>
      <c r="U526" s="18"/>
      <c r="V526" s="18"/>
      <c r="W526" s="18"/>
      <c r="X526" s="18"/>
      <c r="Y526" s="18"/>
    </row>
    <row r="527" spans="1:25" ht="31">
      <c r="A527" s="227"/>
      <c r="B527" s="228"/>
      <c r="C527" s="227"/>
      <c r="D527" s="240"/>
      <c r="E527" s="222"/>
      <c r="F527" s="18"/>
      <c r="G527" s="18"/>
      <c r="H527" s="18"/>
      <c r="I527" s="18"/>
      <c r="J527" s="18"/>
      <c r="K527" s="163"/>
      <c r="L527" s="18"/>
      <c r="M527" s="18"/>
      <c r="N527" s="18"/>
      <c r="O527" s="18"/>
      <c r="P527" s="18"/>
      <c r="Q527" s="18"/>
      <c r="R527" s="18"/>
      <c r="S527" s="18"/>
      <c r="T527" s="18"/>
      <c r="U527" s="18"/>
      <c r="V527" s="18"/>
      <c r="W527" s="18"/>
      <c r="X527" s="18"/>
      <c r="Y527" s="18"/>
    </row>
    <row r="528" spans="1:25" ht="12" customHeight="1">
      <c r="A528" s="180"/>
      <c r="B528" s="180"/>
      <c r="C528" s="180"/>
      <c r="D528" s="241"/>
      <c r="E528" s="208"/>
      <c r="F528" s="176"/>
      <c r="G528" s="18"/>
      <c r="H528" s="18"/>
      <c r="I528" s="18"/>
      <c r="J528" s="18"/>
      <c r="K528" s="163"/>
      <c r="L528" s="18"/>
      <c r="M528" s="18"/>
      <c r="N528" s="18"/>
      <c r="O528" s="18"/>
      <c r="P528" s="18"/>
      <c r="Q528" s="18"/>
      <c r="R528" s="18"/>
      <c r="S528" s="18"/>
      <c r="T528" s="18"/>
      <c r="U528" s="18"/>
      <c r="V528" s="18"/>
      <c r="W528" s="18"/>
      <c r="X528" s="18"/>
      <c r="Y528" s="18"/>
    </row>
    <row r="529" spans="1:25" ht="12" customHeight="1">
      <c r="B529" s="18"/>
      <c r="C529" s="18"/>
      <c r="D529" s="235"/>
      <c r="E529" s="18"/>
      <c r="F529" s="18"/>
      <c r="G529" s="18"/>
      <c r="H529" s="18"/>
      <c r="I529" s="18"/>
      <c r="J529" s="18"/>
      <c r="K529" s="163"/>
      <c r="L529" s="18"/>
      <c r="M529" s="18"/>
      <c r="N529" s="18"/>
      <c r="O529" s="18"/>
      <c r="P529" s="18"/>
      <c r="Q529" s="18"/>
      <c r="R529" s="18"/>
      <c r="S529" s="18"/>
      <c r="T529" s="18"/>
      <c r="U529" s="18"/>
      <c r="V529" s="18"/>
      <c r="W529" s="18"/>
      <c r="X529" s="18"/>
      <c r="Y529" s="18"/>
    </row>
    <row r="530" spans="1:25" ht="12" customHeight="1">
      <c r="B530" s="90"/>
      <c r="C530" s="18"/>
      <c r="D530" s="235"/>
      <c r="E530" s="78"/>
      <c r="F530" s="18"/>
      <c r="G530" s="18"/>
      <c r="H530" s="18"/>
      <c r="I530" s="18"/>
      <c r="J530" s="18"/>
      <c r="K530" s="163"/>
      <c r="L530" s="18"/>
      <c r="M530" s="18"/>
      <c r="N530" s="18"/>
      <c r="O530" s="18"/>
      <c r="P530" s="18"/>
      <c r="Q530" s="18"/>
      <c r="R530" s="18"/>
      <c r="S530" s="18"/>
      <c r="T530" s="18"/>
      <c r="U530" s="18"/>
      <c r="V530" s="18"/>
      <c r="W530" s="18"/>
      <c r="X530" s="18"/>
      <c r="Y530" s="18"/>
    </row>
    <row r="531" spans="1:25" ht="29.25" customHeight="1">
      <c r="A531" s="157" t="s">
        <v>262</v>
      </c>
      <c r="B531" s="22" t="s">
        <v>87</v>
      </c>
      <c r="C531" s="23" t="s">
        <v>394</v>
      </c>
      <c r="D531" s="237" t="s">
        <v>30</v>
      </c>
      <c r="E531" s="88"/>
      <c r="K531" s="163"/>
      <c r="L531" s="18"/>
      <c r="M531" s="18"/>
      <c r="N531" s="18"/>
      <c r="O531" s="18"/>
      <c r="P531" s="18"/>
      <c r="Q531" s="18"/>
      <c r="R531" s="18"/>
      <c r="S531" s="18"/>
      <c r="T531" s="18"/>
      <c r="U531" s="18"/>
      <c r="V531" s="18"/>
      <c r="W531" s="18"/>
      <c r="X531" s="18"/>
      <c r="Y531" s="18"/>
    </row>
    <row r="532" spans="1:25" ht="12" customHeight="1">
      <c r="A532" s="178" cm="1">
        <f t="array" ref="A532">IFERROR(INDEX('03.Muestra'!$B$8:$B$17,SMALL(IF("Página Web"='03.Muestra'!$D$8:$D$17,ROW('03.Muestra'!$B$8:$B$17)-MIN(ROW('03.Muestra'!$D$8:$D$17))+1,""),ROW()-531)),"")</f>
        <v>1</v>
      </c>
      <c r="B532" s="186" t="str" cm="1">
        <f t="array" ref="B532">IFERROR(INDEX('03.Muestra'!$C$8:$C$17,SMALL(IF("Página Web"='03.Muestra'!$D$8:$D$17,ROW('03.Muestra'!$C$8:$C$17)-MIN(ROW('03.Muestra'!$D$8:$D$17))+1,""),ROW()-531)),"")</f>
        <v>Home</v>
      </c>
      <c r="C532" s="186" t="str" cm="1">
        <f t="array" ref="C532">IFERROR(INDEX('03.Muestra'!$F$8:$F$17,SMALL(IF("Página Web"='03.Muestra'!$D$8:$D$17,ROW('03.Muestra'!$F$8:$F$17)-MIN(ROW('03.Muestra'!$D$8:$D$17))+1,""),ROW()-531)),"")</f>
        <v>https://…</v>
      </c>
      <c r="D532" s="229" t="s">
        <v>24</v>
      </c>
      <c r="E532" s="74" t="str">
        <f t="shared" ref="E532:E541" si="60">IF(D532&lt;&gt;"",IF(AND(B532&lt;&gt;"",C532&lt;&gt;""),"","ERR"),"")</f>
        <v/>
      </c>
      <c r="F532" s="81" t="s">
        <v>31</v>
      </c>
      <c r="G532" s="82" t="s">
        <v>35</v>
      </c>
      <c r="H532" s="83" t="s">
        <v>33</v>
      </c>
      <c r="I532" s="84" t="s">
        <v>26</v>
      </c>
      <c r="J532" s="85" t="s">
        <v>24</v>
      </c>
      <c r="K532" s="159" t="s">
        <v>463</v>
      </c>
      <c r="L532" s="18"/>
      <c r="M532" s="18"/>
      <c r="N532" s="18"/>
      <c r="O532" s="18"/>
      <c r="P532" s="18"/>
      <c r="Q532" s="18"/>
      <c r="R532" s="18"/>
      <c r="S532" s="18"/>
      <c r="T532" s="18"/>
      <c r="U532" s="18"/>
      <c r="V532" s="18"/>
      <c r="W532" s="18"/>
      <c r="X532" s="18"/>
      <c r="Y532" s="18"/>
    </row>
    <row r="533" spans="1:25" ht="12" customHeight="1">
      <c r="A533" s="178" t="str" cm="1">
        <f t="array" ref="A533">IFERROR(INDEX('03.Muestra'!$B$8:$B$17,SMALL(IF("Página Web"='03.Muestra'!$D$8:$D$17,ROW('03.Muestra'!$B$8:$B$17)-MIN(ROW('03.Muestra'!$D$8:$D$17))+1,""),ROW()-531)),"")</f>
        <v/>
      </c>
      <c r="B533" s="186" t="str" cm="1">
        <f t="array" ref="B533">IFERROR(INDEX('03.Muestra'!$C$8:$C$17,SMALL(IF("Página Web"='03.Muestra'!$D$8:$D$17,ROW('03.Muestra'!$C$8:$C$17)-MIN(ROW('03.Muestra'!$D$8:$D$17))+1,""),ROW()-531)),"")</f>
        <v/>
      </c>
      <c r="C533" s="186" t="str" cm="1">
        <f t="array" ref="C533">IFERROR(INDEX('03.Muestra'!$F$8:$F$17,SMALL(IF("Página Web"='03.Muestra'!$D$8:$D$17,ROW('03.Muestra'!$F$8:$F$17)-MIN(ROW('03.Muestra'!$D$8:$D$17))+1,""),ROW()-531)),"")</f>
        <v/>
      </c>
      <c r="D533" s="229" t="s">
        <v>24</v>
      </c>
      <c r="E533" s="74" t="str">
        <f t="shared" si="60"/>
        <v>ERR</v>
      </c>
      <c r="F533" s="199">
        <f ca="1">COUNTIF($D532:INDIRECT("$D" &amp;  SUM(ROW()-1,'03.Muestra'!$D$20)-1),F532)</f>
        <v>0</v>
      </c>
      <c r="G533" s="199">
        <f ca="1">COUNTIF($D532:INDIRECT("$D" &amp;  SUM(ROW()-1,'03.Muestra'!$D$20)-1),G532)</f>
        <v>0</v>
      </c>
      <c r="H533" s="199">
        <f ca="1">COUNTIF($D532:INDIRECT("$D" &amp;  SUM(ROW()-1,'03.Muestra'!$D$20)-1),H532)</f>
        <v>0</v>
      </c>
      <c r="I533" s="199">
        <f ca="1">COUNTIF($D532:INDIRECT("$D" &amp;  SUM(ROW()-1,'03.Muestra'!$D$20)-1),I532)</f>
        <v>0</v>
      </c>
      <c r="J533" s="199">
        <f ca="1">COUNTIF($D532:INDIRECT("$D" &amp;  SUM(ROW()-1,'03.Muestra'!$D$20)-1),J532)</f>
        <v>1</v>
      </c>
      <c r="K533" s="160">
        <f ca="1">IF(COUNTIF('03.Muestra'!$D$8:$D$17,"Página Web")=0,0,COUNTBLANK($D532:INDIRECT("$D" &amp;  SUM(ROW()-1,COUNTIF('03.Muestra'!$D$8:$D$17,"Página Web"))-1)))</f>
        <v>0</v>
      </c>
      <c r="L533" s="18"/>
      <c r="M533" s="18"/>
      <c r="N533" s="18"/>
      <c r="O533" s="18"/>
      <c r="P533" s="18"/>
      <c r="Q533" s="18"/>
      <c r="R533" s="18"/>
      <c r="S533" s="18"/>
      <c r="T533" s="18"/>
      <c r="U533" s="18"/>
      <c r="V533" s="18"/>
      <c r="W533" s="18"/>
      <c r="X533" s="18"/>
      <c r="Y533" s="18"/>
    </row>
    <row r="534" spans="1:25" ht="12" customHeight="1">
      <c r="A534" s="178" t="str" cm="1">
        <f t="array" ref="A534">IFERROR(INDEX('03.Muestra'!$B$8:$B$17,SMALL(IF("Página Web"='03.Muestra'!$D$8:$D$17,ROW('03.Muestra'!$B$8:$B$17)-MIN(ROW('03.Muestra'!$D$8:$D$17))+1,""),ROW()-531)),"")</f>
        <v/>
      </c>
      <c r="B534" s="186" t="str" cm="1">
        <f t="array" ref="B534">IFERROR(INDEX('03.Muestra'!$C$8:$C$17,SMALL(IF("Página Web"='03.Muestra'!$D$8:$D$17,ROW('03.Muestra'!$C$8:$C$17)-MIN(ROW('03.Muestra'!$D$8:$D$17))+1,""),ROW()-531)),"")</f>
        <v/>
      </c>
      <c r="C534" s="186" t="str" cm="1">
        <f t="array" ref="C534">IFERROR(INDEX('03.Muestra'!$F$8:$F$17,SMALL(IF("Página Web"='03.Muestra'!$D$8:$D$17,ROW('03.Muestra'!$F$8:$F$17)-MIN(ROW('03.Muestra'!$D$8:$D$17))+1,""),ROW()-531)),"")</f>
        <v/>
      </c>
      <c r="D534" s="229" t="s">
        <v>24</v>
      </c>
      <c r="E534" s="74" t="str">
        <f t="shared" si="60"/>
        <v>ERR</v>
      </c>
      <c r="G534" s="18"/>
      <c r="H534" s="18"/>
      <c r="I534" s="18"/>
      <c r="J534" s="18"/>
      <c r="K534" s="163"/>
      <c r="L534" s="18"/>
      <c r="M534" s="18"/>
      <c r="N534" s="18"/>
      <c r="O534" s="18"/>
      <c r="P534" s="18"/>
      <c r="Q534" s="18"/>
      <c r="R534" s="18"/>
      <c r="S534" s="18"/>
      <c r="T534" s="18"/>
      <c r="U534" s="18"/>
      <c r="V534" s="18"/>
      <c r="W534" s="18"/>
      <c r="X534" s="18"/>
      <c r="Y534" s="18"/>
    </row>
    <row r="535" spans="1:25" ht="12" customHeight="1">
      <c r="A535" s="178" t="str" cm="1">
        <f t="array" ref="A535">IFERROR(INDEX('03.Muestra'!$B$8:$B$17,SMALL(IF("Página Web"='03.Muestra'!$D$8:$D$17,ROW('03.Muestra'!$B$8:$B$17)-MIN(ROW('03.Muestra'!$D$8:$D$17))+1,""),ROW()-531)),"")</f>
        <v/>
      </c>
      <c r="B535" s="186" t="str" cm="1">
        <f t="array" ref="B535">IFERROR(INDEX('03.Muestra'!$C$8:$C$17,SMALL(IF("Página Web"='03.Muestra'!$D$8:$D$17,ROW('03.Muestra'!$C$8:$C$17)-MIN(ROW('03.Muestra'!$D$8:$D$17))+1,""),ROW()-531)),"")</f>
        <v/>
      </c>
      <c r="C535" s="186" t="str" cm="1">
        <f t="array" ref="C535">IFERROR(INDEX('03.Muestra'!$F$8:$F$17,SMALL(IF("Página Web"='03.Muestra'!$D$8:$D$17,ROW('03.Muestra'!$F$8:$F$17)-MIN(ROW('03.Muestra'!$D$8:$D$17))+1,""),ROW()-531)),"")</f>
        <v/>
      </c>
      <c r="D535" s="229" t="str">
        <f t="shared" ref="D535:D541" si="61">IF(C535="","",$D$18)</f>
        <v/>
      </c>
      <c r="E535" s="74" t="str">
        <f t="shared" si="60"/>
        <v/>
      </c>
      <c r="G535" s="18"/>
      <c r="H535" s="18"/>
      <c r="I535" s="18"/>
      <c r="J535" s="18"/>
      <c r="K535" s="163"/>
      <c r="L535" s="18"/>
      <c r="M535" s="18"/>
      <c r="N535" s="18"/>
      <c r="O535" s="18"/>
      <c r="P535" s="18"/>
      <c r="Q535" s="18"/>
      <c r="R535" s="18"/>
      <c r="S535" s="18"/>
      <c r="T535" s="18"/>
      <c r="U535" s="18"/>
      <c r="V535" s="18"/>
      <c r="W535" s="18"/>
      <c r="X535" s="18"/>
      <c r="Y535" s="18"/>
    </row>
    <row r="536" spans="1:25" ht="12" customHeight="1">
      <c r="A536" s="178" t="str" cm="1">
        <f t="array" ref="A536">IFERROR(INDEX('03.Muestra'!$B$8:$B$17,SMALL(IF("Página Web"='03.Muestra'!$D$8:$D$17,ROW('03.Muestra'!$B$8:$B$17)-MIN(ROW('03.Muestra'!$D$8:$D$17))+1,""),ROW()-531)),"")</f>
        <v/>
      </c>
      <c r="B536" s="186" t="str" cm="1">
        <f t="array" ref="B536">IFERROR(INDEX('03.Muestra'!$C$8:$C$17,SMALL(IF("Página Web"='03.Muestra'!$D$8:$D$17,ROW('03.Muestra'!$C$8:$C$17)-MIN(ROW('03.Muestra'!$D$8:$D$17))+1,""),ROW()-531)),"")</f>
        <v/>
      </c>
      <c r="C536" s="186" t="str" cm="1">
        <f t="array" ref="C536">IFERROR(INDEX('03.Muestra'!$F$8:$F$17,SMALL(IF("Página Web"='03.Muestra'!$D$8:$D$17,ROW('03.Muestra'!$F$8:$F$17)-MIN(ROW('03.Muestra'!$D$8:$D$17))+1,""),ROW()-531)),"")</f>
        <v/>
      </c>
      <c r="D536" s="229" t="str">
        <f t="shared" si="61"/>
        <v/>
      </c>
      <c r="E536" s="74" t="str">
        <f t="shared" si="60"/>
        <v/>
      </c>
      <c r="G536" s="18"/>
      <c r="H536" s="18"/>
      <c r="I536" s="18"/>
      <c r="J536" s="18"/>
      <c r="K536" s="163"/>
      <c r="L536" s="18"/>
      <c r="M536" s="18"/>
      <c r="N536" s="18"/>
      <c r="O536" s="18"/>
      <c r="P536" s="18"/>
      <c r="Q536" s="18"/>
      <c r="R536" s="18"/>
      <c r="S536" s="18"/>
      <c r="T536" s="18"/>
      <c r="U536" s="18"/>
      <c r="V536" s="18"/>
      <c r="W536" s="18"/>
      <c r="X536" s="18"/>
      <c r="Y536" s="18"/>
    </row>
    <row r="537" spans="1:25" ht="12" customHeight="1">
      <c r="A537" s="178" t="str" cm="1">
        <f t="array" ref="A537">IFERROR(INDEX('03.Muestra'!$B$8:$B$17,SMALL(IF("Página Web"='03.Muestra'!$D$8:$D$17,ROW('03.Muestra'!$B$8:$B$17)-MIN(ROW('03.Muestra'!$D$8:$D$17))+1,""),ROW()-531)),"")</f>
        <v/>
      </c>
      <c r="B537" s="186" t="str" cm="1">
        <f t="array" ref="B537">IFERROR(INDEX('03.Muestra'!$C$8:$C$17,SMALL(IF("Página Web"='03.Muestra'!$D$8:$D$17,ROW('03.Muestra'!$C$8:$C$17)-MIN(ROW('03.Muestra'!$D$8:$D$17))+1,""),ROW()-531)),"")</f>
        <v/>
      </c>
      <c r="C537" s="186" t="str" cm="1">
        <f t="array" ref="C537">IFERROR(INDEX('03.Muestra'!$F$8:$F$17,SMALL(IF("Página Web"='03.Muestra'!$D$8:$D$17,ROW('03.Muestra'!$F$8:$F$17)-MIN(ROW('03.Muestra'!$D$8:$D$17))+1,""),ROW()-531)),"")</f>
        <v/>
      </c>
      <c r="D537" s="229" t="str">
        <f t="shared" si="61"/>
        <v/>
      </c>
      <c r="E537" s="74" t="str">
        <f t="shared" si="60"/>
        <v/>
      </c>
      <c r="G537" s="18"/>
      <c r="H537" s="18"/>
      <c r="I537" s="18"/>
      <c r="J537" s="18"/>
      <c r="K537" s="163"/>
      <c r="L537" s="18"/>
      <c r="M537" s="18"/>
      <c r="N537" s="18"/>
      <c r="O537" s="18"/>
      <c r="P537" s="18"/>
      <c r="Q537" s="18"/>
      <c r="R537" s="18"/>
      <c r="S537" s="18"/>
      <c r="T537" s="18"/>
      <c r="U537" s="18"/>
      <c r="V537" s="18"/>
      <c r="W537" s="18"/>
      <c r="X537" s="18"/>
      <c r="Y537" s="18"/>
    </row>
    <row r="538" spans="1:25" ht="12" customHeight="1">
      <c r="A538" s="178" t="str" cm="1">
        <f t="array" ref="A538">IFERROR(INDEX('03.Muestra'!$B$8:$B$17,SMALL(IF("Página Web"='03.Muestra'!$D$8:$D$17,ROW('03.Muestra'!$B$8:$B$17)-MIN(ROW('03.Muestra'!$D$8:$D$17))+1,""),ROW()-531)),"")</f>
        <v/>
      </c>
      <c r="B538" s="186" t="str" cm="1">
        <f t="array" ref="B538">IFERROR(INDEX('03.Muestra'!$C$8:$C$17,SMALL(IF("Página Web"='03.Muestra'!$D$8:$D$17,ROW('03.Muestra'!$C$8:$C$17)-MIN(ROW('03.Muestra'!$D$8:$D$17))+1,""),ROW()-531)),"")</f>
        <v/>
      </c>
      <c r="C538" s="186" t="str" cm="1">
        <f t="array" ref="C538">IFERROR(INDEX('03.Muestra'!$F$8:$F$17,SMALL(IF("Página Web"='03.Muestra'!$D$8:$D$17,ROW('03.Muestra'!$F$8:$F$17)-MIN(ROW('03.Muestra'!$D$8:$D$17))+1,""),ROW()-531)),"")</f>
        <v/>
      </c>
      <c r="D538" s="229" t="str">
        <f t="shared" si="61"/>
        <v/>
      </c>
      <c r="E538" s="74" t="str">
        <f t="shared" si="60"/>
        <v/>
      </c>
      <c r="F538" s="18"/>
      <c r="G538" s="18"/>
      <c r="H538" s="18"/>
      <c r="I538" s="18"/>
      <c r="J538" s="18"/>
      <c r="K538" s="163"/>
      <c r="L538" s="18"/>
      <c r="M538" s="18"/>
      <c r="N538" s="18"/>
      <c r="O538" s="18"/>
      <c r="P538" s="18"/>
      <c r="Q538" s="18"/>
      <c r="R538" s="18"/>
      <c r="S538" s="18"/>
      <c r="T538" s="18"/>
      <c r="U538" s="18"/>
      <c r="V538" s="18"/>
      <c r="W538" s="18"/>
      <c r="X538" s="18"/>
      <c r="Y538" s="18"/>
    </row>
    <row r="539" spans="1:25" ht="12" customHeight="1">
      <c r="A539" s="178" t="str" cm="1">
        <f t="array" ref="A539">IFERROR(INDEX('03.Muestra'!$B$8:$B$17,SMALL(IF("Página Web"='03.Muestra'!$D$8:$D$17,ROW('03.Muestra'!$B$8:$B$17)-MIN(ROW('03.Muestra'!$D$8:$D$17))+1,""),ROW()-531)),"")</f>
        <v/>
      </c>
      <c r="B539" s="186" t="str" cm="1">
        <f t="array" ref="B539">IFERROR(INDEX('03.Muestra'!$C$8:$C$17,SMALL(IF("Página Web"='03.Muestra'!$D$8:$D$17,ROW('03.Muestra'!$C$8:$C$17)-MIN(ROW('03.Muestra'!$D$8:$D$17))+1,""),ROW()-531)),"")</f>
        <v/>
      </c>
      <c r="C539" s="186" t="str" cm="1">
        <f t="array" ref="C539">IFERROR(INDEX('03.Muestra'!$F$8:$F$17,SMALL(IF("Página Web"='03.Muestra'!$D$8:$D$17,ROW('03.Muestra'!$F$8:$F$17)-MIN(ROW('03.Muestra'!$D$8:$D$17))+1,""),ROW()-531)),"")</f>
        <v/>
      </c>
      <c r="D539" s="229" t="str">
        <f t="shared" si="61"/>
        <v/>
      </c>
      <c r="E539" s="74" t="str">
        <f t="shared" si="60"/>
        <v/>
      </c>
      <c r="F539" s="18"/>
      <c r="G539" s="18"/>
      <c r="H539" s="18"/>
      <c r="I539" s="18"/>
      <c r="J539" s="18"/>
      <c r="K539" s="163"/>
      <c r="L539" s="18"/>
      <c r="M539" s="18"/>
      <c r="N539" s="18"/>
      <c r="O539" s="18"/>
      <c r="P539" s="18"/>
      <c r="Q539" s="18"/>
      <c r="R539" s="18"/>
      <c r="S539" s="18"/>
      <c r="T539" s="18"/>
      <c r="U539" s="18"/>
      <c r="V539" s="18"/>
      <c r="W539" s="18"/>
      <c r="X539" s="18"/>
      <c r="Y539" s="18"/>
    </row>
    <row r="540" spans="1:25" ht="12" customHeight="1">
      <c r="A540" s="178" t="str" cm="1">
        <f t="array" ref="A540">IFERROR(INDEX('03.Muestra'!$B$8:$B$17,SMALL(IF("Página Web"='03.Muestra'!$D$8:$D$17,ROW('03.Muestra'!$B$8:$B$17)-MIN(ROW('03.Muestra'!$D$8:$D$17))+1,""),ROW()-531)),"")</f>
        <v/>
      </c>
      <c r="B540" s="186" t="str" cm="1">
        <f t="array" ref="B540">IFERROR(INDEX('03.Muestra'!$C$8:$C$17,SMALL(IF("Página Web"='03.Muestra'!$D$8:$D$17,ROW('03.Muestra'!$C$8:$C$17)-MIN(ROW('03.Muestra'!$D$8:$D$17))+1,""),ROW()-531)),"")</f>
        <v/>
      </c>
      <c r="C540" s="186" t="str" cm="1">
        <f t="array" ref="C540">IFERROR(INDEX('03.Muestra'!$F$8:$F$17,SMALL(IF("Página Web"='03.Muestra'!$D$8:$D$17,ROW('03.Muestra'!$F$8:$F$17)-MIN(ROW('03.Muestra'!$D$8:$D$17))+1,""),ROW()-531)),"")</f>
        <v/>
      </c>
      <c r="D540" s="229" t="str">
        <f t="shared" si="61"/>
        <v/>
      </c>
      <c r="E540" s="74" t="str">
        <f t="shared" si="60"/>
        <v/>
      </c>
      <c r="F540" s="18"/>
      <c r="G540" s="18"/>
      <c r="H540" s="18"/>
      <c r="I540" s="18"/>
      <c r="J540" s="18"/>
      <c r="K540" s="163"/>
      <c r="L540" s="18"/>
      <c r="M540" s="18"/>
      <c r="N540" s="18"/>
      <c r="O540" s="18"/>
      <c r="P540" s="18"/>
      <c r="Q540" s="18"/>
      <c r="R540" s="18"/>
      <c r="S540" s="18"/>
      <c r="T540" s="18"/>
      <c r="U540" s="18"/>
      <c r="V540" s="18"/>
      <c r="W540" s="18"/>
      <c r="X540" s="18"/>
      <c r="Y540" s="18"/>
    </row>
    <row r="541" spans="1:25" ht="12" customHeight="1">
      <c r="A541" s="178" t="str" cm="1">
        <f t="array" ref="A541">IFERROR(INDEX('03.Muestra'!$B$8:$B$17,SMALL(IF("Página Web"='03.Muestra'!$D$8:$D$17,ROW('03.Muestra'!$B$8:$B$17)-MIN(ROW('03.Muestra'!$D$8:$D$17))+1,""),ROW()-531)),"")</f>
        <v/>
      </c>
      <c r="B541" s="186" t="str" cm="1">
        <f t="array" ref="B541">IFERROR(INDEX('03.Muestra'!$C$8:$C$17,SMALL(IF("Página Web"='03.Muestra'!$D$8:$D$17,ROW('03.Muestra'!$C$8:$C$17)-MIN(ROW('03.Muestra'!$D$8:$D$17))+1,""),ROW()-531)),"")</f>
        <v/>
      </c>
      <c r="C541" s="186" t="str" cm="1">
        <f t="array" ref="C541">IFERROR(INDEX('03.Muestra'!$F$8:$F$17,SMALL(IF("Página Web"='03.Muestra'!$D$8:$D$17,ROW('03.Muestra'!$F$8:$F$17)-MIN(ROW('03.Muestra'!$D$8:$D$17))+1,""),ROW()-531)),"")</f>
        <v/>
      </c>
      <c r="D541" s="229" t="str">
        <f t="shared" si="61"/>
        <v/>
      </c>
      <c r="E541" s="74" t="str">
        <f t="shared" si="60"/>
        <v/>
      </c>
      <c r="F541" s="18"/>
      <c r="G541" s="18"/>
      <c r="H541" s="18"/>
      <c r="I541" s="18"/>
      <c r="J541" s="18"/>
      <c r="K541" s="163"/>
      <c r="L541" s="18"/>
      <c r="M541" s="18"/>
      <c r="N541" s="18"/>
      <c r="O541" s="18"/>
      <c r="P541" s="18"/>
      <c r="Q541" s="18"/>
      <c r="R541" s="18"/>
      <c r="S541" s="18"/>
      <c r="T541" s="18"/>
      <c r="U541" s="18"/>
      <c r="V541" s="18"/>
      <c r="W541" s="18"/>
      <c r="X541" s="18"/>
      <c r="Y541" s="18"/>
    </row>
    <row r="542" spans="1:25" ht="12" customHeight="1">
      <c r="A542" s="79"/>
      <c r="B542" s="111"/>
      <c r="C542" s="111"/>
      <c r="D542" s="239"/>
      <c r="E542" s="74"/>
      <c r="F542" s="18"/>
      <c r="G542" s="18"/>
      <c r="H542" s="18"/>
      <c r="I542" s="18"/>
      <c r="J542" s="18"/>
      <c r="K542" s="163"/>
      <c r="L542" s="18"/>
      <c r="M542" s="18"/>
      <c r="N542" s="18"/>
      <c r="O542" s="18"/>
      <c r="P542" s="18"/>
      <c r="Q542" s="18"/>
      <c r="R542" s="18"/>
      <c r="S542" s="18"/>
      <c r="T542" s="18"/>
      <c r="U542" s="18"/>
      <c r="V542" s="18"/>
      <c r="W542" s="18"/>
      <c r="X542" s="18"/>
      <c r="Y542" s="18"/>
    </row>
    <row r="543" spans="1:25" ht="12" customHeight="1">
      <c r="B543" s="18"/>
      <c r="C543" s="18"/>
      <c r="D543" s="235"/>
      <c r="E543" s="74"/>
      <c r="F543" s="18"/>
      <c r="G543" s="18"/>
      <c r="H543" s="18"/>
      <c r="I543" s="18"/>
      <c r="J543" s="18"/>
      <c r="K543" s="163"/>
      <c r="L543" s="18"/>
      <c r="M543" s="18"/>
      <c r="N543" s="18"/>
      <c r="O543" s="18"/>
      <c r="P543" s="18"/>
      <c r="Q543" s="18"/>
      <c r="R543" s="18"/>
      <c r="S543" s="18"/>
      <c r="T543" s="18"/>
      <c r="U543" s="18"/>
      <c r="V543" s="18"/>
      <c r="W543" s="18"/>
      <c r="X543" s="18"/>
      <c r="Y543" s="18"/>
    </row>
    <row r="544" spans="1:25" ht="31">
      <c r="A544" s="227"/>
      <c r="B544" s="228"/>
      <c r="C544" s="227"/>
      <c r="D544" s="240"/>
      <c r="E544" s="222"/>
      <c r="F544" s="18"/>
      <c r="G544" s="18"/>
      <c r="H544" s="18"/>
      <c r="I544" s="18"/>
      <c r="J544" s="18"/>
      <c r="K544" s="163"/>
      <c r="L544" s="18"/>
      <c r="M544" s="18"/>
      <c r="N544" s="18"/>
      <c r="O544" s="18"/>
      <c r="P544" s="18"/>
      <c r="Q544" s="18"/>
      <c r="R544" s="18"/>
      <c r="S544" s="18"/>
      <c r="T544" s="18"/>
      <c r="U544" s="18"/>
      <c r="V544" s="18"/>
      <c r="W544" s="18"/>
      <c r="X544" s="18"/>
      <c r="Y544" s="18"/>
    </row>
    <row r="545" spans="1:25" ht="12" customHeight="1">
      <c r="A545" s="180"/>
      <c r="B545" s="180"/>
      <c r="C545" s="180"/>
      <c r="D545" s="241"/>
      <c r="E545" s="208"/>
      <c r="F545" s="176"/>
      <c r="G545" s="18"/>
      <c r="H545" s="18"/>
      <c r="I545" s="18"/>
      <c r="J545" s="18"/>
      <c r="K545" s="163"/>
      <c r="L545" s="18"/>
      <c r="M545" s="18"/>
      <c r="N545" s="18"/>
      <c r="O545" s="18"/>
      <c r="P545" s="18"/>
      <c r="Q545" s="18"/>
      <c r="R545" s="18"/>
      <c r="S545" s="18"/>
      <c r="T545" s="18"/>
      <c r="U545" s="18"/>
      <c r="V545" s="18"/>
      <c r="W545" s="18"/>
      <c r="X545" s="18"/>
      <c r="Y545" s="18"/>
    </row>
    <row r="546" spans="1:25" ht="12" customHeight="1">
      <c r="B546" s="18"/>
      <c r="C546" s="18"/>
      <c r="D546" s="235"/>
      <c r="E546" s="18"/>
      <c r="F546" s="18"/>
      <c r="G546" s="18"/>
      <c r="H546" s="18"/>
      <c r="I546" s="18"/>
      <c r="J546" s="18"/>
      <c r="K546" s="163"/>
      <c r="L546" s="18"/>
    </row>
    <row r="547" spans="1:25" ht="12" customHeight="1">
      <c r="B547" s="90"/>
      <c r="C547" s="18"/>
      <c r="D547" s="235"/>
      <c r="E547" s="78"/>
      <c r="F547" s="18"/>
      <c r="G547" s="18"/>
      <c r="H547" s="18"/>
      <c r="I547" s="18"/>
      <c r="J547" s="18"/>
      <c r="K547" s="163"/>
      <c r="L547" s="18"/>
    </row>
    <row r="548" spans="1:25" ht="29.25" customHeight="1">
      <c r="A548" s="157" t="s">
        <v>262</v>
      </c>
      <c r="B548" s="22" t="s">
        <v>87</v>
      </c>
      <c r="C548" s="23" t="s">
        <v>395</v>
      </c>
      <c r="D548" s="237" t="s">
        <v>30</v>
      </c>
      <c r="E548" s="88"/>
      <c r="K548" s="163"/>
      <c r="L548" s="18"/>
    </row>
    <row r="549" spans="1:25" ht="12" customHeight="1">
      <c r="A549" s="178" cm="1">
        <f t="array" ref="A549">IFERROR(INDEX('03.Muestra'!$B$8:$B$17,SMALL(IF("Página Web"='03.Muestra'!$D$8:$D$17,ROW('03.Muestra'!$B$8:$B$17)-MIN(ROW('03.Muestra'!$D$8:$D$17))+1,""),ROW()-548)),"")</f>
        <v>1</v>
      </c>
      <c r="B549" s="186" t="str" cm="1">
        <f t="array" ref="B549">IFERROR(INDEX('03.Muestra'!$C$8:$C$17,SMALL(IF("Página Web"='03.Muestra'!$D$8:$D$17,ROW('03.Muestra'!$C$8:$C$17)-MIN(ROW('03.Muestra'!$D$8:$D$17))+1,""),ROW()-548)),"")</f>
        <v>Home</v>
      </c>
      <c r="C549" s="186" t="str" cm="1">
        <f t="array" ref="C549">IFERROR(INDEX('03.Muestra'!$F$8:$F$17,SMALL(IF("Página Web"='03.Muestra'!$D$8:$D$17,ROW('03.Muestra'!$F$8:$F$17)-MIN(ROW('03.Muestra'!$D$8:$D$17))+1,""),ROW()-548)),"")</f>
        <v>https://…</v>
      </c>
      <c r="D549" s="229" t="str">
        <f t="shared" ref="D549:D558" si="62">IF(C549="","",$D$18)</f>
        <v>N/A</v>
      </c>
      <c r="E549" s="74" t="str">
        <f t="shared" ref="E549:E558" si="63">IF(D549&lt;&gt;"",IF(AND(B549&lt;&gt;"",C549&lt;&gt;""),"","ERR"),"")</f>
        <v/>
      </c>
      <c r="F549" s="81" t="s">
        <v>31</v>
      </c>
      <c r="G549" s="82" t="s">
        <v>35</v>
      </c>
      <c r="H549" s="83" t="s">
        <v>33</v>
      </c>
      <c r="I549" s="84" t="s">
        <v>26</v>
      </c>
      <c r="J549" s="85" t="s">
        <v>24</v>
      </c>
      <c r="K549" s="159" t="s">
        <v>463</v>
      </c>
      <c r="L549" s="18"/>
    </row>
    <row r="550" spans="1:25" ht="12" customHeight="1">
      <c r="A550" s="178" t="str" cm="1">
        <f t="array" ref="A550">IFERROR(INDEX('03.Muestra'!$B$8:$B$17,SMALL(IF("Página Web"='03.Muestra'!$D$8:$D$17,ROW('03.Muestra'!$B$8:$B$17)-MIN(ROW('03.Muestra'!$D$8:$D$17))+1,""),ROW()-548)),"")</f>
        <v/>
      </c>
      <c r="B550" s="186" t="str" cm="1">
        <f t="array" ref="B550">IFERROR(INDEX('03.Muestra'!$C$8:$C$17,SMALL(IF("Página Web"='03.Muestra'!$D$8:$D$17,ROW('03.Muestra'!$C$8:$C$17)-MIN(ROW('03.Muestra'!$D$8:$D$17))+1,""),ROW()-548)),"")</f>
        <v/>
      </c>
      <c r="C550" s="186" t="str" cm="1">
        <f t="array" ref="C550">IFERROR(INDEX('03.Muestra'!$F$8:$F$17,SMALL(IF("Página Web"='03.Muestra'!$D$8:$D$17,ROW('03.Muestra'!$F$8:$F$17)-MIN(ROW('03.Muestra'!$D$8:$D$17))+1,""),ROW()-548)),"")</f>
        <v/>
      </c>
      <c r="D550" s="229" t="str">
        <f t="shared" si="62"/>
        <v/>
      </c>
      <c r="E550" s="74" t="str">
        <f t="shared" si="63"/>
        <v/>
      </c>
      <c r="F550" s="199">
        <f ca="1">COUNTIF($D549:INDIRECT("$D" &amp;  SUM(ROW()-1,'03.Muestra'!$D$20)-1),F549)</f>
        <v>0</v>
      </c>
      <c r="G550" s="199">
        <f ca="1">COUNTIF($D549:INDIRECT("$D" &amp;  SUM(ROW()-1,'03.Muestra'!$D$20)-1),G549)</f>
        <v>0</v>
      </c>
      <c r="H550" s="199">
        <f ca="1">COUNTIF($D549:INDIRECT("$D" &amp;  SUM(ROW()-1,'03.Muestra'!$D$20)-1),H549)</f>
        <v>1</v>
      </c>
      <c r="I550" s="199">
        <f ca="1">COUNTIF($D549:INDIRECT("$D" &amp;  SUM(ROW()-1,'03.Muestra'!$D$20)-1),I549)</f>
        <v>0</v>
      </c>
      <c r="J550" s="199">
        <f ca="1">COUNTIF($D549:INDIRECT("$D" &amp;  SUM(ROW()-1,'03.Muestra'!$D$20)-1),J549)</f>
        <v>0</v>
      </c>
      <c r="K550" s="160">
        <f ca="1">IF(COUNTIF('03.Muestra'!$D$8:$D$17,"Página Web")=0,0,COUNTBLANK($D549:INDIRECT("$D" &amp;  SUM(ROW()-1,COUNTIF('03.Muestra'!$D$8:$D$17,"Página Web"))-1)))</f>
        <v>0</v>
      </c>
      <c r="L550" s="18"/>
    </row>
    <row r="551" spans="1:25" ht="12" customHeight="1">
      <c r="A551" s="178" t="str" cm="1">
        <f t="array" ref="A551">IFERROR(INDEX('03.Muestra'!$B$8:$B$17,SMALL(IF("Página Web"='03.Muestra'!$D$8:$D$17,ROW('03.Muestra'!$B$8:$B$17)-MIN(ROW('03.Muestra'!$D$8:$D$17))+1,""),ROW()-548)),"")</f>
        <v/>
      </c>
      <c r="B551" s="186" t="str" cm="1">
        <f t="array" ref="B551">IFERROR(INDEX('03.Muestra'!$C$8:$C$17,SMALL(IF("Página Web"='03.Muestra'!$D$8:$D$17,ROW('03.Muestra'!$C$8:$C$17)-MIN(ROW('03.Muestra'!$D$8:$D$17))+1,""),ROW()-548)),"")</f>
        <v/>
      </c>
      <c r="C551" s="186" t="str" cm="1">
        <f t="array" ref="C551">IFERROR(INDEX('03.Muestra'!$F$8:$F$17,SMALL(IF("Página Web"='03.Muestra'!$D$8:$D$17,ROW('03.Muestra'!$F$8:$F$17)-MIN(ROW('03.Muestra'!$D$8:$D$17))+1,""),ROW()-548)),"")</f>
        <v/>
      </c>
      <c r="D551" s="229" t="str">
        <f t="shared" si="62"/>
        <v/>
      </c>
      <c r="E551" s="74" t="str">
        <f t="shared" si="63"/>
        <v/>
      </c>
      <c r="G551" s="18"/>
      <c r="H551" s="18"/>
      <c r="I551" s="18"/>
      <c r="J551" s="18"/>
      <c r="K551" s="163"/>
      <c r="L551" s="18"/>
    </row>
    <row r="552" spans="1:25" ht="12" customHeight="1">
      <c r="A552" s="178" t="str" cm="1">
        <f t="array" ref="A552">IFERROR(INDEX('03.Muestra'!$B$8:$B$17,SMALL(IF("Página Web"='03.Muestra'!$D$8:$D$17,ROW('03.Muestra'!$B$8:$B$17)-MIN(ROW('03.Muestra'!$D$8:$D$17))+1,""),ROW()-548)),"")</f>
        <v/>
      </c>
      <c r="B552" s="186" t="str" cm="1">
        <f t="array" ref="B552">IFERROR(INDEX('03.Muestra'!$C$8:$C$17,SMALL(IF("Página Web"='03.Muestra'!$D$8:$D$17,ROW('03.Muestra'!$C$8:$C$17)-MIN(ROW('03.Muestra'!$D$8:$D$17))+1,""),ROW()-548)),"")</f>
        <v/>
      </c>
      <c r="C552" s="186" t="str" cm="1">
        <f t="array" ref="C552">IFERROR(INDEX('03.Muestra'!$F$8:$F$17,SMALL(IF("Página Web"='03.Muestra'!$D$8:$D$17,ROW('03.Muestra'!$F$8:$F$17)-MIN(ROW('03.Muestra'!$D$8:$D$17))+1,""),ROW()-548)),"")</f>
        <v/>
      </c>
      <c r="D552" s="229" t="str">
        <f t="shared" si="62"/>
        <v/>
      </c>
      <c r="E552" s="74" t="str">
        <f t="shared" si="63"/>
        <v/>
      </c>
      <c r="G552" s="18"/>
      <c r="H552" s="18"/>
      <c r="I552" s="18"/>
      <c r="J552" s="18"/>
      <c r="K552" s="163"/>
      <c r="L552" s="18"/>
    </row>
    <row r="553" spans="1:25" ht="12" customHeight="1">
      <c r="A553" s="178" t="str" cm="1">
        <f t="array" ref="A553">IFERROR(INDEX('03.Muestra'!$B$8:$B$17,SMALL(IF("Página Web"='03.Muestra'!$D$8:$D$17,ROW('03.Muestra'!$B$8:$B$17)-MIN(ROW('03.Muestra'!$D$8:$D$17))+1,""),ROW()-548)),"")</f>
        <v/>
      </c>
      <c r="B553" s="186" t="str" cm="1">
        <f t="array" ref="B553">IFERROR(INDEX('03.Muestra'!$C$8:$C$17,SMALL(IF("Página Web"='03.Muestra'!$D$8:$D$17,ROW('03.Muestra'!$C$8:$C$17)-MIN(ROW('03.Muestra'!$D$8:$D$17))+1,""),ROW()-548)),"")</f>
        <v/>
      </c>
      <c r="C553" s="186" t="str" cm="1">
        <f t="array" ref="C553">IFERROR(INDEX('03.Muestra'!$F$8:$F$17,SMALL(IF("Página Web"='03.Muestra'!$D$8:$D$17,ROW('03.Muestra'!$F$8:$F$17)-MIN(ROW('03.Muestra'!$D$8:$D$17))+1,""),ROW()-548)),"")</f>
        <v/>
      </c>
      <c r="D553" s="229" t="str">
        <f t="shared" si="62"/>
        <v/>
      </c>
      <c r="E553" s="74" t="str">
        <f t="shared" si="63"/>
        <v/>
      </c>
      <c r="G553" s="18"/>
      <c r="H553" s="18"/>
      <c r="I553" s="18"/>
      <c r="J553" s="18"/>
      <c r="K553" s="163"/>
      <c r="L553" s="18"/>
    </row>
    <row r="554" spans="1:25" ht="12" customHeight="1">
      <c r="A554" s="178" t="str" cm="1">
        <f t="array" ref="A554">IFERROR(INDEX('03.Muestra'!$B$8:$B$17,SMALL(IF("Página Web"='03.Muestra'!$D$8:$D$17,ROW('03.Muestra'!$B$8:$B$17)-MIN(ROW('03.Muestra'!$D$8:$D$17))+1,""),ROW()-548)),"")</f>
        <v/>
      </c>
      <c r="B554" s="186" t="str" cm="1">
        <f t="array" ref="B554">IFERROR(INDEX('03.Muestra'!$C$8:$C$17,SMALL(IF("Página Web"='03.Muestra'!$D$8:$D$17,ROW('03.Muestra'!$C$8:$C$17)-MIN(ROW('03.Muestra'!$D$8:$D$17))+1,""),ROW()-548)),"")</f>
        <v/>
      </c>
      <c r="C554" s="186" t="str" cm="1">
        <f t="array" ref="C554">IFERROR(INDEX('03.Muestra'!$F$8:$F$17,SMALL(IF("Página Web"='03.Muestra'!$D$8:$D$17,ROW('03.Muestra'!$F$8:$F$17)-MIN(ROW('03.Muestra'!$D$8:$D$17))+1,""),ROW()-548)),"")</f>
        <v/>
      </c>
      <c r="D554" s="229" t="str">
        <f t="shared" si="62"/>
        <v/>
      </c>
      <c r="E554" s="74" t="str">
        <f t="shared" si="63"/>
        <v/>
      </c>
      <c r="G554" s="18"/>
      <c r="H554" s="18"/>
      <c r="I554" s="18"/>
      <c r="J554" s="18"/>
      <c r="K554" s="163"/>
      <c r="L554" s="18"/>
    </row>
    <row r="555" spans="1:25" ht="12" customHeight="1">
      <c r="A555" s="178" t="str" cm="1">
        <f t="array" ref="A555">IFERROR(INDEX('03.Muestra'!$B$8:$B$17,SMALL(IF("Página Web"='03.Muestra'!$D$8:$D$17,ROW('03.Muestra'!$B$8:$B$17)-MIN(ROW('03.Muestra'!$D$8:$D$17))+1,""),ROW()-548)),"")</f>
        <v/>
      </c>
      <c r="B555" s="186" t="str" cm="1">
        <f t="array" ref="B555">IFERROR(INDEX('03.Muestra'!$C$8:$C$17,SMALL(IF("Página Web"='03.Muestra'!$D$8:$D$17,ROW('03.Muestra'!$C$8:$C$17)-MIN(ROW('03.Muestra'!$D$8:$D$17))+1,""),ROW()-548)),"")</f>
        <v/>
      </c>
      <c r="C555" s="186" t="str" cm="1">
        <f t="array" ref="C555">IFERROR(INDEX('03.Muestra'!$F$8:$F$17,SMALL(IF("Página Web"='03.Muestra'!$D$8:$D$17,ROW('03.Muestra'!$F$8:$F$17)-MIN(ROW('03.Muestra'!$D$8:$D$17))+1,""),ROW()-548)),"")</f>
        <v/>
      </c>
      <c r="D555" s="229" t="str">
        <f t="shared" si="62"/>
        <v/>
      </c>
      <c r="E555" s="74" t="str">
        <f t="shared" si="63"/>
        <v/>
      </c>
      <c r="F555" s="18"/>
      <c r="G555" s="18"/>
      <c r="H555" s="18"/>
      <c r="I555" s="18"/>
      <c r="J555" s="18"/>
      <c r="K555" s="163"/>
      <c r="L555" s="18"/>
    </row>
    <row r="556" spans="1:25" ht="12" customHeight="1">
      <c r="A556" s="178" t="str" cm="1">
        <f t="array" ref="A556">IFERROR(INDEX('03.Muestra'!$B$8:$B$17,SMALL(IF("Página Web"='03.Muestra'!$D$8:$D$17,ROW('03.Muestra'!$B$8:$B$17)-MIN(ROW('03.Muestra'!$D$8:$D$17))+1,""),ROW()-548)),"")</f>
        <v/>
      </c>
      <c r="B556" s="186" t="str" cm="1">
        <f t="array" ref="B556">IFERROR(INDEX('03.Muestra'!$C$8:$C$17,SMALL(IF("Página Web"='03.Muestra'!$D$8:$D$17,ROW('03.Muestra'!$C$8:$C$17)-MIN(ROW('03.Muestra'!$D$8:$D$17))+1,""),ROW()-548)),"")</f>
        <v/>
      </c>
      <c r="C556" s="186" t="str" cm="1">
        <f t="array" ref="C556">IFERROR(INDEX('03.Muestra'!$F$8:$F$17,SMALL(IF("Página Web"='03.Muestra'!$D$8:$D$17,ROW('03.Muestra'!$F$8:$F$17)-MIN(ROW('03.Muestra'!$D$8:$D$17))+1,""),ROW()-548)),"")</f>
        <v/>
      </c>
      <c r="D556" s="229" t="str">
        <f t="shared" si="62"/>
        <v/>
      </c>
      <c r="E556" s="74" t="str">
        <f t="shared" si="63"/>
        <v/>
      </c>
      <c r="F556" s="18"/>
      <c r="G556" s="18"/>
      <c r="H556" s="18"/>
      <c r="I556" s="18"/>
      <c r="J556" s="18"/>
      <c r="K556" s="163"/>
      <c r="L556" s="18"/>
    </row>
    <row r="557" spans="1:25" ht="12" customHeight="1">
      <c r="A557" s="178" t="str" cm="1">
        <f t="array" ref="A557">IFERROR(INDEX('03.Muestra'!$B$8:$B$17,SMALL(IF("Página Web"='03.Muestra'!$D$8:$D$17,ROW('03.Muestra'!$B$8:$B$17)-MIN(ROW('03.Muestra'!$D$8:$D$17))+1,""),ROW()-548)),"")</f>
        <v/>
      </c>
      <c r="B557" s="186" t="str" cm="1">
        <f t="array" ref="B557">IFERROR(INDEX('03.Muestra'!$C$8:$C$17,SMALL(IF("Página Web"='03.Muestra'!$D$8:$D$17,ROW('03.Muestra'!$C$8:$C$17)-MIN(ROW('03.Muestra'!$D$8:$D$17))+1,""),ROW()-548)),"")</f>
        <v/>
      </c>
      <c r="C557" s="186" t="str" cm="1">
        <f t="array" ref="C557">IFERROR(INDEX('03.Muestra'!$F$8:$F$17,SMALL(IF("Página Web"='03.Muestra'!$D$8:$D$17,ROW('03.Muestra'!$F$8:$F$17)-MIN(ROW('03.Muestra'!$D$8:$D$17))+1,""),ROW()-548)),"")</f>
        <v/>
      </c>
      <c r="D557" s="229" t="str">
        <f t="shared" si="62"/>
        <v/>
      </c>
      <c r="E557" s="74" t="str">
        <f t="shared" si="63"/>
        <v/>
      </c>
      <c r="F557" s="18"/>
      <c r="G557" s="18"/>
      <c r="H557" s="18"/>
      <c r="I557" s="18"/>
      <c r="J557" s="18"/>
      <c r="K557" s="163"/>
      <c r="L557" s="18"/>
    </row>
    <row r="558" spans="1:25" ht="12" customHeight="1">
      <c r="A558" s="178" t="str" cm="1">
        <f t="array" ref="A558">IFERROR(INDEX('03.Muestra'!$B$8:$B$17,SMALL(IF("Página Web"='03.Muestra'!$D$8:$D$17,ROW('03.Muestra'!$B$8:$B$17)-MIN(ROW('03.Muestra'!$D$8:$D$17))+1,""),ROW()-548)),"")</f>
        <v/>
      </c>
      <c r="B558" s="186" t="str" cm="1">
        <f t="array" ref="B558">IFERROR(INDEX('03.Muestra'!$C$8:$C$17,SMALL(IF("Página Web"='03.Muestra'!$D$8:$D$17,ROW('03.Muestra'!$C$8:$C$17)-MIN(ROW('03.Muestra'!$D$8:$D$17))+1,""),ROW()-548)),"")</f>
        <v/>
      </c>
      <c r="C558" s="186" t="str" cm="1">
        <f t="array" ref="C558">IFERROR(INDEX('03.Muestra'!$F$8:$F$17,SMALL(IF("Página Web"='03.Muestra'!$D$8:$D$17,ROW('03.Muestra'!$F$8:$F$17)-MIN(ROW('03.Muestra'!$D$8:$D$17))+1,""),ROW()-548)),"")</f>
        <v/>
      </c>
      <c r="D558" s="229" t="str">
        <f t="shared" si="62"/>
        <v/>
      </c>
      <c r="E558" s="74" t="str">
        <f t="shared" si="63"/>
        <v/>
      </c>
      <c r="F558" s="18"/>
      <c r="G558" s="18"/>
      <c r="H558" s="18"/>
      <c r="I558" s="18"/>
      <c r="J558" s="18"/>
      <c r="K558" s="163"/>
      <c r="L558" s="18"/>
    </row>
    <row r="559" spans="1:25" ht="12" customHeight="1">
      <c r="A559" s="79"/>
      <c r="B559" s="111"/>
      <c r="C559" s="111"/>
      <c r="D559" s="239"/>
      <c r="E559" s="74"/>
      <c r="F559" s="18"/>
      <c r="G559" s="18"/>
      <c r="H559" s="18"/>
      <c r="I559" s="18"/>
      <c r="J559" s="18"/>
      <c r="K559" s="163"/>
      <c r="L559" s="18"/>
      <c r="M559" s="18"/>
      <c r="N559" s="18"/>
      <c r="O559" s="18"/>
      <c r="P559" s="18"/>
      <c r="Q559" s="18"/>
      <c r="R559" s="18"/>
      <c r="S559" s="18"/>
      <c r="T559" s="18"/>
      <c r="U559" s="18"/>
      <c r="V559" s="18"/>
      <c r="W559" s="18"/>
      <c r="X559" s="18"/>
      <c r="Y559" s="18"/>
    </row>
    <row r="560" spans="1:25" ht="12" customHeight="1">
      <c r="B560" s="18"/>
      <c r="C560" s="18"/>
      <c r="D560" s="235"/>
      <c r="E560" s="74"/>
      <c r="F560" s="18"/>
      <c r="G560" s="18"/>
      <c r="H560" s="18"/>
      <c r="I560" s="18"/>
      <c r="J560" s="18"/>
      <c r="K560" s="163"/>
      <c r="L560" s="18"/>
      <c r="M560" s="18"/>
      <c r="N560" s="18"/>
      <c r="O560" s="18"/>
      <c r="P560" s="18"/>
      <c r="Q560" s="18"/>
      <c r="R560" s="18"/>
      <c r="S560" s="18"/>
      <c r="T560" s="18"/>
      <c r="U560" s="18"/>
      <c r="V560" s="18"/>
      <c r="W560" s="18"/>
      <c r="X560" s="18"/>
      <c r="Y560" s="18"/>
    </row>
    <row r="561" spans="1:25" ht="31">
      <c r="A561" s="227"/>
      <c r="B561" s="228"/>
      <c r="C561" s="227"/>
      <c r="D561" s="240"/>
      <c r="E561" s="222"/>
      <c r="F561" s="18"/>
      <c r="G561" s="18"/>
      <c r="H561" s="18"/>
      <c r="I561" s="18"/>
      <c r="J561" s="18"/>
      <c r="K561" s="163"/>
      <c r="L561" s="18"/>
      <c r="M561" s="18"/>
      <c r="N561" s="18"/>
      <c r="O561" s="18"/>
      <c r="P561" s="18"/>
      <c r="Q561" s="18"/>
      <c r="R561" s="18"/>
      <c r="S561" s="18"/>
      <c r="T561" s="18"/>
      <c r="U561" s="18"/>
      <c r="V561" s="18"/>
      <c r="W561" s="18"/>
      <c r="X561" s="18"/>
      <c r="Y561" s="18"/>
    </row>
    <row r="562" spans="1:25" ht="12" customHeight="1">
      <c r="A562" s="180"/>
      <c r="B562" s="180"/>
      <c r="C562" s="180"/>
      <c r="D562" s="241"/>
      <c r="E562" s="208"/>
      <c r="F562" s="176"/>
      <c r="G562" s="18"/>
      <c r="H562" s="18"/>
      <c r="I562" s="18"/>
      <c r="J562" s="18"/>
      <c r="K562" s="163"/>
      <c r="L562" s="18"/>
      <c r="M562" s="18"/>
      <c r="N562" s="18"/>
      <c r="O562" s="18"/>
      <c r="P562" s="18"/>
      <c r="Q562" s="18"/>
      <c r="R562" s="18"/>
      <c r="S562" s="18"/>
      <c r="T562" s="18"/>
      <c r="U562" s="18"/>
      <c r="V562" s="18"/>
      <c r="W562" s="18"/>
      <c r="X562" s="18"/>
      <c r="Y562" s="18"/>
    </row>
    <row r="563" spans="1:25" ht="12" customHeight="1">
      <c r="B563" s="18"/>
      <c r="C563" s="18"/>
      <c r="D563" s="235"/>
      <c r="E563" s="78"/>
      <c r="F563" s="18"/>
      <c r="G563" s="18"/>
      <c r="H563" s="18"/>
      <c r="I563" s="18"/>
      <c r="J563" s="18"/>
      <c r="K563" s="163"/>
      <c r="L563" s="18"/>
    </row>
    <row r="564" spans="1:25" ht="12" customHeight="1">
      <c r="B564" s="90"/>
      <c r="C564" s="18"/>
      <c r="D564" s="235"/>
      <c r="E564" s="78"/>
      <c r="F564" s="18"/>
      <c r="G564" s="18"/>
      <c r="H564" s="18"/>
      <c r="I564" s="18"/>
      <c r="J564" s="18"/>
      <c r="K564" s="163"/>
      <c r="L564" s="18"/>
    </row>
    <row r="565" spans="1:25" ht="29.25" customHeight="1">
      <c r="A565" s="157" t="s">
        <v>262</v>
      </c>
      <c r="B565" s="22" t="s">
        <v>87</v>
      </c>
      <c r="C565" s="23" t="s">
        <v>396</v>
      </c>
      <c r="D565" s="237" t="s">
        <v>30</v>
      </c>
      <c r="E565" s="88"/>
      <c r="K565" s="163"/>
      <c r="L565" s="18"/>
    </row>
    <row r="566" spans="1:25" ht="12" customHeight="1">
      <c r="A566" s="178" cm="1">
        <f t="array" ref="A566">IFERROR(INDEX('03.Muestra'!$B$8:$B$17,SMALL(IF("Página Web"='03.Muestra'!$D$8:$D$17,ROW('03.Muestra'!$B$8:$B$17)-MIN(ROW('03.Muestra'!$D$8:$D$17))+1,""),ROW()-565)),"")</f>
        <v>1</v>
      </c>
      <c r="B566" s="186" t="str" cm="1">
        <f t="array" ref="B566">IFERROR(INDEX('03.Muestra'!$C$8:$C$17,SMALL(IF("Página Web"='03.Muestra'!$D$8:$D$17,ROW('03.Muestra'!$C$8:$C$17)-MIN(ROW('03.Muestra'!$D$8:$D$17))+1,""),ROW()-565)),"")</f>
        <v>Home</v>
      </c>
      <c r="C566" s="186" t="str" cm="1">
        <f t="array" ref="C566">IFERROR(INDEX('03.Muestra'!$F$8:$F$17,SMALL(IF("Página Web"='03.Muestra'!$D$8:$D$17,ROW('03.Muestra'!$F$8:$F$17)-MIN(ROW('03.Muestra'!$D$8:$D$17))+1,""),ROW()-565)),"")</f>
        <v>https://…</v>
      </c>
      <c r="D566" s="229" t="str">
        <f t="shared" ref="D566:D575" si="64">IF(C566="","",$D$18)</f>
        <v>N/A</v>
      </c>
      <c r="E566" s="74" t="str">
        <f t="shared" ref="E566:E575" si="65">IF(D566&lt;&gt;"",IF(AND(B566&lt;&gt;"",C566&lt;&gt;""),"","ERR"),"")</f>
        <v/>
      </c>
      <c r="F566" s="81" t="s">
        <v>31</v>
      </c>
      <c r="G566" s="82" t="s">
        <v>35</v>
      </c>
      <c r="H566" s="83" t="s">
        <v>33</v>
      </c>
      <c r="I566" s="84" t="s">
        <v>26</v>
      </c>
      <c r="J566" s="85" t="s">
        <v>24</v>
      </c>
      <c r="K566" s="159" t="s">
        <v>463</v>
      </c>
      <c r="L566" s="18"/>
    </row>
    <row r="567" spans="1:25" ht="12" customHeight="1">
      <c r="A567" s="178" t="str" cm="1">
        <f t="array" ref="A567">IFERROR(INDEX('03.Muestra'!$B$8:$B$17,SMALL(IF("Página Web"='03.Muestra'!$D$8:$D$17,ROW('03.Muestra'!$B$8:$B$17)-MIN(ROW('03.Muestra'!$D$8:$D$17))+1,""),ROW()-565)),"")</f>
        <v/>
      </c>
      <c r="B567" s="186" t="str" cm="1">
        <f t="array" ref="B567">IFERROR(INDEX('03.Muestra'!$C$8:$C$17,SMALL(IF("Página Web"='03.Muestra'!$D$8:$D$17,ROW('03.Muestra'!$C$8:$C$17)-MIN(ROW('03.Muestra'!$D$8:$D$17))+1,""),ROW()-565)),"")</f>
        <v/>
      </c>
      <c r="C567" s="186" t="str" cm="1">
        <f t="array" ref="C567">IFERROR(INDEX('03.Muestra'!$F$8:$F$17,SMALL(IF("Página Web"='03.Muestra'!$D$8:$D$17,ROW('03.Muestra'!$F$8:$F$17)-MIN(ROW('03.Muestra'!$D$8:$D$17))+1,""),ROW()-565)),"")</f>
        <v/>
      </c>
      <c r="D567" s="229" t="str">
        <f t="shared" si="64"/>
        <v/>
      </c>
      <c r="E567" s="74" t="str">
        <f t="shared" si="65"/>
        <v/>
      </c>
      <c r="F567" s="199">
        <f ca="1">COUNTIF($D566:INDIRECT("$D" &amp;  SUM(ROW()-1,'03.Muestra'!$D$20)-1),F566)</f>
        <v>0</v>
      </c>
      <c r="G567" s="199">
        <f ca="1">COUNTIF($D566:INDIRECT("$D" &amp;  SUM(ROW()-1,'03.Muestra'!$D$20)-1),G566)</f>
        <v>0</v>
      </c>
      <c r="H567" s="199">
        <f ca="1">COUNTIF($D566:INDIRECT("$D" &amp;  SUM(ROW()-1,'03.Muestra'!$D$20)-1),H566)</f>
        <v>1</v>
      </c>
      <c r="I567" s="199">
        <f ca="1">COUNTIF($D566:INDIRECT("$D" &amp;  SUM(ROW()-1,'03.Muestra'!$D$20)-1),I566)</f>
        <v>0</v>
      </c>
      <c r="J567" s="199">
        <f ca="1">COUNTIF($D566:INDIRECT("$D" &amp;  SUM(ROW()-1,'03.Muestra'!$D$20)-1),J566)</f>
        <v>0</v>
      </c>
      <c r="K567" s="160">
        <f ca="1">IF(COUNTIF('03.Muestra'!$D$8:$D$17,"Página Web")=0,0,COUNTBLANK($D566:INDIRECT("$D" &amp;  SUM(ROW()-1,COUNTIF('03.Muestra'!$D$8:$D$17,"Página Web"))-1)))</f>
        <v>0</v>
      </c>
      <c r="L567" s="18"/>
    </row>
    <row r="568" spans="1:25" ht="12" customHeight="1">
      <c r="A568" s="178" t="str" cm="1">
        <f t="array" ref="A568">IFERROR(INDEX('03.Muestra'!$B$8:$B$17,SMALL(IF("Página Web"='03.Muestra'!$D$8:$D$17,ROW('03.Muestra'!$B$8:$B$17)-MIN(ROW('03.Muestra'!$D$8:$D$17))+1,""),ROW()-565)),"")</f>
        <v/>
      </c>
      <c r="B568" s="186" t="str" cm="1">
        <f t="array" ref="B568">IFERROR(INDEX('03.Muestra'!$C$8:$C$17,SMALL(IF("Página Web"='03.Muestra'!$D$8:$D$17,ROW('03.Muestra'!$C$8:$C$17)-MIN(ROW('03.Muestra'!$D$8:$D$17))+1,""),ROW()-565)),"")</f>
        <v/>
      </c>
      <c r="C568" s="186" t="str" cm="1">
        <f t="array" ref="C568">IFERROR(INDEX('03.Muestra'!$F$8:$F$17,SMALL(IF("Página Web"='03.Muestra'!$D$8:$D$17,ROW('03.Muestra'!$F$8:$F$17)-MIN(ROW('03.Muestra'!$D$8:$D$17))+1,""),ROW()-565)),"")</f>
        <v/>
      </c>
      <c r="D568" s="229" t="str">
        <f t="shared" si="64"/>
        <v/>
      </c>
      <c r="E568" s="74" t="str">
        <f t="shared" si="65"/>
        <v/>
      </c>
      <c r="G568" s="18"/>
      <c r="H568" s="18"/>
      <c r="I568" s="18"/>
      <c r="J568" s="18"/>
      <c r="K568" s="163"/>
      <c r="L568" s="18"/>
    </row>
    <row r="569" spans="1:25" ht="12" customHeight="1">
      <c r="A569" s="178" t="str" cm="1">
        <f t="array" ref="A569">IFERROR(INDEX('03.Muestra'!$B$8:$B$17,SMALL(IF("Página Web"='03.Muestra'!$D$8:$D$17,ROW('03.Muestra'!$B$8:$B$17)-MIN(ROW('03.Muestra'!$D$8:$D$17))+1,""),ROW()-565)),"")</f>
        <v/>
      </c>
      <c r="B569" s="186" t="str" cm="1">
        <f t="array" ref="B569">IFERROR(INDEX('03.Muestra'!$C$8:$C$17,SMALL(IF("Página Web"='03.Muestra'!$D$8:$D$17,ROW('03.Muestra'!$C$8:$C$17)-MIN(ROW('03.Muestra'!$D$8:$D$17))+1,""),ROW()-565)),"")</f>
        <v/>
      </c>
      <c r="C569" s="186" t="str" cm="1">
        <f t="array" ref="C569">IFERROR(INDEX('03.Muestra'!$F$8:$F$17,SMALL(IF("Página Web"='03.Muestra'!$D$8:$D$17,ROW('03.Muestra'!$F$8:$F$17)-MIN(ROW('03.Muestra'!$D$8:$D$17))+1,""),ROW()-565)),"")</f>
        <v/>
      </c>
      <c r="D569" s="229" t="str">
        <f t="shared" si="64"/>
        <v/>
      </c>
      <c r="E569" s="74" t="str">
        <f t="shared" si="65"/>
        <v/>
      </c>
      <c r="G569" s="18"/>
      <c r="H569" s="18"/>
      <c r="I569" s="18"/>
      <c r="J569" s="18"/>
      <c r="K569" s="163"/>
      <c r="L569" s="18"/>
    </row>
    <row r="570" spans="1:25" ht="12" customHeight="1">
      <c r="A570" s="178" t="str" cm="1">
        <f t="array" ref="A570">IFERROR(INDEX('03.Muestra'!$B$8:$B$17,SMALL(IF("Página Web"='03.Muestra'!$D$8:$D$17,ROW('03.Muestra'!$B$8:$B$17)-MIN(ROW('03.Muestra'!$D$8:$D$17))+1,""),ROW()-565)),"")</f>
        <v/>
      </c>
      <c r="B570" s="186" t="str" cm="1">
        <f t="array" ref="B570">IFERROR(INDEX('03.Muestra'!$C$8:$C$17,SMALL(IF("Página Web"='03.Muestra'!$D$8:$D$17,ROW('03.Muestra'!$C$8:$C$17)-MIN(ROW('03.Muestra'!$D$8:$D$17))+1,""),ROW()-565)),"")</f>
        <v/>
      </c>
      <c r="C570" s="186" t="str" cm="1">
        <f t="array" ref="C570">IFERROR(INDEX('03.Muestra'!$F$8:$F$17,SMALL(IF("Página Web"='03.Muestra'!$D$8:$D$17,ROW('03.Muestra'!$F$8:$F$17)-MIN(ROW('03.Muestra'!$D$8:$D$17))+1,""),ROW()-565)),"")</f>
        <v/>
      </c>
      <c r="D570" s="229" t="str">
        <f t="shared" si="64"/>
        <v/>
      </c>
      <c r="E570" s="74" t="str">
        <f t="shared" si="65"/>
        <v/>
      </c>
      <c r="G570" s="18"/>
      <c r="H570" s="18"/>
      <c r="I570" s="18"/>
      <c r="J570" s="18"/>
      <c r="K570" s="163"/>
      <c r="L570" s="18"/>
    </row>
    <row r="571" spans="1:25" ht="12" customHeight="1">
      <c r="A571" s="178" t="str" cm="1">
        <f t="array" ref="A571">IFERROR(INDEX('03.Muestra'!$B$8:$B$17,SMALL(IF("Página Web"='03.Muestra'!$D$8:$D$17,ROW('03.Muestra'!$B$8:$B$17)-MIN(ROW('03.Muestra'!$D$8:$D$17))+1,""),ROW()-565)),"")</f>
        <v/>
      </c>
      <c r="B571" s="186" t="str" cm="1">
        <f t="array" ref="B571">IFERROR(INDEX('03.Muestra'!$C$8:$C$17,SMALL(IF("Página Web"='03.Muestra'!$D$8:$D$17,ROW('03.Muestra'!$C$8:$C$17)-MIN(ROW('03.Muestra'!$D$8:$D$17))+1,""),ROW()-565)),"")</f>
        <v/>
      </c>
      <c r="C571" s="186" t="str" cm="1">
        <f t="array" ref="C571">IFERROR(INDEX('03.Muestra'!$F$8:$F$17,SMALL(IF("Página Web"='03.Muestra'!$D$8:$D$17,ROW('03.Muestra'!$F$8:$F$17)-MIN(ROW('03.Muestra'!$D$8:$D$17))+1,""),ROW()-565)),"")</f>
        <v/>
      </c>
      <c r="D571" s="229" t="str">
        <f t="shared" si="64"/>
        <v/>
      </c>
      <c r="E571" s="74" t="str">
        <f t="shared" si="65"/>
        <v/>
      </c>
      <c r="G571" s="18"/>
      <c r="H571" s="18"/>
      <c r="I571" s="18"/>
      <c r="J571" s="18"/>
      <c r="K571" s="163"/>
      <c r="L571" s="18"/>
    </row>
    <row r="572" spans="1:25" ht="12" customHeight="1">
      <c r="A572" s="178" t="str" cm="1">
        <f t="array" ref="A572">IFERROR(INDEX('03.Muestra'!$B$8:$B$17,SMALL(IF("Página Web"='03.Muestra'!$D$8:$D$17,ROW('03.Muestra'!$B$8:$B$17)-MIN(ROW('03.Muestra'!$D$8:$D$17))+1,""),ROW()-565)),"")</f>
        <v/>
      </c>
      <c r="B572" s="186" t="str" cm="1">
        <f t="array" ref="B572">IFERROR(INDEX('03.Muestra'!$C$8:$C$17,SMALL(IF("Página Web"='03.Muestra'!$D$8:$D$17,ROW('03.Muestra'!$C$8:$C$17)-MIN(ROW('03.Muestra'!$D$8:$D$17))+1,""),ROW()-565)),"")</f>
        <v/>
      </c>
      <c r="C572" s="186" t="str" cm="1">
        <f t="array" ref="C572">IFERROR(INDEX('03.Muestra'!$F$8:$F$17,SMALL(IF("Página Web"='03.Muestra'!$D$8:$D$17,ROW('03.Muestra'!$F$8:$F$17)-MIN(ROW('03.Muestra'!$D$8:$D$17))+1,""),ROW()-565)),"")</f>
        <v/>
      </c>
      <c r="D572" s="229" t="str">
        <f t="shared" si="64"/>
        <v/>
      </c>
      <c r="E572" s="74" t="str">
        <f t="shared" si="65"/>
        <v/>
      </c>
      <c r="F572" s="18"/>
      <c r="G572" s="18"/>
      <c r="H572" s="18"/>
      <c r="I572" s="18"/>
      <c r="J572" s="18"/>
      <c r="K572" s="163"/>
      <c r="L572" s="18"/>
    </row>
    <row r="573" spans="1:25" ht="12" customHeight="1">
      <c r="A573" s="178" t="str" cm="1">
        <f t="array" ref="A573">IFERROR(INDEX('03.Muestra'!$B$8:$B$17,SMALL(IF("Página Web"='03.Muestra'!$D$8:$D$17,ROW('03.Muestra'!$B$8:$B$17)-MIN(ROW('03.Muestra'!$D$8:$D$17))+1,""),ROW()-565)),"")</f>
        <v/>
      </c>
      <c r="B573" s="186" t="str" cm="1">
        <f t="array" ref="B573">IFERROR(INDEX('03.Muestra'!$C$8:$C$17,SMALL(IF("Página Web"='03.Muestra'!$D$8:$D$17,ROW('03.Muestra'!$C$8:$C$17)-MIN(ROW('03.Muestra'!$D$8:$D$17))+1,""),ROW()-565)),"")</f>
        <v/>
      </c>
      <c r="C573" s="186" t="str" cm="1">
        <f t="array" ref="C573">IFERROR(INDEX('03.Muestra'!$F$8:$F$17,SMALL(IF("Página Web"='03.Muestra'!$D$8:$D$17,ROW('03.Muestra'!$F$8:$F$17)-MIN(ROW('03.Muestra'!$D$8:$D$17))+1,""),ROW()-565)),"")</f>
        <v/>
      </c>
      <c r="D573" s="229" t="str">
        <f t="shared" si="64"/>
        <v/>
      </c>
      <c r="E573" s="74" t="str">
        <f t="shared" si="65"/>
        <v/>
      </c>
      <c r="F573" s="18"/>
      <c r="G573" s="18"/>
      <c r="H573" s="18"/>
      <c r="I573" s="18"/>
      <c r="J573" s="18"/>
      <c r="K573" s="163"/>
      <c r="L573" s="18"/>
    </row>
    <row r="574" spans="1:25" ht="12" customHeight="1">
      <c r="A574" s="178" t="str" cm="1">
        <f t="array" ref="A574">IFERROR(INDEX('03.Muestra'!$B$8:$B$17,SMALL(IF("Página Web"='03.Muestra'!$D$8:$D$17,ROW('03.Muestra'!$B$8:$B$17)-MIN(ROW('03.Muestra'!$D$8:$D$17))+1,""),ROW()-565)),"")</f>
        <v/>
      </c>
      <c r="B574" s="186" t="str" cm="1">
        <f t="array" ref="B574">IFERROR(INDEX('03.Muestra'!$C$8:$C$17,SMALL(IF("Página Web"='03.Muestra'!$D$8:$D$17,ROW('03.Muestra'!$C$8:$C$17)-MIN(ROW('03.Muestra'!$D$8:$D$17))+1,""),ROW()-565)),"")</f>
        <v/>
      </c>
      <c r="C574" s="186" t="str" cm="1">
        <f t="array" ref="C574">IFERROR(INDEX('03.Muestra'!$F$8:$F$17,SMALL(IF("Página Web"='03.Muestra'!$D$8:$D$17,ROW('03.Muestra'!$F$8:$F$17)-MIN(ROW('03.Muestra'!$D$8:$D$17))+1,""),ROW()-565)),"")</f>
        <v/>
      </c>
      <c r="D574" s="229" t="str">
        <f t="shared" si="64"/>
        <v/>
      </c>
      <c r="E574" s="74" t="str">
        <f t="shared" si="65"/>
        <v/>
      </c>
      <c r="F574" s="18"/>
      <c r="G574" s="18"/>
      <c r="H574" s="18"/>
      <c r="I574" s="18"/>
      <c r="J574" s="18"/>
      <c r="K574" s="163"/>
      <c r="L574" s="18"/>
    </row>
    <row r="575" spans="1:25" ht="12" customHeight="1">
      <c r="A575" s="178" t="str" cm="1">
        <f t="array" ref="A575">IFERROR(INDEX('03.Muestra'!$B$8:$B$17,SMALL(IF("Página Web"='03.Muestra'!$D$8:$D$17,ROW('03.Muestra'!$B$8:$B$17)-MIN(ROW('03.Muestra'!$D$8:$D$17))+1,""),ROW()-565)),"")</f>
        <v/>
      </c>
      <c r="B575" s="186" t="str" cm="1">
        <f t="array" ref="B575">IFERROR(INDEX('03.Muestra'!$C$8:$C$17,SMALL(IF("Página Web"='03.Muestra'!$D$8:$D$17,ROW('03.Muestra'!$C$8:$C$17)-MIN(ROW('03.Muestra'!$D$8:$D$17))+1,""),ROW()-565)),"")</f>
        <v/>
      </c>
      <c r="C575" s="186" t="str" cm="1">
        <f t="array" ref="C575">IFERROR(INDEX('03.Muestra'!$F$8:$F$17,SMALL(IF("Página Web"='03.Muestra'!$D$8:$D$17,ROW('03.Muestra'!$F$8:$F$17)-MIN(ROW('03.Muestra'!$D$8:$D$17))+1,""),ROW()-565)),"")</f>
        <v/>
      </c>
      <c r="D575" s="229" t="str">
        <f t="shared" si="64"/>
        <v/>
      </c>
      <c r="E575" s="74" t="str">
        <f t="shared" si="65"/>
        <v/>
      </c>
      <c r="F575" s="18"/>
      <c r="G575" s="18"/>
      <c r="H575" s="18"/>
      <c r="I575" s="18"/>
      <c r="J575" s="18"/>
      <c r="K575" s="163"/>
      <c r="L575" s="18"/>
    </row>
    <row r="576" spans="1:25" ht="12" customHeight="1">
      <c r="A576" s="79"/>
      <c r="B576" s="111"/>
      <c r="C576" s="111"/>
      <c r="D576" s="239"/>
      <c r="E576" s="74"/>
      <c r="F576" s="18"/>
      <c r="G576" s="18"/>
      <c r="H576" s="18"/>
      <c r="I576" s="18"/>
      <c r="J576" s="18"/>
      <c r="K576" s="163"/>
      <c r="L576" s="18"/>
      <c r="M576" s="18"/>
      <c r="N576" s="18"/>
      <c r="O576" s="18"/>
      <c r="P576" s="18"/>
      <c r="Q576" s="18"/>
      <c r="R576" s="18"/>
      <c r="S576" s="18"/>
      <c r="T576" s="18"/>
      <c r="U576" s="18"/>
      <c r="V576" s="18"/>
      <c r="W576" s="18"/>
      <c r="X576" s="18"/>
      <c r="Y576" s="18"/>
    </row>
    <row r="577" spans="1:25" ht="12" customHeight="1">
      <c r="B577" s="18"/>
      <c r="C577" s="18"/>
      <c r="D577" s="235"/>
      <c r="E577" s="74"/>
      <c r="F577" s="18"/>
      <c r="G577" s="18"/>
      <c r="H577" s="18"/>
      <c r="I577" s="18"/>
      <c r="J577" s="18"/>
      <c r="K577" s="163"/>
      <c r="L577" s="18"/>
      <c r="M577" s="18"/>
      <c r="N577" s="18"/>
      <c r="O577" s="18"/>
      <c r="P577" s="18"/>
      <c r="Q577" s="18"/>
      <c r="R577" s="18"/>
      <c r="S577" s="18"/>
      <c r="T577" s="18"/>
      <c r="U577" s="18"/>
      <c r="V577" s="18"/>
      <c r="W577" s="18"/>
      <c r="X577" s="18"/>
      <c r="Y577" s="18"/>
    </row>
    <row r="578" spans="1:25" ht="31">
      <c r="A578" s="227"/>
      <c r="B578" s="228"/>
      <c r="C578" s="227"/>
      <c r="D578" s="240"/>
      <c r="E578" s="222"/>
      <c r="F578" s="18"/>
      <c r="G578" s="18"/>
      <c r="H578" s="18"/>
      <c r="I578" s="18"/>
      <c r="J578" s="18"/>
      <c r="K578" s="163"/>
      <c r="L578" s="18"/>
      <c r="M578" s="18"/>
      <c r="N578" s="18"/>
      <c r="O578" s="18"/>
      <c r="P578" s="18"/>
      <c r="Q578" s="18"/>
      <c r="R578" s="18"/>
      <c r="S578" s="18"/>
      <c r="T578" s="18"/>
      <c r="U578" s="18"/>
      <c r="V578" s="18"/>
      <c r="W578" s="18"/>
      <c r="X578" s="18"/>
      <c r="Y578" s="18"/>
    </row>
    <row r="579" spans="1:25" ht="12" customHeight="1">
      <c r="A579" s="180"/>
      <c r="B579" s="180"/>
      <c r="C579" s="180"/>
      <c r="D579" s="241"/>
      <c r="E579" s="208"/>
      <c r="F579" s="176"/>
      <c r="G579" s="18"/>
      <c r="H579" s="18"/>
      <c r="I579" s="18"/>
      <c r="J579" s="18"/>
      <c r="K579" s="163"/>
      <c r="L579" s="18"/>
      <c r="M579" s="18"/>
      <c r="N579" s="18"/>
      <c r="O579" s="18"/>
      <c r="P579" s="18"/>
      <c r="Q579" s="18"/>
      <c r="R579" s="18"/>
      <c r="S579" s="18"/>
      <c r="T579" s="18"/>
      <c r="U579" s="18"/>
      <c r="V579" s="18"/>
      <c r="W579" s="18"/>
      <c r="X579" s="18"/>
      <c r="Y579" s="18"/>
    </row>
    <row r="580" spans="1:25" ht="12" customHeight="1">
      <c r="B580" s="18"/>
      <c r="C580" s="18"/>
      <c r="D580" s="235"/>
      <c r="E580" s="18"/>
      <c r="F580" s="18"/>
      <c r="G580" s="18"/>
      <c r="H580" s="18"/>
      <c r="I580" s="18"/>
      <c r="J580" s="18"/>
      <c r="K580" s="163"/>
      <c r="L580" s="18"/>
    </row>
    <row r="581" spans="1:25" ht="12" customHeight="1">
      <c r="B581" s="90"/>
      <c r="C581" s="18"/>
      <c r="D581" s="235"/>
      <c r="E581" s="78"/>
      <c r="F581" s="18"/>
      <c r="G581" s="18"/>
      <c r="H581" s="18"/>
      <c r="I581" s="18"/>
      <c r="J581" s="18"/>
      <c r="K581" s="163"/>
      <c r="L581" s="18"/>
    </row>
    <row r="582" spans="1:25" ht="29.25" customHeight="1">
      <c r="A582" s="157" t="s">
        <v>262</v>
      </c>
      <c r="B582" s="22" t="s">
        <v>87</v>
      </c>
      <c r="C582" s="23" t="s">
        <v>397</v>
      </c>
      <c r="D582" s="237" t="s">
        <v>30</v>
      </c>
      <c r="E582" s="88"/>
      <c r="K582" s="163"/>
      <c r="L582" s="18"/>
    </row>
    <row r="583" spans="1:25" ht="12" customHeight="1">
      <c r="A583" s="178" cm="1">
        <f t="array" ref="A583">IFERROR(INDEX('03.Muestra'!$B$8:$B$17,SMALL(IF("Página Web"='03.Muestra'!$D$8:$D$17,ROW('03.Muestra'!$B$8:$B$17)-MIN(ROW('03.Muestra'!$D$8:$D$17))+1,""),ROW()-582)),"")</f>
        <v>1</v>
      </c>
      <c r="B583" s="186" t="str" cm="1">
        <f t="array" ref="B583">IFERROR(INDEX('03.Muestra'!$C$8:$C$17,SMALL(IF("Página Web"='03.Muestra'!$D$8:$D$17,ROW('03.Muestra'!$C$8:$C$17)-MIN(ROW('03.Muestra'!$D$8:$D$17))+1,""),ROW()-582)),"")</f>
        <v>Home</v>
      </c>
      <c r="C583" s="186" t="str" cm="1">
        <f t="array" ref="C583">IFERROR(INDEX('03.Muestra'!$F$8:$F$17,SMALL(IF("Página Web"='03.Muestra'!$D$8:$D$17,ROW('03.Muestra'!$F$8:$F$17)-MIN(ROW('03.Muestra'!$D$8:$D$17))+1,""),ROW()-582)),"")</f>
        <v>https://…</v>
      </c>
      <c r="D583" s="229" t="str">
        <f t="shared" ref="D583:D592" si="66">IF(C583="","",$D$18)</f>
        <v>N/A</v>
      </c>
      <c r="E583" s="74" t="str">
        <f t="shared" ref="E583:E592" si="67">IF(D583&lt;&gt;"",IF(AND(B583&lt;&gt;"",C583&lt;&gt;""),"","ERR"),"")</f>
        <v/>
      </c>
      <c r="F583" s="81" t="s">
        <v>31</v>
      </c>
      <c r="G583" s="82" t="s">
        <v>35</v>
      </c>
      <c r="H583" s="83" t="s">
        <v>33</v>
      </c>
      <c r="I583" s="84" t="s">
        <v>26</v>
      </c>
      <c r="J583" s="85" t="s">
        <v>24</v>
      </c>
      <c r="K583" s="159" t="s">
        <v>463</v>
      </c>
      <c r="L583" s="18"/>
    </row>
    <row r="584" spans="1:25" ht="12" customHeight="1">
      <c r="A584" s="178" t="str" cm="1">
        <f t="array" ref="A584">IFERROR(INDEX('03.Muestra'!$B$8:$B$17,SMALL(IF("Página Web"='03.Muestra'!$D$8:$D$17,ROW('03.Muestra'!$B$8:$B$17)-MIN(ROW('03.Muestra'!$D$8:$D$17))+1,""),ROW()-582)),"")</f>
        <v/>
      </c>
      <c r="B584" s="186" t="str" cm="1">
        <f t="array" ref="B584">IFERROR(INDEX('03.Muestra'!$C$8:$C$17,SMALL(IF("Página Web"='03.Muestra'!$D$8:$D$17,ROW('03.Muestra'!$C$8:$C$17)-MIN(ROW('03.Muestra'!$D$8:$D$17))+1,""),ROW()-582)),"")</f>
        <v/>
      </c>
      <c r="C584" s="186" t="str" cm="1">
        <f t="array" ref="C584">IFERROR(INDEX('03.Muestra'!$F$8:$F$17,SMALL(IF("Página Web"='03.Muestra'!$D$8:$D$17,ROW('03.Muestra'!$F$8:$F$17)-MIN(ROW('03.Muestra'!$D$8:$D$17))+1,""),ROW()-582)),"")</f>
        <v/>
      </c>
      <c r="D584" s="229" t="str">
        <f t="shared" si="66"/>
        <v/>
      </c>
      <c r="E584" s="74" t="str">
        <f t="shared" si="67"/>
        <v/>
      </c>
      <c r="F584" s="199">
        <f ca="1">COUNTIF($D583:INDIRECT("$D" &amp;  SUM(ROW()-1,'03.Muestra'!$D$20)-1),F583)</f>
        <v>0</v>
      </c>
      <c r="G584" s="199">
        <f ca="1">COUNTIF($D583:INDIRECT("$D" &amp;  SUM(ROW()-1,'03.Muestra'!$D$20)-1),G583)</f>
        <v>0</v>
      </c>
      <c r="H584" s="199">
        <f ca="1">COUNTIF($D583:INDIRECT("$D" &amp;  SUM(ROW()-1,'03.Muestra'!$D$20)-1),H583)</f>
        <v>1</v>
      </c>
      <c r="I584" s="199">
        <f ca="1">COUNTIF($D583:INDIRECT("$D" &amp;  SUM(ROW()-1,'03.Muestra'!$D$20)-1),I583)</f>
        <v>0</v>
      </c>
      <c r="J584" s="199">
        <f ca="1">COUNTIF($D583:INDIRECT("$D" &amp;  SUM(ROW()-1,'03.Muestra'!$D$20)-1),J583)</f>
        <v>0</v>
      </c>
      <c r="K584" s="160">
        <f ca="1">IF(COUNTIF('03.Muestra'!$D$8:$D$17,"Página Web")=0,0,COUNTBLANK($D583:INDIRECT("$D" &amp;  SUM(ROW()-1,COUNTIF('03.Muestra'!$D$8:$D$17,"Página Web"))-1)))</f>
        <v>0</v>
      </c>
    </row>
    <row r="585" spans="1:25" ht="12" customHeight="1">
      <c r="A585" s="178" t="str" cm="1">
        <f t="array" ref="A585">IFERROR(INDEX('03.Muestra'!$B$8:$B$17,SMALL(IF("Página Web"='03.Muestra'!$D$8:$D$17,ROW('03.Muestra'!$B$8:$B$17)-MIN(ROW('03.Muestra'!$D$8:$D$17))+1,""),ROW()-582)),"")</f>
        <v/>
      </c>
      <c r="B585" s="186" t="str" cm="1">
        <f t="array" ref="B585">IFERROR(INDEX('03.Muestra'!$C$8:$C$17,SMALL(IF("Página Web"='03.Muestra'!$D$8:$D$17,ROW('03.Muestra'!$C$8:$C$17)-MIN(ROW('03.Muestra'!$D$8:$D$17))+1,""),ROW()-582)),"")</f>
        <v/>
      </c>
      <c r="C585" s="186" t="str" cm="1">
        <f t="array" ref="C585">IFERROR(INDEX('03.Muestra'!$F$8:$F$17,SMALL(IF("Página Web"='03.Muestra'!$D$8:$D$17,ROW('03.Muestra'!$F$8:$F$17)-MIN(ROW('03.Muestra'!$D$8:$D$17))+1,""),ROW()-582)),"")</f>
        <v/>
      </c>
      <c r="D585" s="229" t="str">
        <f t="shared" si="66"/>
        <v/>
      </c>
      <c r="E585" s="74" t="str">
        <f t="shared" si="67"/>
        <v/>
      </c>
      <c r="G585" s="18"/>
      <c r="H585" s="18"/>
      <c r="I585" s="18"/>
      <c r="J585" s="18"/>
      <c r="K585" s="163"/>
    </row>
    <row r="586" spans="1:25" ht="12" customHeight="1">
      <c r="A586" s="178" t="str" cm="1">
        <f t="array" ref="A586">IFERROR(INDEX('03.Muestra'!$B$8:$B$17,SMALL(IF("Página Web"='03.Muestra'!$D$8:$D$17,ROW('03.Muestra'!$B$8:$B$17)-MIN(ROW('03.Muestra'!$D$8:$D$17))+1,""),ROW()-582)),"")</f>
        <v/>
      </c>
      <c r="B586" s="186" t="str" cm="1">
        <f t="array" ref="B586">IFERROR(INDEX('03.Muestra'!$C$8:$C$17,SMALL(IF("Página Web"='03.Muestra'!$D$8:$D$17,ROW('03.Muestra'!$C$8:$C$17)-MIN(ROW('03.Muestra'!$D$8:$D$17))+1,""),ROW()-582)),"")</f>
        <v/>
      </c>
      <c r="C586" s="186" t="str" cm="1">
        <f t="array" ref="C586">IFERROR(INDEX('03.Muestra'!$F$8:$F$17,SMALL(IF("Página Web"='03.Muestra'!$D$8:$D$17,ROW('03.Muestra'!$F$8:$F$17)-MIN(ROW('03.Muestra'!$D$8:$D$17))+1,""),ROW()-582)),"")</f>
        <v/>
      </c>
      <c r="D586" s="229" t="str">
        <f t="shared" si="66"/>
        <v/>
      </c>
      <c r="E586" s="74" t="str">
        <f t="shared" si="67"/>
        <v/>
      </c>
      <c r="G586" s="18"/>
      <c r="H586" s="18"/>
      <c r="I586" s="18"/>
      <c r="J586" s="18"/>
      <c r="K586" s="163"/>
    </row>
    <row r="587" spans="1:25" ht="12" customHeight="1">
      <c r="A587" s="178" t="str" cm="1">
        <f t="array" ref="A587">IFERROR(INDEX('03.Muestra'!$B$8:$B$17,SMALL(IF("Página Web"='03.Muestra'!$D$8:$D$17,ROW('03.Muestra'!$B$8:$B$17)-MIN(ROW('03.Muestra'!$D$8:$D$17))+1,""),ROW()-582)),"")</f>
        <v/>
      </c>
      <c r="B587" s="186" t="str" cm="1">
        <f t="array" ref="B587">IFERROR(INDEX('03.Muestra'!$C$8:$C$17,SMALL(IF("Página Web"='03.Muestra'!$D$8:$D$17,ROW('03.Muestra'!$C$8:$C$17)-MIN(ROW('03.Muestra'!$D$8:$D$17))+1,""),ROW()-582)),"")</f>
        <v/>
      </c>
      <c r="C587" s="186" t="str" cm="1">
        <f t="array" ref="C587">IFERROR(INDEX('03.Muestra'!$F$8:$F$17,SMALL(IF("Página Web"='03.Muestra'!$D$8:$D$17,ROW('03.Muestra'!$F$8:$F$17)-MIN(ROW('03.Muestra'!$D$8:$D$17))+1,""),ROW()-582)),"")</f>
        <v/>
      </c>
      <c r="D587" s="229" t="str">
        <f t="shared" si="66"/>
        <v/>
      </c>
      <c r="E587" s="74" t="str">
        <f t="shared" si="67"/>
        <v/>
      </c>
      <c r="G587" s="18"/>
      <c r="H587" s="18"/>
      <c r="I587" s="18"/>
      <c r="J587" s="18"/>
      <c r="K587" s="163"/>
    </row>
    <row r="588" spans="1:25" ht="12" customHeight="1">
      <c r="A588" s="178" t="str" cm="1">
        <f t="array" ref="A588">IFERROR(INDEX('03.Muestra'!$B$8:$B$17,SMALL(IF("Página Web"='03.Muestra'!$D$8:$D$17,ROW('03.Muestra'!$B$8:$B$17)-MIN(ROW('03.Muestra'!$D$8:$D$17))+1,""),ROW()-582)),"")</f>
        <v/>
      </c>
      <c r="B588" s="186" t="str" cm="1">
        <f t="array" ref="B588">IFERROR(INDEX('03.Muestra'!$C$8:$C$17,SMALL(IF("Página Web"='03.Muestra'!$D$8:$D$17,ROW('03.Muestra'!$C$8:$C$17)-MIN(ROW('03.Muestra'!$D$8:$D$17))+1,""),ROW()-582)),"")</f>
        <v/>
      </c>
      <c r="C588" s="186" t="str" cm="1">
        <f t="array" ref="C588">IFERROR(INDEX('03.Muestra'!$F$8:$F$17,SMALL(IF("Página Web"='03.Muestra'!$D$8:$D$17,ROW('03.Muestra'!$F$8:$F$17)-MIN(ROW('03.Muestra'!$D$8:$D$17))+1,""),ROW()-582)),"")</f>
        <v/>
      </c>
      <c r="D588" s="229" t="str">
        <f t="shared" si="66"/>
        <v/>
      </c>
      <c r="E588" s="74" t="str">
        <f t="shared" si="67"/>
        <v/>
      </c>
      <c r="G588" s="18"/>
      <c r="H588" s="18"/>
      <c r="I588" s="18"/>
      <c r="J588" s="18"/>
      <c r="K588" s="163"/>
    </row>
    <row r="589" spans="1:25" ht="12" customHeight="1">
      <c r="A589" s="178" t="str" cm="1">
        <f t="array" ref="A589">IFERROR(INDEX('03.Muestra'!$B$8:$B$17,SMALL(IF("Página Web"='03.Muestra'!$D$8:$D$17,ROW('03.Muestra'!$B$8:$B$17)-MIN(ROW('03.Muestra'!$D$8:$D$17))+1,""),ROW()-582)),"")</f>
        <v/>
      </c>
      <c r="B589" s="186" t="str" cm="1">
        <f t="array" ref="B589">IFERROR(INDEX('03.Muestra'!$C$8:$C$17,SMALL(IF("Página Web"='03.Muestra'!$D$8:$D$17,ROW('03.Muestra'!$C$8:$C$17)-MIN(ROW('03.Muestra'!$D$8:$D$17))+1,""),ROW()-582)),"")</f>
        <v/>
      </c>
      <c r="C589" s="186" t="str" cm="1">
        <f t="array" ref="C589">IFERROR(INDEX('03.Muestra'!$F$8:$F$17,SMALL(IF("Página Web"='03.Muestra'!$D$8:$D$17,ROW('03.Muestra'!$F$8:$F$17)-MIN(ROW('03.Muestra'!$D$8:$D$17))+1,""),ROW()-582)),"")</f>
        <v/>
      </c>
      <c r="D589" s="229" t="str">
        <f t="shared" si="66"/>
        <v/>
      </c>
      <c r="E589" s="74" t="str">
        <f t="shared" si="67"/>
        <v/>
      </c>
      <c r="F589" s="18"/>
      <c r="G589" s="18"/>
      <c r="H589" s="18"/>
      <c r="I589" s="18"/>
      <c r="J589" s="18"/>
      <c r="K589" s="163"/>
    </row>
    <row r="590" spans="1:25" ht="12" customHeight="1">
      <c r="A590" s="178" t="str" cm="1">
        <f t="array" ref="A590">IFERROR(INDEX('03.Muestra'!$B$8:$B$17,SMALL(IF("Página Web"='03.Muestra'!$D$8:$D$17,ROW('03.Muestra'!$B$8:$B$17)-MIN(ROW('03.Muestra'!$D$8:$D$17))+1,""),ROW()-582)),"")</f>
        <v/>
      </c>
      <c r="B590" s="186" t="str" cm="1">
        <f t="array" ref="B590">IFERROR(INDEX('03.Muestra'!$C$8:$C$17,SMALL(IF("Página Web"='03.Muestra'!$D$8:$D$17,ROW('03.Muestra'!$C$8:$C$17)-MIN(ROW('03.Muestra'!$D$8:$D$17))+1,""),ROW()-582)),"")</f>
        <v/>
      </c>
      <c r="C590" s="186" t="str" cm="1">
        <f t="array" ref="C590">IFERROR(INDEX('03.Muestra'!$F$8:$F$17,SMALL(IF("Página Web"='03.Muestra'!$D$8:$D$17,ROW('03.Muestra'!$F$8:$F$17)-MIN(ROW('03.Muestra'!$D$8:$D$17))+1,""),ROW()-582)),"")</f>
        <v/>
      </c>
      <c r="D590" s="229" t="str">
        <f t="shared" si="66"/>
        <v/>
      </c>
      <c r="E590" s="74" t="str">
        <f t="shared" si="67"/>
        <v/>
      </c>
      <c r="F590" s="18"/>
      <c r="G590" s="18"/>
      <c r="H590" s="18"/>
      <c r="I590" s="18"/>
      <c r="J590" s="18"/>
      <c r="K590" s="163"/>
    </row>
    <row r="591" spans="1:25" ht="12" customHeight="1">
      <c r="A591" s="178" t="str" cm="1">
        <f t="array" ref="A591">IFERROR(INDEX('03.Muestra'!$B$8:$B$17,SMALL(IF("Página Web"='03.Muestra'!$D$8:$D$17,ROW('03.Muestra'!$B$8:$B$17)-MIN(ROW('03.Muestra'!$D$8:$D$17))+1,""),ROW()-582)),"")</f>
        <v/>
      </c>
      <c r="B591" s="186" t="str" cm="1">
        <f t="array" ref="B591">IFERROR(INDEX('03.Muestra'!$C$8:$C$17,SMALL(IF("Página Web"='03.Muestra'!$D$8:$D$17,ROW('03.Muestra'!$C$8:$C$17)-MIN(ROW('03.Muestra'!$D$8:$D$17))+1,""),ROW()-582)),"")</f>
        <v/>
      </c>
      <c r="C591" s="186" t="str" cm="1">
        <f t="array" ref="C591">IFERROR(INDEX('03.Muestra'!$F$8:$F$17,SMALL(IF("Página Web"='03.Muestra'!$D$8:$D$17,ROW('03.Muestra'!$F$8:$F$17)-MIN(ROW('03.Muestra'!$D$8:$D$17))+1,""),ROW()-582)),"")</f>
        <v/>
      </c>
      <c r="D591" s="229" t="str">
        <f t="shared" si="66"/>
        <v/>
      </c>
      <c r="E591" s="74" t="str">
        <f t="shared" si="67"/>
        <v/>
      </c>
      <c r="F591" s="18"/>
      <c r="G591" s="18"/>
      <c r="H591" s="18"/>
      <c r="I591" s="18"/>
      <c r="J591" s="18"/>
      <c r="K591" s="163"/>
      <c r="L591" s="18"/>
    </row>
    <row r="592" spans="1:25" ht="12" customHeight="1">
      <c r="A592" s="178" t="str" cm="1">
        <f t="array" ref="A592">IFERROR(INDEX('03.Muestra'!$B$8:$B$17,SMALL(IF("Página Web"='03.Muestra'!$D$8:$D$17,ROW('03.Muestra'!$B$8:$B$17)-MIN(ROW('03.Muestra'!$D$8:$D$17))+1,""),ROW()-582)),"")</f>
        <v/>
      </c>
      <c r="B592" s="186" t="str" cm="1">
        <f t="array" ref="B592">IFERROR(INDEX('03.Muestra'!$C$8:$C$17,SMALL(IF("Página Web"='03.Muestra'!$D$8:$D$17,ROW('03.Muestra'!$C$8:$C$17)-MIN(ROW('03.Muestra'!$D$8:$D$17))+1,""),ROW()-582)),"")</f>
        <v/>
      </c>
      <c r="C592" s="186" t="str" cm="1">
        <f t="array" ref="C592">IFERROR(INDEX('03.Muestra'!$F$8:$F$17,SMALL(IF("Página Web"='03.Muestra'!$D$8:$D$17,ROW('03.Muestra'!$F$8:$F$17)-MIN(ROW('03.Muestra'!$D$8:$D$17))+1,""),ROW()-582)),"")</f>
        <v/>
      </c>
      <c r="D592" s="229" t="str">
        <f t="shared" si="66"/>
        <v/>
      </c>
      <c r="E592" s="74" t="str">
        <f t="shared" si="67"/>
        <v/>
      </c>
      <c r="F592" s="18"/>
      <c r="G592" s="18"/>
      <c r="H592" s="18"/>
      <c r="I592" s="18"/>
      <c r="J592" s="18"/>
      <c r="K592" s="163"/>
      <c r="L592" s="18"/>
    </row>
    <row r="593" spans="1:25" ht="12" customHeight="1">
      <c r="A593" s="79"/>
      <c r="B593" s="111"/>
      <c r="C593" s="111"/>
      <c r="D593" s="239"/>
      <c r="E593" s="74"/>
      <c r="F593" s="18"/>
      <c r="G593" s="18"/>
      <c r="H593" s="18"/>
      <c r="I593" s="18"/>
      <c r="J593" s="18"/>
      <c r="K593" s="163"/>
      <c r="L593" s="18"/>
      <c r="M593" s="18"/>
      <c r="N593" s="18"/>
      <c r="O593" s="18"/>
      <c r="P593" s="18"/>
      <c r="Q593" s="18"/>
      <c r="R593" s="18"/>
      <c r="S593" s="18"/>
      <c r="T593" s="18"/>
      <c r="U593" s="18"/>
      <c r="V593" s="18"/>
      <c r="W593" s="18"/>
      <c r="X593" s="18"/>
      <c r="Y593" s="18"/>
    </row>
    <row r="594" spans="1:25" ht="12" customHeight="1">
      <c r="B594" s="18"/>
      <c r="C594" s="18"/>
      <c r="D594" s="235"/>
      <c r="E594" s="74"/>
      <c r="F594" s="18"/>
      <c r="G594" s="18"/>
      <c r="H594" s="18"/>
      <c r="I594" s="18"/>
      <c r="J594" s="18"/>
      <c r="K594" s="163"/>
      <c r="L594" s="18"/>
      <c r="M594" s="18"/>
      <c r="N594" s="18"/>
      <c r="O594" s="18"/>
      <c r="P594" s="18"/>
      <c r="Q594" s="18"/>
      <c r="R594" s="18"/>
      <c r="S594" s="18"/>
      <c r="T594" s="18"/>
      <c r="U594" s="18"/>
      <c r="V594" s="18"/>
      <c r="W594" s="18"/>
      <c r="X594" s="18"/>
      <c r="Y594" s="18"/>
    </row>
    <row r="595" spans="1:25" ht="31">
      <c r="A595" s="227"/>
      <c r="B595" s="228"/>
      <c r="C595" s="227"/>
      <c r="D595" s="240"/>
      <c r="E595" s="222"/>
      <c r="F595" s="18"/>
      <c r="G595" s="18"/>
      <c r="H595" s="18"/>
      <c r="I595" s="18"/>
      <c r="J595" s="18"/>
      <c r="K595" s="163"/>
      <c r="L595" s="18"/>
      <c r="M595" s="18"/>
      <c r="N595" s="18"/>
      <c r="O595" s="18"/>
      <c r="P595" s="18"/>
      <c r="Q595" s="18"/>
      <c r="R595" s="18"/>
      <c r="S595" s="18"/>
      <c r="T595" s="18"/>
      <c r="U595" s="18"/>
      <c r="V595" s="18"/>
      <c r="W595" s="18"/>
      <c r="X595" s="18"/>
      <c r="Y595" s="18"/>
    </row>
    <row r="596" spans="1:25" ht="12" customHeight="1">
      <c r="A596" s="180"/>
      <c r="B596" s="180"/>
      <c r="C596" s="180"/>
      <c r="D596" s="241"/>
      <c r="E596" s="208"/>
      <c r="F596" s="176"/>
      <c r="G596" s="18"/>
      <c r="H596" s="18"/>
      <c r="I596" s="18"/>
      <c r="J596" s="18"/>
      <c r="K596" s="163"/>
      <c r="L596" s="18"/>
      <c r="M596" s="18"/>
      <c r="N596" s="18"/>
      <c r="O596" s="18"/>
      <c r="P596" s="18"/>
      <c r="Q596" s="18"/>
      <c r="R596" s="18"/>
      <c r="S596" s="18"/>
      <c r="T596" s="18"/>
      <c r="U596" s="18"/>
      <c r="V596" s="18"/>
      <c r="W596" s="18"/>
      <c r="X596" s="18"/>
      <c r="Y596" s="18"/>
    </row>
    <row r="597" spans="1:25" ht="12" customHeight="1">
      <c r="B597" s="18"/>
      <c r="C597" s="18"/>
      <c r="D597" s="235"/>
      <c r="E597" s="18"/>
      <c r="F597" s="18"/>
      <c r="G597" s="18"/>
      <c r="H597" s="18"/>
      <c r="I597" s="18"/>
      <c r="J597" s="18"/>
      <c r="K597" s="163"/>
      <c r="L597" s="18"/>
    </row>
    <row r="598" spans="1:25" ht="12" customHeight="1">
      <c r="B598" s="90"/>
      <c r="C598" s="18"/>
      <c r="D598" s="235"/>
      <c r="E598" s="18"/>
      <c r="F598" s="18"/>
      <c r="G598" s="18"/>
      <c r="H598" s="18"/>
      <c r="I598" s="18"/>
      <c r="J598" s="18"/>
      <c r="K598" s="163"/>
      <c r="L598" s="18"/>
    </row>
    <row r="599" spans="1:25" ht="29.25" customHeight="1">
      <c r="A599" s="157" t="s">
        <v>262</v>
      </c>
      <c r="B599" s="22" t="s">
        <v>87</v>
      </c>
      <c r="C599" s="23" t="s">
        <v>398</v>
      </c>
      <c r="D599" s="237" t="s">
        <v>30</v>
      </c>
      <c r="E599" s="88"/>
      <c r="K599" s="163"/>
      <c r="L599" s="18"/>
    </row>
    <row r="600" spans="1:25" ht="12" customHeight="1">
      <c r="A600" s="178" cm="1">
        <f t="array" ref="A600">IFERROR(INDEX('03.Muestra'!$B$8:$B$17,SMALL(IF("Página Web"='03.Muestra'!$D$8:$D$17,ROW('03.Muestra'!$B$8:$B$17)-MIN(ROW('03.Muestra'!$D$8:$D$17))+1,""),ROW()-599)),"")</f>
        <v>1</v>
      </c>
      <c r="B600" s="186" t="str" cm="1">
        <f t="array" ref="B600">IFERROR(INDEX('03.Muestra'!$C$8:$C$17,SMALL(IF("Página Web"='03.Muestra'!$D$8:$D$17,ROW('03.Muestra'!$C$8:$C$17)-MIN(ROW('03.Muestra'!$D$8:$D$17))+1,""),ROW()-599)),"")</f>
        <v>Home</v>
      </c>
      <c r="C600" s="186" t="str" cm="1">
        <f t="array" ref="C600">IFERROR(INDEX('03.Muestra'!$F$8:$F$17,SMALL(IF("Página Web"='03.Muestra'!$D$8:$D$17,ROW('03.Muestra'!$F$8:$F$17)-MIN(ROW('03.Muestra'!$D$8:$D$17))+1,""),ROW()-599)),"")</f>
        <v>https://…</v>
      </c>
      <c r="D600" s="229" t="str">
        <f t="shared" ref="D600:D609" si="68">IF(C600="","",$D$18)</f>
        <v>N/A</v>
      </c>
      <c r="E600" s="74" t="str">
        <f t="shared" ref="E600:E609" si="69">IF(D600&lt;&gt;"",IF(AND(B600&lt;&gt;"",C600&lt;&gt;""),"","ERR"),"")</f>
        <v/>
      </c>
      <c r="F600" s="81" t="s">
        <v>31</v>
      </c>
      <c r="G600" s="82" t="s">
        <v>35</v>
      </c>
      <c r="H600" s="83" t="s">
        <v>33</v>
      </c>
      <c r="I600" s="84" t="s">
        <v>26</v>
      </c>
      <c r="J600" s="85" t="s">
        <v>24</v>
      </c>
      <c r="K600" s="159" t="s">
        <v>463</v>
      </c>
      <c r="L600" s="18"/>
    </row>
    <row r="601" spans="1:25" ht="12" customHeight="1">
      <c r="A601" s="178" t="str" cm="1">
        <f t="array" ref="A601">IFERROR(INDEX('03.Muestra'!$B$8:$B$17,SMALL(IF("Página Web"='03.Muestra'!$D$8:$D$17,ROW('03.Muestra'!$B$8:$B$17)-MIN(ROW('03.Muestra'!$D$8:$D$17))+1,""),ROW()-599)),"")</f>
        <v/>
      </c>
      <c r="B601" s="186" t="str" cm="1">
        <f t="array" ref="B601">IFERROR(INDEX('03.Muestra'!$C$8:$C$17,SMALL(IF("Página Web"='03.Muestra'!$D$8:$D$17,ROW('03.Muestra'!$C$8:$C$17)-MIN(ROW('03.Muestra'!$D$8:$D$17))+1,""),ROW()-599)),"")</f>
        <v/>
      </c>
      <c r="C601" s="186" t="str" cm="1">
        <f t="array" ref="C601">IFERROR(INDEX('03.Muestra'!$F$8:$F$17,SMALL(IF("Página Web"='03.Muestra'!$D$8:$D$17,ROW('03.Muestra'!$F$8:$F$17)-MIN(ROW('03.Muestra'!$D$8:$D$17))+1,""),ROW()-599)),"")</f>
        <v/>
      </c>
      <c r="D601" s="229" t="str">
        <f t="shared" si="68"/>
        <v/>
      </c>
      <c r="E601" s="74" t="str">
        <f t="shared" si="69"/>
        <v/>
      </c>
      <c r="F601" s="199">
        <f ca="1">COUNTIF($D600:INDIRECT("$D" &amp;  SUM(ROW()-1,'03.Muestra'!$D$20)-1),F600)</f>
        <v>0</v>
      </c>
      <c r="G601" s="199">
        <f ca="1">COUNTIF($D600:INDIRECT("$D" &amp;  SUM(ROW()-1,'03.Muestra'!$D$20)-1),G600)</f>
        <v>0</v>
      </c>
      <c r="H601" s="199">
        <f ca="1">COUNTIF($D600:INDIRECT("$D" &amp;  SUM(ROW()-1,'03.Muestra'!$D$20)-1),H600)</f>
        <v>1</v>
      </c>
      <c r="I601" s="199">
        <f ca="1">COUNTIF($D600:INDIRECT("$D" &amp;  SUM(ROW()-1,'03.Muestra'!$D$20)-1),I600)</f>
        <v>0</v>
      </c>
      <c r="J601" s="199">
        <f ca="1">COUNTIF($D600:INDIRECT("$D" &amp;  SUM(ROW()-1,'03.Muestra'!$D$20)-1),J600)</f>
        <v>0</v>
      </c>
      <c r="K601" s="160">
        <f ca="1">IF(COUNTIF('03.Muestra'!$D$8:$D$17,"Página Web")=0,0,COUNTBLANK($D600:INDIRECT("$D" &amp;  SUM(ROW()-1,COUNTIF('03.Muestra'!$D$8:$D$17,"Página Web"))-1)))</f>
        <v>0</v>
      </c>
      <c r="L601" s="18"/>
    </row>
    <row r="602" spans="1:25" ht="12" customHeight="1">
      <c r="A602" s="178" t="str" cm="1">
        <f t="array" ref="A602">IFERROR(INDEX('03.Muestra'!$B$8:$B$17,SMALL(IF("Página Web"='03.Muestra'!$D$8:$D$17,ROW('03.Muestra'!$B$8:$B$17)-MIN(ROW('03.Muestra'!$D$8:$D$17))+1,""),ROW()-599)),"")</f>
        <v/>
      </c>
      <c r="B602" s="186" t="str" cm="1">
        <f t="array" ref="B602">IFERROR(INDEX('03.Muestra'!$C$8:$C$17,SMALL(IF("Página Web"='03.Muestra'!$D$8:$D$17,ROW('03.Muestra'!$C$8:$C$17)-MIN(ROW('03.Muestra'!$D$8:$D$17))+1,""),ROW()-599)),"")</f>
        <v/>
      </c>
      <c r="C602" s="186" t="str" cm="1">
        <f t="array" ref="C602">IFERROR(INDEX('03.Muestra'!$F$8:$F$17,SMALL(IF("Página Web"='03.Muestra'!$D$8:$D$17,ROW('03.Muestra'!$F$8:$F$17)-MIN(ROW('03.Muestra'!$D$8:$D$17))+1,""),ROW()-599)),"")</f>
        <v/>
      </c>
      <c r="D602" s="229" t="str">
        <f t="shared" si="68"/>
        <v/>
      </c>
      <c r="E602" s="74" t="str">
        <f t="shared" si="69"/>
        <v/>
      </c>
      <c r="G602" s="18"/>
      <c r="H602" s="18"/>
      <c r="I602" s="18"/>
      <c r="J602" s="18"/>
      <c r="K602" s="163"/>
      <c r="L602" s="18"/>
    </row>
    <row r="603" spans="1:25" ht="12" customHeight="1">
      <c r="A603" s="178" t="str" cm="1">
        <f t="array" ref="A603">IFERROR(INDEX('03.Muestra'!$B$8:$B$17,SMALL(IF("Página Web"='03.Muestra'!$D$8:$D$17,ROW('03.Muestra'!$B$8:$B$17)-MIN(ROW('03.Muestra'!$D$8:$D$17))+1,""),ROW()-599)),"")</f>
        <v/>
      </c>
      <c r="B603" s="186" t="str" cm="1">
        <f t="array" ref="B603">IFERROR(INDEX('03.Muestra'!$C$8:$C$17,SMALL(IF("Página Web"='03.Muestra'!$D$8:$D$17,ROW('03.Muestra'!$C$8:$C$17)-MIN(ROW('03.Muestra'!$D$8:$D$17))+1,""),ROW()-599)),"")</f>
        <v/>
      </c>
      <c r="C603" s="186" t="str" cm="1">
        <f t="array" ref="C603">IFERROR(INDEX('03.Muestra'!$F$8:$F$17,SMALL(IF("Página Web"='03.Muestra'!$D$8:$D$17,ROW('03.Muestra'!$F$8:$F$17)-MIN(ROW('03.Muestra'!$D$8:$D$17))+1,""),ROW()-599)),"")</f>
        <v/>
      </c>
      <c r="D603" s="229" t="str">
        <f t="shared" si="68"/>
        <v/>
      </c>
      <c r="E603" s="74" t="str">
        <f t="shared" si="69"/>
        <v/>
      </c>
      <c r="G603" s="18"/>
      <c r="H603" s="18"/>
      <c r="I603" s="18"/>
      <c r="J603" s="18"/>
      <c r="K603" s="163"/>
      <c r="L603" s="18"/>
    </row>
    <row r="604" spans="1:25" ht="12" customHeight="1">
      <c r="A604" s="178" t="str" cm="1">
        <f t="array" ref="A604">IFERROR(INDEX('03.Muestra'!$B$8:$B$17,SMALL(IF("Página Web"='03.Muestra'!$D$8:$D$17,ROW('03.Muestra'!$B$8:$B$17)-MIN(ROW('03.Muestra'!$D$8:$D$17))+1,""),ROW()-599)),"")</f>
        <v/>
      </c>
      <c r="B604" s="186" t="str" cm="1">
        <f t="array" ref="B604">IFERROR(INDEX('03.Muestra'!$C$8:$C$17,SMALL(IF("Página Web"='03.Muestra'!$D$8:$D$17,ROW('03.Muestra'!$C$8:$C$17)-MIN(ROW('03.Muestra'!$D$8:$D$17))+1,""),ROW()-599)),"")</f>
        <v/>
      </c>
      <c r="C604" s="186" t="str" cm="1">
        <f t="array" ref="C604">IFERROR(INDEX('03.Muestra'!$F$8:$F$17,SMALL(IF("Página Web"='03.Muestra'!$D$8:$D$17,ROW('03.Muestra'!$F$8:$F$17)-MIN(ROW('03.Muestra'!$D$8:$D$17))+1,""),ROW()-599)),"")</f>
        <v/>
      </c>
      <c r="D604" s="229" t="str">
        <f t="shared" si="68"/>
        <v/>
      </c>
      <c r="E604" s="74" t="str">
        <f t="shared" si="69"/>
        <v/>
      </c>
      <c r="G604" s="18"/>
      <c r="H604" s="18"/>
      <c r="I604" s="18"/>
      <c r="J604" s="18"/>
      <c r="K604" s="163"/>
      <c r="L604" s="18"/>
    </row>
    <row r="605" spans="1:25" ht="12" customHeight="1">
      <c r="A605" s="178" t="str" cm="1">
        <f t="array" ref="A605">IFERROR(INDEX('03.Muestra'!$B$8:$B$17,SMALL(IF("Página Web"='03.Muestra'!$D$8:$D$17,ROW('03.Muestra'!$B$8:$B$17)-MIN(ROW('03.Muestra'!$D$8:$D$17))+1,""),ROW()-599)),"")</f>
        <v/>
      </c>
      <c r="B605" s="186" t="str" cm="1">
        <f t="array" ref="B605">IFERROR(INDEX('03.Muestra'!$C$8:$C$17,SMALL(IF("Página Web"='03.Muestra'!$D$8:$D$17,ROW('03.Muestra'!$C$8:$C$17)-MIN(ROW('03.Muestra'!$D$8:$D$17))+1,""),ROW()-599)),"")</f>
        <v/>
      </c>
      <c r="C605" s="186" t="str" cm="1">
        <f t="array" ref="C605">IFERROR(INDEX('03.Muestra'!$F$8:$F$17,SMALL(IF("Página Web"='03.Muestra'!$D$8:$D$17,ROW('03.Muestra'!$F$8:$F$17)-MIN(ROW('03.Muestra'!$D$8:$D$17))+1,""),ROW()-599)),"")</f>
        <v/>
      </c>
      <c r="D605" s="229" t="str">
        <f t="shared" si="68"/>
        <v/>
      </c>
      <c r="E605" s="74" t="str">
        <f t="shared" si="69"/>
        <v/>
      </c>
      <c r="G605" s="18"/>
      <c r="H605" s="18"/>
      <c r="I605" s="18"/>
      <c r="J605" s="18"/>
      <c r="K605" s="163"/>
      <c r="L605" s="18"/>
    </row>
    <row r="606" spans="1:25" ht="12" customHeight="1">
      <c r="A606" s="178" t="str" cm="1">
        <f t="array" ref="A606">IFERROR(INDEX('03.Muestra'!$B$8:$B$17,SMALL(IF("Página Web"='03.Muestra'!$D$8:$D$17,ROW('03.Muestra'!$B$8:$B$17)-MIN(ROW('03.Muestra'!$D$8:$D$17))+1,""),ROW()-599)),"")</f>
        <v/>
      </c>
      <c r="B606" s="186" t="str" cm="1">
        <f t="array" ref="B606">IFERROR(INDEX('03.Muestra'!$C$8:$C$17,SMALL(IF("Página Web"='03.Muestra'!$D$8:$D$17,ROW('03.Muestra'!$C$8:$C$17)-MIN(ROW('03.Muestra'!$D$8:$D$17))+1,""),ROW()-599)),"")</f>
        <v/>
      </c>
      <c r="C606" s="186" t="str" cm="1">
        <f t="array" ref="C606">IFERROR(INDEX('03.Muestra'!$F$8:$F$17,SMALL(IF("Página Web"='03.Muestra'!$D$8:$D$17,ROW('03.Muestra'!$F$8:$F$17)-MIN(ROW('03.Muestra'!$D$8:$D$17))+1,""),ROW()-599)),"")</f>
        <v/>
      </c>
      <c r="D606" s="229" t="str">
        <f t="shared" si="68"/>
        <v/>
      </c>
      <c r="E606" s="74" t="str">
        <f t="shared" si="69"/>
        <v/>
      </c>
      <c r="F606" s="18"/>
      <c r="G606" s="18"/>
      <c r="H606" s="18"/>
      <c r="I606" s="18"/>
      <c r="J606" s="18"/>
      <c r="K606" s="163"/>
      <c r="L606" s="18"/>
    </row>
    <row r="607" spans="1:25" ht="12" customHeight="1">
      <c r="A607" s="178" t="str" cm="1">
        <f t="array" ref="A607">IFERROR(INDEX('03.Muestra'!$B$8:$B$17,SMALL(IF("Página Web"='03.Muestra'!$D$8:$D$17,ROW('03.Muestra'!$B$8:$B$17)-MIN(ROW('03.Muestra'!$D$8:$D$17))+1,""),ROW()-599)),"")</f>
        <v/>
      </c>
      <c r="B607" s="186" t="str" cm="1">
        <f t="array" ref="B607">IFERROR(INDEX('03.Muestra'!$C$8:$C$17,SMALL(IF("Página Web"='03.Muestra'!$D$8:$D$17,ROW('03.Muestra'!$C$8:$C$17)-MIN(ROW('03.Muestra'!$D$8:$D$17))+1,""),ROW()-599)),"")</f>
        <v/>
      </c>
      <c r="C607" s="186" t="str" cm="1">
        <f t="array" ref="C607">IFERROR(INDEX('03.Muestra'!$F$8:$F$17,SMALL(IF("Página Web"='03.Muestra'!$D$8:$D$17,ROW('03.Muestra'!$F$8:$F$17)-MIN(ROW('03.Muestra'!$D$8:$D$17))+1,""),ROW()-599)),"")</f>
        <v/>
      </c>
      <c r="D607" s="229" t="str">
        <f t="shared" si="68"/>
        <v/>
      </c>
      <c r="E607" s="74" t="str">
        <f t="shared" si="69"/>
        <v/>
      </c>
      <c r="F607" s="18"/>
      <c r="G607" s="18"/>
      <c r="H607" s="18"/>
      <c r="I607" s="18"/>
      <c r="J607" s="18"/>
      <c r="K607" s="163"/>
      <c r="L607" s="18"/>
    </row>
    <row r="608" spans="1:25" ht="12" customHeight="1">
      <c r="A608" s="178" t="str" cm="1">
        <f t="array" ref="A608">IFERROR(INDEX('03.Muestra'!$B$8:$B$17,SMALL(IF("Página Web"='03.Muestra'!$D$8:$D$17,ROW('03.Muestra'!$B$8:$B$17)-MIN(ROW('03.Muestra'!$D$8:$D$17))+1,""),ROW()-599)),"")</f>
        <v/>
      </c>
      <c r="B608" s="186" t="str" cm="1">
        <f t="array" ref="B608">IFERROR(INDEX('03.Muestra'!$C$8:$C$17,SMALL(IF("Página Web"='03.Muestra'!$D$8:$D$17,ROW('03.Muestra'!$C$8:$C$17)-MIN(ROW('03.Muestra'!$D$8:$D$17))+1,""),ROW()-599)),"")</f>
        <v/>
      </c>
      <c r="C608" s="186" t="str" cm="1">
        <f t="array" ref="C608">IFERROR(INDEX('03.Muestra'!$F$8:$F$17,SMALL(IF("Página Web"='03.Muestra'!$D$8:$D$17,ROW('03.Muestra'!$F$8:$F$17)-MIN(ROW('03.Muestra'!$D$8:$D$17))+1,""),ROW()-599)),"")</f>
        <v/>
      </c>
      <c r="D608" s="229" t="str">
        <f t="shared" si="68"/>
        <v/>
      </c>
      <c r="E608" s="74" t="str">
        <f t="shared" si="69"/>
        <v/>
      </c>
      <c r="F608" s="18"/>
      <c r="G608" s="18"/>
      <c r="H608" s="18"/>
      <c r="I608" s="18"/>
      <c r="J608" s="18"/>
      <c r="K608" s="163"/>
      <c r="L608" s="18"/>
    </row>
    <row r="609" spans="1:25" ht="12" customHeight="1">
      <c r="A609" s="178" t="str" cm="1">
        <f t="array" ref="A609">IFERROR(INDEX('03.Muestra'!$B$8:$B$17,SMALL(IF("Página Web"='03.Muestra'!$D$8:$D$17,ROW('03.Muestra'!$B$8:$B$17)-MIN(ROW('03.Muestra'!$D$8:$D$17))+1,""),ROW()-599)),"")</f>
        <v/>
      </c>
      <c r="B609" s="186" t="str" cm="1">
        <f t="array" ref="B609">IFERROR(INDEX('03.Muestra'!$C$8:$C$17,SMALL(IF("Página Web"='03.Muestra'!$D$8:$D$17,ROW('03.Muestra'!$C$8:$C$17)-MIN(ROW('03.Muestra'!$D$8:$D$17))+1,""),ROW()-599)),"")</f>
        <v/>
      </c>
      <c r="C609" s="186" t="str" cm="1">
        <f t="array" ref="C609">IFERROR(INDEX('03.Muestra'!$F$8:$F$17,SMALL(IF("Página Web"='03.Muestra'!$D$8:$D$17,ROW('03.Muestra'!$F$8:$F$17)-MIN(ROW('03.Muestra'!$D$8:$D$17))+1,""),ROW()-599)),"")</f>
        <v/>
      </c>
      <c r="D609" s="229" t="str">
        <f t="shared" si="68"/>
        <v/>
      </c>
      <c r="E609" s="74" t="str">
        <f t="shared" si="69"/>
        <v/>
      </c>
      <c r="F609" s="18"/>
      <c r="G609" s="18"/>
      <c r="H609" s="18"/>
      <c r="I609" s="18"/>
      <c r="J609" s="18"/>
      <c r="K609" s="163"/>
      <c r="L609" s="18"/>
    </row>
    <row r="610" spans="1:25" ht="12" customHeight="1">
      <c r="A610" s="79"/>
      <c r="B610" s="111"/>
      <c r="C610" s="111"/>
      <c r="D610" s="239"/>
      <c r="E610" s="74"/>
      <c r="F610" s="18"/>
      <c r="G610" s="18"/>
      <c r="H610" s="18"/>
      <c r="I610" s="18"/>
      <c r="J610" s="18"/>
      <c r="K610" s="163"/>
      <c r="L610" s="18"/>
      <c r="M610" s="18"/>
      <c r="N610" s="18"/>
      <c r="O610" s="18"/>
      <c r="P610" s="18"/>
      <c r="Q610" s="18"/>
      <c r="R610" s="18"/>
      <c r="S610" s="18"/>
      <c r="T610" s="18"/>
      <c r="U610" s="18"/>
      <c r="V610" s="18"/>
      <c r="W610" s="18"/>
      <c r="X610" s="18"/>
      <c r="Y610" s="18"/>
    </row>
    <row r="611" spans="1:25" ht="12" customHeight="1">
      <c r="B611" s="18"/>
      <c r="C611" s="18"/>
      <c r="D611" s="235"/>
      <c r="E611" s="74"/>
      <c r="F611" s="18"/>
      <c r="G611" s="18"/>
      <c r="H611" s="18"/>
      <c r="I611" s="18"/>
      <c r="J611" s="18"/>
      <c r="K611" s="163"/>
      <c r="L611" s="18"/>
      <c r="M611" s="18"/>
      <c r="N611" s="18"/>
      <c r="O611" s="18"/>
      <c r="P611" s="18"/>
      <c r="Q611" s="18"/>
      <c r="R611" s="18"/>
      <c r="S611" s="18"/>
      <c r="T611" s="18"/>
      <c r="U611" s="18"/>
      <c r="V611" s="18"/>
      <c r="W611" s="18"/>
      <c r="X611" s="18"/>
      <c r="Y611" s="18"/>
    </row>
    <row r="612" spans="1:25" ht="31">
      <c r="A612" s="227"/>
      <c r="B612" s="228"/>
      <c r="C612" s="227"/>
      <c r="D612" s="240"/>
      <c r="E612" s="222"/>
      <c r="F612" s="18"/>
      <c r="G612" s="18"/>
      <c r="H612" s="18"/>
      <c r="I612" s="18"/>
      <c r="J612" s="18"/>
      <c r="K612" s="163"/>
      <c r="L612" s="18"/>
      <c r="M612" s="18"/>
      <c r="N612" s="18"/>
      <c r="O612" s="18"/>
      <c r="P612" s="18"/>
      <c r="Q612" s="18"/>
      <c r="R612" s="18"/>
      <c r="S612" s="18"/>
      <c r="T612" s="18"/>
      <c r="U612" s="18"/>
      <c r="V612" s="18"/>
      <c r="W612" s="18"/>
      <c r="X612" s="18"/>
      <c r="Y612" s="18"/>
    </row>
    <row r="613" spans="1:25" ht="12" customHeight="1">
      <c r="A613" s="180"/>
      <c r="B613" s="180"/>
      <c r="C613" s="180"/>
      <c r="D613" s="241"/>
      <c r="E613" s="208"/>
      <c r="F613" s="176"/>
      <c r="G613" s="18"/>
      <c r="H613" s="18"/>
      <c r="I613" s="18"/>
      <c r="J613" s="18"/>
      <c r="K613" s="163"/>
      <c r="L613" s="18"/>
      <c r="M613" s="18"/>
      <c r="N613" s="18"/>
      <c r="O613" s="18"/>
      <c r="P613" s="18"/>
      <c r="Q613" s="18"/>
      <c r="R613" s="18"/>
      <c r="S613" s="18"/>
      <c r="T613" s="18"/>
      <c r="U613" s="18"/>
      <c r="V613" s="18"/>
      <c r="W613" s="18"/>
      <c r="X613" s="18"/>
      <c r="Y613" s="18"/>
    </row>
    <row r="614" spans="1:25" ht="12" customHeight="1">
      <c r="B614" s="18"/>
      <c r="C614" s="18"/>
      <c r="D614" s="235"/>
      <c r="E614" s="18"/>
      <c r="F614" s="18"/>
      <c r="G614" s="18"/>
      <c r="H614" s="18"/>
      <c r="I614" s="18"/>
      <c r="J614" s="18"/>
      <c r="K614" s="163"/>
      <c r="L614" s="18"/>
    </row>
    <row r="615" spans="1:25" ht="12" customHeight="1">
      <c r="B615" s="90"/>
      <c r="C615" s="18"/>
      <c r="D615" s="235"/>
      <c r="E615" s="78"/>
      <c r="F615" s="18"/>
      <c r="G615" s="18"/>
      <c r="H615" s="18"/>
      <c r="I615" s="18"/>
      <c r="J615" s="18"/>
      <c r="K615" s="163"/>
      <c r="L615" s="18"/>
    </row>
    <row r="616" spans="1:25" ht="29.25" customHeight="1">
      <c r="A616" s="157" t="s">
        <v>262</v>
      </c>
      <c r="B616" s="22" t="s">
        <v>87</v>
      </c>
      <c r="C616" s="23" t="s">
        <v>399</v>
      </c>
      <c r="D616" s="237" t="s">
        <v>30</v>
      </c>
      <c r="E616" s="88"/>
      <c r="K616" s="163"/>
      <c r="L616" s="18"/>
    </row>
    <row r="617" spans="1:25" ht="12" customHeight="1">
      <c r="A617" s="178" cm="1">
        <f t="array" ref="A617">IFERROR(INDEX('03.Muestra'!$B$8:$B$17,SMALL(IF("Página Web"='03.Muestra'!$D$8:$D$17,ROW('03.Muestra'!$B$8:$B$17)-MIN(ROW('03.Muestra'!$D$8:$D$17))+1,""),ROW()-616)),"")</f>
        <v>1</v>
      </c>
      <c r="B617" s="186" t="str" cm="1">
        <f t="array" ref="B617">IFERROR(INDEX('03.Muestra'!$C$8:$C$17,SMALL(IF("Página Web"='03.Muestra'!$D$8:$D$17,ROW('03.Muestra'!$C$8:$C$17)-MIN(ROW('03.Muestra'!$D$8:$D$17))+1,""),ROW()-616)),"")</f>
        <v>Home</v>
      </c>
      <c r="C617" s="186" t="str" cm="1">
        <f t="array" ref="C617">IFERROR(INDEX('03.Muestra'!$F$8:$F$17,SMALL(IF("Página Web"='03.Muestra'!$D$8:$D$17,ROW('03.Muestra'!$F$8:$F$17)-MIN(ROW('03.Muestra'!$D$8:$D$17))+1,""),ROW()-616)),"")</f>
        <v>https://…</v>
      </c>
      <c r="D617" s="229" t="str">
        <f t="shared" ref="D617:D626" si="70">IF(C617="","",$D$18)</f>
        <v>N/A</v>
      </c>
      <c r="E617" s="74" t="str">
        <f t="shared" ref="E617:E626" si="71">IF(D617&lt;&gt;"",IF(AND(B617&lt;&gt;"",C617&lt;&gt;""),"","ERR"),"")</f>
        <v/>
      </c>
      <c r="F617" s="81" t="s">
        <v>31</v>
      </c>
      <c r="G617" s="82" t="s">
        <v>35</v>
      </c>
      <c r="H617" s="83" t="s">
        <v>33</v>
      </c>
      <c r="I617" s="84" t="s">
        <v>26</v>
      </c>
      <c r="J617" s="85" t="s">
        <v>24</v>
      </c>
      <c r="K617" s="159" t="s">
        <v>463</v>
      </c>
      <c r="L617" s="18"/>
    </row>
    <row r="618" spans="1:25" ht="12" customHeight="1">
      <c r="A618" s="178" t="str" cm="1">
        <f t="array" ref="A618">IFERROR(INDEX('03.Muestra'!$B$8:$B$17,SMALL(IF("Página Web"='03.Muestra'!$D$8:$D$17,ROW('03.Muestra'!$B$8:$B$17)-MIN(ROW('03.Muestra'!$D$8:$D$17))+1,""),ROW()-616)),"")</f>
        <v/>
      </c>
      <c r="B618" s="186" t="str" cm="1">
        <f t="array" ref="B618">IFERROR(INDEX('03.Muestra'!$C$8:$C$17,SMALL(IF("Página Web"='03.Muestra'!$D$8:$D$17,ROW('03.Muestra'!$C$8:$C$17)-MIN(ROW('03.Muestra'!$D$8:$D$17))+1,""),ROW()-616)),"")</f>
        <v/>
      </c>
      <c r="C618" s="186" t="str" cm="1">
        <f t="array" ref="C618">IFERROR(INDEX('03.Muestra'!$F$8:$F$17,SMALL(IF("Página Web"='03.Muestra'!$D$8:$D$17,ROW('03.Muestra'!$F$8:$F$17)-MIN(ROW('03.Muestra'!$D$8:$D$17))+1,""),ROW()-616)),"")</f>
        <v/>
      </c>
      <c r="D618" s="229" t="str">
        <f t="shared" si="70"/>
        <v/>
      </c>
      <c r="E618" s="74" t="str">
        <f t="shared" si="71"/>
        <v/>
      </c>
      <c r="F618" s="199">
        <f ca="1">COUNTIF($D617:INDIRECT("$D" &amp;  SUM(ROW()-1,'03.Muestra'!$D$20)-1),F617)</f>
        <v>0</v>
      </c>
      <c r="G618" s="199">
        <f ca="1">COUNTIF($D617:INDIRECT("$D" &amp;  SUM(ROW()-1,'03.Muestra'!$D$20)-1),G617)</f>
        <v>0</v>
      </c>
      <c r="H618" s="199">
        <f ca="1">COUNTIF($D617:INDIRECT("$D" &amp;  SUM(ROW()-1,'03.Muestra'!$D$20)-1),H617)</f>
        <v>1</v>
      </c>
      <c r="I618" s="199">
        <f ca="1">COUNTIF($D617:INDIRECT("$D" &amp;  SUM(ROW()-1,'03.Muestra'!$D$20)-1),I617)</f>
        <v>0</v>
      </c>
      <c r="J618" s="199">
        <f ca="1">COUNTIF($D617:INDIRECT("$D" &amp;  SUM(ROW()-1,'03.Muestra'!$D$20)-1),J617)</f>
        <v>0</v>
      </c>
      <c r="K618" s="160">
        <f ca="1">IF(COUNTIF('03.Muestra'!$D$8:$D$17,"Página Web")=0,0,COUNTBLANK($D617:INDIRECT("$D" &amp;  SUM(ROW()-1,COUNTIF('03.Muestra'!$D$8:$D$17,"Página Web"))-1)))</f>
        <v>0</v>
      </c>
      <c r="L618" s="18"/>
    </row>
    <row r="619" spans="1:25" ht="12" customHeight="1">
      <c r="A619" s="178" t="str" cm="1">
        <f t="array" ref="A619">IFERROR(INDEX('03.Muestra'!$B$8:$B$17,SMALL(IF("Página Web"='03.Muestra'!$D$8:$D$17,ROW('03.Muestra'!$B$8:$B$17)-MIN(ROW('03.Muestra'!$D$8:$D$17))+1,""),ROW()-616)),"")</f>
        <v/>
      </c>
      <c r="B619" s="186" t="str" cm="1">
        <f t="array" ref="B619">IFERROR(INDEX('03.Muestra'!$C$8:$C$17,SMALL(IF("Página Web"='03.Muestra'!$D$8:$D$17,ROW('03.Muestra'!$C$8:$C$17)-MIN(ROW('03.Muestra'!$D$8:$D$17))+1,""),ROW()-616)),"")</f>
        <v/>
      </c>
      <c r="C619" s="186" t="str" cm="1">
        <f t="array" ref="C619">IFERROR(INDEX('03.Muestra'!$F$8:$F$17,SMALL(IF("Página Web"='03.Muestra'!$D$8:$D$17,ROW('03.Muestra'!$F$8:$F$17)-MIN(ROW('03.Muestra'!$D$8:$D$17))+1,""),ROW()-616)),"")</f>
        <v/>
      </c>
      <c r="D619" s="229" t="str">
        <f t="shared" si="70"/>
        <v/>
      </c>
      <c r="E619" s="74" t="str">
        <f t="shared" si="71"/>
        <v/>
      </c>
      <c r="G619" s="18"/>
      <c r="H619" s="18"/>
      <c r="I619" s="18"/>
      <c r="J619" s="18"/>
      <c r="K619" s="163"/>
      <c r="L619" s="18"/>
    </row>
    <row r="620" spans="1:25" ht="12" customHeight="1">
      <c r="A620" s="178" t="str" cm="1">
        <f t="array" ref="A620">IFERROR(INDEX('03.Muestra'!$B$8:$B$17,SMALL(IF("Página Web"='03.Muestra'!$D$8:$D$17,ROW('03.Muestra'!$B$8:$B$17)-MIN(ROW('03.Muestra'!$D$8:$D$17))+1,""),ROW()-616)),"")</f>
        <v/>
      </c>
      <c r="B620" s="186" t="str" cm="1">
        <f t="array" ref="B620">IFERROR(INDEX('03.Muestra'!$C$8:$C$17,SMALL(IF("Página Web"='03.Muestra'!$D$8:$D$17,ROW('03.Muestra'!$C$8:$C$17)-MIN(ROW('03.Muestra'!$D$8:$D$17))+1,""),ROW()-616)),"")</f>
        <v/>
      </c>
      <c r="C620" s="186" t="str" cm="1">
        <f t="array" ref="C620">IFERROR(INDEX('03.Muestra'!$F$8:$F$17,SMALL(IF("Página Web"='03.Muestra'!$D$8:$D$17,ROW('03.Muestra'!$F$8:$F$17)-MIN(ROW('03.Muestra'!$D$8:$D$17))+1,""),ROW()-616)),"")</f>
        <v/>
      </c>
      <c r="D620" s="229" t="str">
        <f t="shared" si="70"/>
        <v/>
      </c>
      <c r="E620" s="74" t="str">
        <f t="shared" si="71"/>
        <v/>
      </c>
      <c r="G620" s="18"/>
      <c r="H620" s="18"/>
      <c r="I620" s="18"/>
      <c r="J620" s="18"/>
      <c r="K620" s="163"/>
      <c r="L620" s="18"/>
    </row>
    <row r="621" spans="1:25" ht="12" customHeight="1">
      <c r="A621" s="178" t="str" cm="1">
        <f t="array" ref="A621">IFERROR(INDEX('03.Muestra'!$B$8:$B$17,SMALL(IF("Página Web"='03.Muestra'!$D$8:$D$17,ROW('03.Muestra'!$B$8:$B$17)-MIN(ROW('03.Muestra'!$D$8:$D$17))+1,""),ROW()-616)),"")</f>
        <v/>
      </c>
      <c r="B621" s="186" t="str" cm="1">
        <f t="array" ref="B621">IFERROR(INDEX('03.Muestra'!$C$8:$C$17,SMALL(IF("Página Web"='03.Muestra'!$D$8:$D$17,ROW('03.Muestra'!$C$8:$C$17)-MIN(ROW('03.Muestra'!$D$8:$D$17))+1,""),ROW()-616)),"")</f>
        <v/>
      </c>
      <c r="C621" s="186" t="str" cm="1">
        <f t="array" ref="C621">IFERROR(INDEX('03.Muestra'!$F$8:$F$17,SMALL(IF("Página Web"='03.Muestra'!$D$8:$D$17,ROW('03.Muestra'!$F$8:$F$17)-MIN(ROW('03.Muestra'!$D$8:$D$17))+1,""),ROW()-616)),"")</f>
        <v/>
      </c>
      <c r="D621" s="229" t="str">
        <f t="shared" si="70"/>
        <v/>
      </c>
      <c r="E621" s="74" t="str">
        <f t="shared" si="71"/>
        <v/>
      </c>
      <c r="G621" s="18"/>
      <c r="H621" s="18"/>
      <c r="I621" s="18"/>
      <c r="J621" s="18"/>
      <c r="K621" s="163"/>
      <c r="L621" s="18"/>
    </row>
    <row r="622" spans="1:25" ht="12" customHeight="1">
      <c r="A622" s="178" t="str" cm="1">
        <f t="array" ref="A622">IFERROR(INDEX('03.Muestra'!$B$8:$B$17,SMALL(IF("Página Web"='03.Muestra'!$D$8:$D$17,ROW('03.Muestra'!$B$8:$B$17)-MIN(ROW('03.Muestra'!$D$8:$D$17))+1,""),ROW()-616)),"")</f>
        <v/>
      </c>
      <c r="B622" s="186" t="str" cm="1">
        <f t="array" ref="B622">IFERROR(INDEX('03.Muestra'!$C$8:$C$17,SMALL(IF("Página Web"='03.Muestra'!$D$8:$D$17,ROW('03.Muestra'!$C$8:$C$17)-MIN(ROW('03.Muestra'!$D$8:$D$17))+1,""),ROW()-616)),"")</f>
        <v/>
      </c>
      <c r="C622" s="186" t="str" cm="1">
        <f t="array" ref="C622">IFERROR(INDEX('03.Muestra'!$F$8:$F$17,SMALL(IF("Página Web"='03.Muestra'!$D$8:$D$17,ROW('03.Muestra'!$F$8:$F$17)-MIN(ROW('03.Muestra'!$D$8:$D$17))+1,""),ROW()-616)),"")</f>
        <v/>
      </c>
      <c r="D622" s="229" t="str">
        <f t="shared" si="70"/>
        <v/>
      </c>
      <c r="E622" s="74" t="str">
        <f t="shared" si="71"/>
        <v/>
      </c>
      <c r="G622" s="18"/>
      <c r="H622" s="18"/>
      <c r="I622" s="18"/>
      <c r="J622" s="18"/>
      <c r="K622" s="163"/>
      <c r="L622" s="18"/>
    </row>
    <row r="623" spans="1:25" ht="12" customHeight="1">
      <c r="A623" s="178" t="str" cm="1">
        <f t="array" ref="A623">IFERROR(INDEX('03.Muestra'!$B$8:$B$17,SMALL(IF("Página Web"='03.Muestra'!$D$8:$D$17,ROW('03.Muestra'!$B$8:$B$17)-MIN(ROW('03.Muestra'!$D$8:$D$17))+1,""),ROW()-616)),"")</f>
        <v/>
      </c>
      <c r="B623" s="186" t="str" cm="1">
        <f t="array" ref="B623">IFERROR(INDEX('03.Muestra'!$C$8:$C$17,SMALL(IF("Página Web"='03.Muestra'!$D$8:$D$17,ROW('03.Muestra'!$C$8:$C$17)-MIN(ROW('03.Muestra'!$D$8:$D$17))+1,""),ROW()-616)),"")</f>
        <v/>
      </c>
      <c r="C623" s="186" t="str" cm="1">
        <f t="array" ref="C623">IFERROR(INDEX('03.Muestra'!$F$8:$F$17,SMALL(IF("Página Web"='03.Muestra'!$D$8:$D$17,ROW('03.Muestra'!$F$8:$F$17)-MIN(ROW('03.Muestra'!$D$8:$D$17))+1,""),ROW()-616)),"")</f>
        <v/>
      </c>
      <c r="D623" s="229" t="str">
        <f t="shared" si="70"/>
        <v/>
      </c>
      <c r="E623" s="74" t="str">
        <f t="shared" si="71"/>
        <v/>
      </c>
      <c r="F623" s="18"/>
      <c r="G623" s="18"/>
      <c r="H623" s="18"/>
      <c r="I623" s="18"/>
      <c r="J623" s="18"/>
      <c r="K623" s="163"/>
      <c r="L623" s="18"/>
    </row>
    <row r="624" spans="1:25" ht="12" customHeight="1">
      <c r="A624" s="178" t="str" cm="1">
        <f t="array" ref="A624">IFERROR(INDEX('03.Muestra'!$B$8:$B$17,SMALL(IF("Página Web"='03.Muestra'!$D$8:$D$17,ROW('03.Muestra'!$B$8:$B$17)-MIN(ROW('03.Muestra'!$D$8:$D$17))+1,""),ROW()-616)),"")</f>
        <v/>
      </c>
      <c r="B624" s="186" t="str" cm="1">
        <f t="array" ref="B624">IFERROR(INDEX('03.Muestra'!$C$8:$C$17,SMALL(IF("Página Web"='03.Muestra'!$D$8:$D$17,ROW('03.Muestra'!$C$8:$C$17)-MIN(ROW('03.Muestra'!$D$8:$D$17))+1,""),ROW()-616)),"")</f>
        <v/>
      </c>
      <c r="C624" s="186" t="str" cm="1">
        <f t="array" ref="C624">IFERROR(INDEX('03.Muestra'!$F$8:$F$17,SMALL(IF("Página Web"='03.Muestra'!$D$8:$D$17,ROW('03.Muestra'!$F$8:$F$17)-MIN(ROW('03.Muestra'!$D$8:$D$17))+1,""),ROW()-616)),"")</f>
        <v/>
      </c>
      <c r="D624" s="229" t="str">
        <f t="shared" si="70"/>
        <v/>
      </c>
      <c r="E624" s="74" t="str">
        <f t="shared" si="71"/>
        <v/>
      </c>
      <c r="F624" s="18"/>
      <c r="G624" s="18"/>
      <c r="H624" s="18"/>
      <c r="I624" s="18"/>
      <c r="J624" s="18"/>
      <c r="K624" s="163"/>
      <c r="L624" s="18"/>
    </row>
    <row r="625" spans="1:25" ht="12" customHeight="1">
      <c r="A625" s="178" t="str" cm="1">
        <f t="array" ref="A625">IFERROR(INDEX('03.Muestra'!$B$8:$B$17,SMALL(IF("Página Web"='03.Muestra'!$D$8:$D$17,ROW('03.Muestra'!$B$8:$B$17)-MIN(ROW('03.Muestra'!$D$8:$D$17))+1,""),ROW()-616)),"")</f>
        <v/>
      </c>
      <c r="B625" s="186" t="str" cm="1">
        <f t="array" ref="B625">IFERROR(INDEX('03.Muestra'!$C$8:$C$17,SMALL(IF("Página Web"='03.Muestra'!$D$8:$D$17,ROW('03.Muestra'!$C$8:$C$17)-MIN(ROW('03.Muestra'!$D$8:$D$17))+1,""),ROW()-616)),"")</f>
        <v/>
      </c>
      <c r="C625" s="186" t="str" cm="1">
        <f t="array" ref="C625">IFERROR(INDEX('03.Muestra'!$F$8:$F$17,SMALL(IF("Página Web"='03.Muestra'!$D$8:$D$17,ROW('03.Muestra'!$F$8:$F$17)-MIN(ROW('03.Muestra'!$D$8:$D$17))+1,""),ROW()-616)),"")</f>
        <v/>
      </c>
      <c r="D625" s="229" t="str">
        <f t="shared" si="70"/>
        <v/>
      </c>
      <c r="E625" s="74" t="str">
        <f t="shared" si="71"/>
        <v/>
      </c>
      <c r="F625" s="18"/>
      <c r="G625" s="18"/>
      <c r="H625" s="18"/>
      <c r="I625" s="18"/>
      <c r="J625" s="18"/>
      <c r="K625" s="163"/>
      <c r="L625" s="18"/>
    </row>
    <row r="626" spans="1:25" ht="12" customHeight="1">
      <c r="A626" s="178" t="str" cm="1">
        <f t="array" ref="A626">IFERROR(INDEX('03.Muestra'!$B$8:$B$17,SMALL(IF("Página Web"='03.Muestra'!$D$8:$D$17,ROW('03.Muestra'!$B$8:$B$17)-MIN(ROW('03.Muestra'!$D$8:$D$17))+1,""),ROW()-616)),"")</f>
        <v/>
      </c>
      <c r="B626" s="186" t="str" cm="1">
        <f t="array" ref="B626">IFERROR(INDEX('03.Muestra'!$C$8:$C$17,SMALL(IF("Página Web"='03.Muestra'!$D$8:$D$17,ROW('03.Muestra'!$C$8:$C$17)-MIN(ROW('03.Muestra'!$D$8:$D$17))+1,""),ROW()-616)),"")</f>
        <v/>
      </c>
      <c r="C626" s="186" t="str" cm="1">
        <f t="array" ref="C626">IFERROR(INDEX('03.Muestra'!$F$8:$F$17,SMALL(IF("Página Web"='03.Muestra'!$D$8:$D$17,ROW('03.Muestra'!$F$8:$F$17)-MIN(ROW('03.Muestra'!$D$8:$D$17))+1,""),ROW()-616)),"")</f>
        <v/>
      </c>
      <c r="D626" s="229" t="str">
        <f t="shared" si="70"/>
        <v/>
      </c>
      <c r="E626" s="74" t="str">
        <f t="shared" si="71"/>
        <v/>
      </c>
      <c r="F626" s="18"/>
      <c r="G626" s="18"/>
      <c r="H626" s="18"/>
      <c r="I626" s="18"/>
      <c r="J626" s="18"/>
      <c r="K626" s="163"/>
      <c r="L626" s="18"/>
    </row>
    <row r="627" spans="1:25" ht="12" customHeight="1">
      <c r="A627" s="79"/>
      <c r="B627" s="111"/>
      <c r="C627" s="111"/>
      <c r="D627" s="239"/>
      <c r="E627" s="74"/>
      <c r="F627" s="18"/>
      <c r="G627" s="18"/>
      <c r="H627" s="18"/>
      <c r="I627" s="18"/>
      <c r="J627" s="18"/>
      <c r="K627" s="163"/>
      <c r="L627" s="18"/>
      <c r="M627" s="18"/>
      <c r="N627" s="18"/>
      <c r="O627" s="18"/>
      <c r="P627" s="18"/>
      <c r="Q627" s="18"/>
      <c r="R627" s="18"/>
      <c r="S627" s="18"/>
      <c r="T627" s="18"/>
      <c r="U627" s="18"/>
      <c r="V627" s="18"/>
      <c r="W627" s="18"/>
      <c r="X627" s="18"/>
      <c r="Y627" s="18"/>
    </row>
    <row r="628" spans="1:25" ht="12" customHeight="1">
      <c r="B628" s="18"/>
      <c r="C628" s="18"/>
      <c r="D628" s="235"/>
      <c r="E628" s="74"/>
      <c r="F628" s="18"/>
      <c r="G628" s="18"/>
      <c r="H628" s="18"/>
      <c r="I628" s="18"/>
      <c r="J628" s="18"/>
      <c r="K628" s="163"/>
      <c r="L628" s="18"/>
      <c r="M628" s="18"/>
      <c r="N628" s="18"/>
      <c r="O628" s="18"/>
      <c r="P628" s="18"/>
      <c r="Q628" s="18"/>
      <c r="R628" s="18"/>
      <c r="S628" s="18"/>
      <c r="T628" s="18"/>
      <c r="U628" s="18"/>
      <c r="V628" s="18"/>
      <c r="W628" s="18"/>
      <c r="X628" s="18"/>
      <c r="Y628" s="18"/>
    </row>
    <row r="629" spans="1:25" ht="31">
      <c r="A629" s="227"/>
      <c r="B629" s="228"/>
      <c r="C629" s="227"/>
      <c r="D629" s="240"/>
      <c r="E629" s="222"/>
      <c r="F629" s="18"/>
      <c r="G629" s="18"/>
      <c r="H629" s="18"/>
      <c r="I629" s="18"/>
      <c r="J629" s="18"/>
      <c r="K629" s="163"/>
      <c r="L629" s="18"/>
      <c r="M629" s="18"/>
      <c r="N629" s="18"/>
      <c r="O629" s="18"/>
      <c r="P629" s="18"/>
      <c r="Q629" s="18"/>
      <c r="R629" s="18"/>
      <c r="S629" s="18"/>
      <c r="T629" s="18"/>
      <c r="U629" s="18"/>
      <c r="V629" s="18"/>
      <c r="W629" s="18"/>
      <c r="X629" s="18"/>
      <c r="Y629" s="18"/>
    </row>
    <row r="630" spans="1:25" ht="12" customHeight="1">
      <c r="A630" s="180"/>
      <c r="B630" s="180"/>
      <c r="C630" s="180"/>
      <c r="D630" s="241"/>
      <c r="E630" s="208"/>
      <c r="F630" s="176"/>
      <c r="G630" s="18"/>
      <c r="H630" s="18"/>
      <c r="I630" s="18"/>
      <c r="J630" s="18"/>
      <c r="K630" s="163"/>
      <c r="L630" s="18"/>
      <c r="M630" s="18"/>
      <c r="N630" s="18"/>
      <c r="O630" s="18"/>
      <c r="P630" s="18"/>
      <c r="Q630" s="18"/>
      <c r="R630" s="18"/>
      <c r="S630" s="18"/>
      <c r="T630" s="18"/>
      <c r="U630" s="18"/>
      <c r="V630" s="18"/>
      <c r="W630" s="18"/>
      <c r="X630" s="18"/>
      <c r="Y630" s="18"/>
    </row>
    <row r="631" spans="1:25" ht="12" customHeight="1">
      <c r="B631" s="90"/>
      <c r="C631" s="18"/>
      <c r="D631" s="235"/>
      <c r="E631" s="18"/>
      <c r="F631" s="18"/>
      <c r="G631" s="18"/>
      <c r="H631" s="18"/>
      <c r="I631" s="18"/>
      <c r="J631" s="18"/>
      <c r="K631" s="163"/>
      <c r="L631" s="18"/>
    </row>
    <row r="632" spans="1:25" ht="12" customHeight="1">
      <c r="B632" s="18"/>
      <c r="C632" s="18"/>
      <c r="D632" s="235"/>
      <c r="E632" s="78"/>
      <c r="K632" s="163"/>
      <c r="L632" s="18"/>
    </row>
    <row r="633" spans="1:25" ht="29.25" customHeight="1">
      <c r="A633" s="157" t="s">
        <v>262</v>
      </c>
      <c r="B633" s="22" t="s">
        <v>87</v>
      </c>
      <c r="C633" s="23" t="s">
        <v>400</v>
      </c>
      <c r="D633" s="237" t="s">
        <v>30</v>
      </c>
      <c r="E633" s="88"/>
      <c r="K633" s="163"/>
      <c r="L633" s="18"/>
    </row>
    <row r="634" spans="1:25" ht="12" customHeight="1">
      <c r="A634" s="178" cm="1">
        <f t="array" ref="A634">IFERROR(INDEX('03.Muestra'!$B$8:$B$17,SMALL(IF("Página Web"='03.Muestra'!$D$8:$D$17,ROW('03.Muestra'!$B$8:$B$17)-MIN(ROW('03.Muestra'!$D$8:$D$17))+1,""),ROW()-633)),"")</f>
        <v>1</v>
      </c>
      <c r="B634" s="186" t="str" cm="1">
        <f t="array" ref="B634">IFERROR(INDEX('03.Muestra'!$C$8:$C$17,SMALL(IF("Página Web"='03.Muestra'!$D$8:$D$17,ROW('03.Muestra'!$C$8:$C$17)-MIN(ROW('03.Muestra'!$D$8:$D$17))+1,""),ROW()-633)),"")</f>
        <v>Home</v>
      </c>
      <c r="C634" s="186" t="str" cm="1">
        <f t="array" ref="C634">IFERROR(INDEX('03.Muestra'!$F$8:$F$17,SMALL(IF("Página Web"='03.Muestra'!$D$8:$D$17,ROW('03.Muestra'!$F$8:$F$17)-MIN(ROW('03.Muestra'!$D$8:$D$17))+1,""),ROW()-633)),"")</f>
        <v>https://…</v>
      </c>
      <c r="D634" s="229" t="str">
        <f t="shared" ref="D634:D643" si="72">IF(C634="","",$D$18)</f>
        <v>N/A</v>
      </c>
      <c r="E634" s="74" t="str">
        <f t="shared" ref="E634:E643" si="73">IF(D634&lt;&gt;"",IF(AND(B634&lt;&gt;"",C634&lt;&gt;""),"","ERR"),"")</f>
        <v/>
      </c>
      <c r="F634" s="81" t="s">
        <v>31</v>
      </c>
      <c r="G634" s="82" t="s">
        <v>35</v>
      </c>
      <c r="H634" s="83" t="s">
        <v>33</v>
      </c>
      <c r="I634" s="84" t="s">
        <v>26</v>
      </c>
      <c r="J634" s="85" t="s">
        <v>24</v>
      </c>
      <c r="K634" s="159" t="s">
        <v>463</v>
      </c>
      <c r="L634" s="18"/>
    </row>
    <row r="635" spans="1:25" ht="12" customHeight="1">
      <c r="A635" s="178" t="str" cm="1">
        <f t="array" ref="A635">IFERROR(INDEX('03.Muestra'!$B$8:$B$17,SMALL(IF("Página Web"='03.Muestra'!$D$8:$D$17,ROW('03.Muestra'!$B$8:$B$17)-MIN(ROW('03.Muestra'!$D$8:$D$17))+1,""),ROW()-633)),"")</f>
        <v/>
      </c>
      <c r="B635" s="186" t="str" cm="1">
        <f t="array" ref="B635">IFERROR(INDEX('03.Muestra'!$C$8:$C$17,SMALL(IF("Página Web"='03.Muestra'!$D$8:$D$17,ROW('03.Muestra'!$C$8:$C$17)-MIN(ROW('03.Muestra'!$D$8:$D$17))+1,""),ROW()-633)),"")</f>
        <v/>
      </c>
      <c r="C635" s="186" t="str" cm="1">
        <f t="array" ref="C635">IFERROR(INDEX('03.Muestra'!$F$8:$F$17,SMALL(IF("Página Web"='03.Muestra'!$D$8:$D$17,ROW('03.Muestra'!$F$8:$F$17)-MIN(ROW('03.Muestra'!$D$8:$D$17))+1,""),ROW()-633)),"")</f>
        <v/>
      </c>
      <c r="D635" s="229" t="str">
        <f t="shared" si="72"/>
        <v/>
      </c>
      <c r="E635" s="74" t="str">
        <f t="shared" si="73"/>
        <v/>
      </c>
      <c r="F635" s="199">
        <f ca="1">COUNTIF($D634:INDIRECT("$D" &amp;  SUM(ROW()-1,'03.Muestra'!$D$20)-1),F634)</f>
        <v>0</v>
      </c>
      <c r="G635" s="199">
        <f ca="1">COUNTIF($D634:INDIRECT("$D" &amp;  SUM(ROW()-1,'03.Muestra'!$D$20)-1),G634)</f>
        <v>0</v>
      </c>
      <c r="H635" s="199">
        <f ca="1">COUNTIF($D634:INDIRECT("$D" &amp;  SUM(ROW()-1,'03.Muestra'!$D$20)-1),H634)</f>
        <v>1</v>
      </c>
      <c r="I635" s="199">
        <f ca="1">COUNTIF($D634:INDIRECT("$D" &amp;  SUM(ROW()-1,'03.Muestra'!$D$20)-1),I634)</f>
        <v>0</v>
      </c>
      <c r="J635" s="199">
        <f ca="1">COUNTIF($D634:INDIRECT("$D" &amp;  SUM(ROW()-1,'03.Muestra'!$D$20)-1),J634)</f>
        <v>0</v>
      </c>
      <c r="K635" s="160">
        <f ca="1">IF(COUNTIF('03.Muestra'!$D$8:$D$17,"Página Web")=0,0,COUNTBLANK($D634:INDIRECT("$D" &amp;  SUM(ROW()-1,COUNTIF('03.Muestra'!$D$8:$D$17,"Página Web"))-1)))</f>
        <v>0</v>
      </c>
      <c r="L635" s="18"/>
    </row>
    <row r="636" spans="1:25" ht="12" customHeight="1">
      <c r="A636" s="178" t="str" cm="1">
        <f t="array" ref="A636">IFERROR(INDEX('03.Muestra'!$B$8:$B$17,SMALL(IF("Página Web"='03.Muestra'!$D$8:$D$17,ROW('03.Muestra'!$B$8:$B$17)-MIN(ROW('03.Muestra'!$D$8:$D$17))+1,""),ROW()-633)),"")</f>
        <v/>
      </c>
      <c r="B636" s="186" t="str" cm="1">
        <f t="array" ref="B636">IFERROR(INDEX('03.Muestra'!$C$8:$C$17,SMALL(IF("Página Web"='03.Muestra'!$D$8:$D$17,ROW('03.Muestra'!$C$8:$C$17)-MIN(ROW('03.Muestra'!$D$8:$D$17))+1,""),ROW()-633)),"")</f>
        <v/>
      </c>
      <c r="C636" s="186" t="str" cm="1">
        <f t="array" ref="C636">IFERROR(INDEX('03.Muestra'!$F$8:$F$17,SMALL(IF("Página Web"='03.Muestra'!$D$8:$D$17,ROW('03.Muestra'!$F$8:$F$17)-MIN(ROW('03.Muestra'!$D$8:$D$17))+1,""),ROW()-633)),"")</f>
        <v/>
      </c>
      <c r="D636" s="229" t="str">
        <f t="shared" si="72"/>
        <v/>
      </c>
      <c r="E636" s="74" t="str">
        <f t="shared" si="73"/>
        <v/>
      </c>
      <c r="F636" s="18"/>
      <c r="G636" s="18"/>
      <c r="H636" s="18"/>
      <c r="I636" s="18"/>
      <c r="J636" s="18"/>
      <c r="K636" s="163"/>
      <c r="L636" s="18"/>
    </row>
    <row r="637" spans="1:25" ht="12" customHeight="1">
      <c r="A637" s="178" t="str" cm="1">
        <f t="array" ref="A637">IFERROR(INDEX('03.Muestra'!$B$8:$B$17,SMALL(IF("Página Web"='03.Muestra'!$D$8:$D$17,ROW('03.Muestra'!$B$8:$B$17)-MIN(ROW('03.Muestra'!$D$8:$D$17))+1,""),ROW()-633)),"")</f>
        <v/>
      </c>
      <c r="B637" s="186" t="str" cm="1">
        <f t="array" ref="B637">IFERROR(INDEX('03.Muestra'!$C$8:$C$17,SMALL(IF("Página Web"='03.Muestra'!$D$8:$D$17,ROW('03.Muestra'!$C$8:$C$17)-MIN(ROW('03.Muestra'!$D$8:$D$17))+1,""),ROW()-633)),"")</f>
        <v/>
      </c>
      <c r="C637" s="186" t="str" cm="1">
        <f t="array" ref="C637">IFERROR(INDEX('03.Muestra'!$F$8:$F$17,SMALL(IF("Página Web"='03.Muestra'!$D$8:$D$17,ROW('03.Muestra'!$F$8:$F$17)-MIN(ROW('03.Muestra'!$D$8:$D$17))+1,""),ROW()-633)),"")</f>
        <v/>
      </c>
      <c r="D637" s="229" t="str">
        <f t="shared" si="72"/>
        <v/>
      </c>
      <c r="E637" s="74" t="str">
        <f t="shared" si="73"/>
        <v/>
      </c>
      <c r="F637" s="18"/>
      <c r="G637" s="18"/>
      <c r="H637" s="18"/>
      <c r="I637" s="18"/>
      <c r="K637" s="164"/>
      <c r="L637" s="18"/>
    </row>
    <row r="638" spans="1:25" ht="12" customHeight="1">
      <c r="A638" s="178" t="str" cm="1">
        <f t="array" ref="A638">IFERROR(INDEX('03.Muestra'!$B$8:$B$17,SMALL(IF("Página Web"='03.Muestra'!$D$8:$D$17,ROW('03.Muestra'!$B$8:$B$17)-MIN(ROW('03.Muestra'!$D$8:$D$17))+1,""),ROW()-633)),"")</f>
        <v/>
      </c>
      <c r="B638" s="186" t="str" cm="1">
        <f t="array" ref="B638">IFERROR(INDEX('03.Muestra'!$C$8:$C$17,SMALL(IF("Página Web"='03.Muestra'!$D$8:$D$17,ROW('03.Muestra'!$C$8:$C$17)-MIN(ROW('03.Muestra'!$D$8:$D$17))+1,""),ROW()-633)),"")</f>
        <v/>
      </c>
      <c r="C638" s="186" t="str" cm="1">
        <f t="array" ref="C638">IFERROR(INDEX('03.Muestra'!$F$8:$F$17,SMALL(IF("Página Web"='03.Muestra'!$D$8:$D$17,ROW('03.Muestra'!$F$8:$F$17)-MIN(ROW('03.Muestra'!$D$8:$D$17))+1,""),ROW()-633)),"")</f>
        <v/>
      </c>
      <c r="D638" s="229" t="str">
        <f t="shared" si="72"/>
        <v/>
      </c>
      <c r="E638" s="74" t="str">
        <f t="shared" si="73"/>
        <v/>
      </c>
      <c r="F638" s="87"/>
      <c r="G638" s="18"/>
      <c r="H638" s="18"/>
      <c r="I638" s="18"/>
      <c r="K638" s="164"/>
      <c r="L638" s="18"/>
    </row>
    <row r="639" spans="1:25" ht="12" customHeight="1">
      <c r="A639" s="178" t="str" cm="1">
        <f t="array" ref="A639">IFERROR(INDEX('03.Muestra'!$B$8:$B$17,SMALL(IF("Página Web"='03.Muestra'!$D$8:$D$17,ROW('03.Muestra'!$B$8:$B$17)-MIN(ROW('03.Muestra'!$D$8:$D$17))+1,""),ROW()-633)),"")</f>
        <v/>
      </c>
      <c r="B639" s="186" t="str" cm="1">
        <f t="array" ref="B639">IFERROR(INDEX('03.Muestra'!$C$8:$C$17,SMALL(IF("Página Web"='03.Muestra'!$D$8:$D$17,ROW('03.Muestra'!$C$8:$C$17)-MIN(ROW('03.Muestra'!$D$8:$D$17))+1,""),ROW()-633)),"")</f>
        <v/>
      </c>
      <c r="C639" s="186" t="str" cm="1">
        <f t="array" ref="C639">IFERROR(INDEX('03.Muestra'!$F$8:$F$17,SMALL(IF("Página Web"='03.Muestra'!$D$8:$D$17,ROW('03.Muestra'!$F$8:$F$17)-MIN(ROW('03.Muestra'!$D$8:$D$17))+1,""),ROW()-633)),"")</f>
        <v/>
      </c>
      <c r="D639" s="229" t="str">
        <f t="shared" si="72"/>
        <v/>
      </c>
      <c r="E639" s="74" t="str">
        <f t="shared" si="73"/>
        <v/>
      </c>
      <c r="F639" s="18"/>
      <c r="G639" s="18"/>
      <c r="H639" s="18"/>
      <c r="I639" s="18"/>
      <c r="K639" s="164"/>
      <c r="L639" s="18"/>
    </row>
    <row r="640" spans="1:25" ht="12" customHeight="1">
      <c r="A640" s="178" t="str" cm="1">
        <f t="array" ref="A640">IFERROR(INDEX('03.Muestra'!$B$8:$B$17,SMALL(IF("Página Web"='03.Muestra'!$D$8:$D$17,ROW('03.Muestra'!$B$8:$B$17)-MIN(ROW('03.Muestra'!$D$8:$D$17))+1,""),ROW()-633)),"")</f>
        <v/>
      </c>
      <c r="B640" s="186" t="str" cm="1">
        <f t="array" ref="B640">IFERROR(INDEX('03.Muestra'!$C$8:$C$17,SMALL(IF("Página Web"='03.Muestra'!$D$8:$D$17,ROW('03.Muestra'!$C$8:$C$17)-MIN(ROW('03.Muestra'!$D$8:$D$17))+1,""),ROW()-633)),"")</f>
        <v/>
      </c>
      <c r="C640" s="186" t="str" cm="1">
        <f t="array" ref="C640">IFERROR(INDEX('03.Muestra'!$F$8:$F$17,SMALL(IF("Página Web"='03.Muestra'!$D$8:$D$17,ROW('03.Muestra'!$F$8:$F$17)-MIN(ROW('03.Muestra'!$D$8:$D$17))+1,""),ROW()-633)),"")</f>
        <v/>
      </c>
      <c r="D640" s="229" t="str">
        <f t="shared" si="72"/>
        <v/>
      </c>
      <c r="E640" s="74" t="str">
        <f t="shared" si="73"/>
        <v/>
      </c>
      <c r="F640" s="18"/>
      <c r="G640" s="18"/>
      <c r="H640" s="18"/>
      <c r="I640" s="18"/>
      <c r="K640" s="164"/>
      <c r="L640" s="18"/>
    </row>
    <row r="641" spans="1:25" ht="12" customHeight="1">
      <c r="A641" s="178" t="str" cm="1">
        <f t="array" ref="A641">IFERROR(INDEX('03.Muestra'!$B$8:$B$17,SMALL(IF("Página Web"='03.Muestra'!$D$8:$D$17,ROW('03.Muestra'!$B$8:$B$17)-MIN(ROW('03.Muestra'!$D$8:$D$17))+1,""),ROW()-633)),"")</f>
        <v/>
      </c>
      <c r="B641" s="186" t="str" cm="1">
        <f t="array" ref="B641">IFERROR(INDEX('03.Muestra'!$C$8:$C$17,SMALL(IF("Página Web"='03.Muestra'!$D$8:$D$17,ROW('03.Muestra'!$C$8:$C$17)-MIN(ROW('03.Muestra'!$D$8:$D$17))+1,""),ROW()-633)),"")</f>
        <v/>
      </c>
      <c r="C641" s="186" t="str" cm="1">
        <f t="array" ref="C641">IFERROR(INDEX('03.Muestra'!$F$8:$F$17,SMALL(IF("Página Web"='03.Muestra'!$D$8:$D$17,ROW('03.Muestra'!$F$8:$F$17)-MIN(ROW('03.Muestra'!$D$8:$D$17))+1,""),ROW()-633)),"")</f>
        <v/>
      </c>
      <c r="D641" s="229" t="str">
        <f t="shared" si="72"/>
        <v/>
      </c>
      <c r="E641" s="74" t="str">
        <f t="shared" si="73"/>
        <v/>
      </c>
      <c r="F641" s="18"/>
      <c r="G641" s="18"/>
      <c r="H641" s="18"/>
      <c r="I641" s="18"/>
      <c r="J641" s="18"/>
      <c r="K641" s="163"/>
      <c r="L641" s="18"/>
    </row>
    <row r="642" spans="1:25" ht="12" customHeight="1">
      <c r="A642" s="178" t="str" cm="1">
        <f t="array" ref="A642">IFERROR(INDEX('03.Muestra'!$B$8:$B$17,SMALL(IF("Página Web"='03.Muestra'!$D$8:$D$17,ROW('03.Muestra'!$B$8:$B$17)-MIN(ROW('03.Muestra'!$D$8:$D$17))+1,""),ROW()-633)),"")</f>
        <v/>
      </c>
      <c r="B642" s="186" t="str" cm="1">
        <f t="array" ref="B642">IFERROR(INDEX('03.Muestra'!$C$8:$C$17,SMALL(IF("Página Web"='03.Muestra'!$D$8:$D$17,ROW('03.Muestra'!$C$8:$C$17)-MIN(ROW('03.Muestra'!$D$8:$D$17))+1,""),ROW()-633)),"")</f>
        <v/>
      </c>
      <c r="C642" s="186" t="str" cm="1">
        <f t="array" ref="C642">IFERROR(INDEX('03.Muestra'!$F$8:$F$17,SMALL(IF("Página Web"='03.Muestra'!$D$8:$D$17,ROW('03.Muestra'!$F$8:$F$17)-MIN(ROW('03.Muestra'!$D$8:$D$17))+1,""),ROW()-633)),"")</f>
        <v/>
      </c>
      <c r="D642" s="229" t="str">
        <f t="shared" si="72"/>
        <v/>
      </c>
      <c r="E642" s="74" t="str">
        <f t="shared" si="73"/>
        <v/>
      </c>
      <c r="F642" s="18"/>
      <c r="G642" s="18"/>
      <c r="H642" s="18"/>
      <c r="I642" s="18"/>
      <c r="J642" s="18"/>
      <c r="K642" s="163"/>
      <c r="L642" s="18"/>
    </row>
    <row r="643" spans="1:25" ht="12" customHeight="1">
      <c r="A643" s="178" t="str" cm="1">
        <f t="array" ref="A643">IFERROR(INDEX('03.Muestra'!$B$8:$B$17,SMALL(IF("Página Web"='03.Muestra'!$D$8:$D$17,ROW('03.Muestra'!$B$8:$B$17)-MIN(ROW('03.Muestra'!$D$8:$D$17))+1,""),ROW()-633)),"")</f>
        <v/>
      </c>
      <c r="B643" s="186" t="str" cm="1">
        <f t="array" ref="B643">IFERROR(INDEX('03.Muestra'!$C$8:$C$17,SMALL(IF("Página Web"='03.Muestra'!$D$8:$D$17,ROW('03.Muestra'!$C$8:$C$17)-MIN(ROW('03.Muestra'!$D$8:$D$17))+1,""),ROW()-633)),"")</f>
        <v/>
      </c>
      <c r="C643" s="186" t="str" cm="1">
        <f t="array" ref="C643">IFERROR(INDEX('03.Muestra'!$F$8:$F$17,SMALL(IF("Página Web"='03.Muestra'!$D$8:$D$17,ROW('03.Muestra'!$F$8:$F$17)-MIN(ROW('03.Muestra'!$D$8:$D$17))+1,""),ROW()-633)),"")</f>
        <v/>
      </c>
      <c r="D643" s="229" t="str">
        <f t="shared" si="72"/>
        <v/>
      </c>
      <c r="E643" s="74" t="str">
        <f t="shared" si="73"/>
        <v/>
      </c>
      <c r="F643" s="18"/>
      <c r="G643" s="18"/>
      <c r="H643" s="18"/>
      <c r="I643" s="18"/>
      <c r="J643" s="18"/>
      <c r="K643" s="163"/>
      <c r="L643" s="18"/>
    </row>
    <row r="644" spans="1:25" ht="12" customHeight="1">
      <c r="A644" s="79"/>
      <c r="B644" s="111"/>
      <c r="C644" s="111"/>
      <c r="D644" s="239"/>
      <c r="E644" s="74"/>
      <c r="F644" s="18"/>
      <c r="G644" s="18"/>
      <c r="H644" s="18"/>
      <c r="I644" s="18"/>
      <c r="J644" s="18"/>
      <c r="K644" s="163"/>
      <c r="L644" s="18"/>
      <c r="M644" s="18"/>
      <c r="N644" s="18"/>
      <c r="O644" s="18"/>
      <c r="P644" s="18"/>
      <c r="Q644" s="18"/>
      <c r="R644" s="18"/>
      <c r="S644" s="18"/>
      <c r="T644" s="18"/>
      <c r="U644" s="18"/>
      <c r="V644" s="18"/>
      <c r="W644" s="18"/>
      <c r="X644" s="18"/>
      <c r="Y644" s="18"/>
    </row>
    <row r="645" spans="1:25" ht="12" customHeight="1">
      <c r="B645" s="18"/>
      <c r="C645" s="18"/>
      <c r="D645" s="235"/>
      <c r="E645" s="74"/>
      <c r="F645" s="18"/>
      <c r="G645" s="18"/>
      <c r="H645" s="18"/>
      <c r="I645" s="18"/>
      <c r="J645" s="18"/>
      <c r="K645" s="163"/>
      <c r="L645" s="18"/>
      <c r="M645" s="18"/>
      <c r="N645" s="18"/>
      <c r="O645" s="18"/>
      <c r="P645" s="18"/>
      <c r="Q645" s="18"/>
      <c r="R645" s="18"/>
      <c r="S645" s="18"/>
      <c r="T645" s="18"/>
      <c r="U645" s="18"/>
      <c r="V645" s="18"/>
      <c r="W645" s="18"/>
      <c r="X645" s="18"/>
      <c r="Y645" s="18"/>
    </row>
    <row r="646" spans="1:25" ht="31">
      <c r="A646" s="227"/>
      <c r="B646" s="228"/>
      <c r="C646" s="227"/>
      <c r="D646" s="240"/>
      <c r="E646" s="222"/>
      <c r="F646" s="18"/>
      <c r="G646" s="18"/>
      <c r="H646" s="18"/>
      <c r="I646" s="18"/>
      <c r="J646" s="18"/>
      <c r="K646" s="163"/>
      <c r="L646" s="18"/>
      <c r="M646" s="18"/>
      <c r="N646" s="18"/>
      <c r="O646" s="18"/>
      <c r="P646" s="18"/>
      <c r="Q646" s="18"/>
      <c r="R646" s="18"/>
      <c r="S646" s="18"/>
      <c r="T646" s="18"/>
      <c r="U646" s="18"/>
      <c r="V646" s="18"/>
      <c r="W646" s="18"/>
      <c r="X646" s="18"/>
      <c r="Y646" s="18"/>
    </row>
    <row r="647" spans="1:25" ht="12" customHeight="1">
      <c r="A647" s="180"/>
      <c r="B647" s="180"/>
      <c r="C647" s="180"/>
      <c r="D647" s="241"/>
      <c r="E647" s="208"/>
      <c r="F647" s="176"/>
      <c r="G647" s="18"/>
      <c r="H647" s="18"/>
      <c r="I647" s="18"/>
      <c r="J647" s="18"/>
      <c r="K647" s="163"/>
      <c r="L647" s="18"/>
      <c r="M647" s="18"/>
      <c r="N647" s="18"/>
      <c r="O647" s="18"/>
      <c r="P647" s="18"/>
      <c r="Q647" s="18"/>
      <c r="R647" s="18"/>
      <c r="S647" s="18"/>
      <c r="T647" s="18"/>
      <c r="U647" s="18"/>
      <c r="V647" s="18"/>
      <c r="W647" s="18"/>
      <c r="X647" s="18"/>
      <c r="Y647" s="18"/>
    </row>
    <row r="648" spans="1:25" ht="12" customHeight="1">
      <c r="B648" s="18"/>
      <c r="C648" s="18"/>
      <c r="D648" s="235"/>
      <c r="E648" s="18"/>
      <c r="F648" s="18"/>
      <c r="G648" s="18"/>
      <c r="H648" s="18"/>
      <c r="I648" s="18"/>
      <c r="J648" s="18"/>
      <c r="K648" s="163"/>
      <c r="L648" s="18"/>
    </row>
    <row r="649" spans="1:25" ht="12" customHeight="1">
      <c r="B649" s="18"/>
      <c r="C649" s="18"/>
      <c r="D649" s="235"/>
      <c r="E649" s="78"/>
      <c r="F649" s="18"/>
      <c r="G649" s="18"/>
      <c r="H649" s="18"/>
      <c r="I649" s="18"/>
      <c r="J649" s="18"/>
      <c r="K649" s="163"/>
      <c r="L649" s="18"/>
    </row>
    <row r="650" spans="1:25" ht="29.25" customHeight="1">
      <c r="A650" s="157" t="s">
        <v>262</v>
      </c>
      <c r="B650" s="22" t="s">
        <v>87</v>
      </c>
      <c r="C650" s="23" t="s">
        <v>401</v>
      </c>
      <c r="D650" s="237" t="s">
        <v>30</v>
      </c>
      <c r="E650" s="88"/>
      <c r="K650" s="163"/>
      <c r="L650" s="18"/>
    </row>
    <row r="651" spans="1:25" ht="12" customHeight="1">
      <c r="A651" s="178" cm="1">
        <f t="array" ref="A651">IFERROR(INDEX('03.Muestra'!$B$8:$B$17,SMALL(IF("Página Web"='03.Muestra'!$D$8:$D$17,ROW('03.Muestra'!$B$8:$B$17)-MIN(ROW('03.Muestra'!$D$8:$D$17))+1,""),ROW()-650)),"")</f>
        <v>1</v>
      </c>
      <c r="B651" s="186" t="str" cm="1">
        <f t="array" ref="B651">IFERROR(INDEX('03.Muestra'!$C$8:$C$17,SMALL(IF("Página Web"='03.Muestra'!$D$8:$D$17,ROW('03.Muestra'!$C$8:$C$17)-MIN(ROW('03.Muestra'!$D$8:$D$17))+1,""),ROW()-650)),"")</f>
        <v>Home</v>
      </c>
      <c r="C651" s="186" t="str" cm="1">
        <f t="array" ref="C651">IFERROR(INDEX('03.Muestra'!$F$8:$F$17,SMALL(IF("Página Web"='03.Muestra'!$D$8:$D$17,ROW('03.Muestra'!$F$8:$F$17)-MIN(ROW('03.Muestra'!$D$8:$D$17))+1,""),ROW()-650)),"")</f>
        <v>https://…</v>
      </c>
      <c r="D651" s="229" t="str">
        <f t="shared" ref="D651:D660" si="74">IF(C651="","",$D$18)</f>
        <v>N/A</v>
      </c>
      <c r="E651" s="74" t="str">
        <f t="shared" ref="E651:E660" si="75">IF(D651&lt;&gt;"",IF(AND(B651&lt;&gt;"",C651&lt;&gt;""),"","ERR"),"")</f>
        <v/>
      </c>
      <c r="F651" s="81" t="s">
        <v>31</v>
      </c>
      <c r="G651" s="82" t="s">
        <v>35</v>
      </c>
      <c r="H651" s="83" t="s">
        <v>33</v>
      </c>
      <c r="I651" s="84" t="s">
        <v>26</v>
      </c>
      <c r="J651" s="85" t="s">
        <v>24</v>
      </c>
      <c r="K651" s="159" t="s">
        <v>463</v>
      </c>
      <c r="L651" s="18"/>
    </row>
    <row r="652" spans="1:25" ht="12" customHeight="1">
      <c r="A652" s="178" t="str" cm="1">
        <f t="array" ref="A652">IFERROR(INDEX('03.Muestra'!$B$8:$B$17,SMALL(IF("Página Web"='03.Muestra'!$D$8:$D$17,ROW('03.Muestra'!$B$8:$B$17)-MIN(ROW('03.Muestra'!$D$8:$D$17))+1,""),ROW()-650)),"")</f>
        <v/>
      </c>
      <c r="B652" s="186" t="str" cm="1">
        <f t="array" ref="B652">IFERROR(INDEX('03.Muestra'!$C$8:$C$17,SMALL(IF("Página Web"='03.Muestra'!$D$8:$D$17,ROW('03.Muestra'!$C$8:$C$17)-MIN(ROW('03.Muestra'!$D$8:$D$17))+1,""),ROW()-650)),"")</f>
        <v/>
      </c>
      <c r="C652" s="186" t="str" cm="1">
        <f t="array" ref="C652">IFERROR(INDEX('03.Muestra'!$F$8:$F$17,SMALL(IF("Página Web"='03.Muestra'!$D$8:$D$17,ROW('03.Muestra'!$F$8:$F$17)-MIN(ROW('03.Muestra'!$D$8:$D$17))+1,""),ROW()-650)),"")</f>
        <v/>
      </c>
      <c r="D652" s="229" t="str">
        <f t="shared" si="74"/>
        <v/>
      </c>
      <c r="E652" s="74" t="str">
        <f t="shared" si="75"/>
        <v/>
      </c>
      <c r="F652" s="199">
        <f ca="1">COUNTIF($D651:INDIRECT("$D" &amp;  SUM(ROW()-1,'03.Muestra'!$D$20)-1),F651)</f>
        <v>0</v>
      </c>
      <c r="G652" s="199">
        <f ca="1">COUNTIF($D651:INDIRECT("$D" &amp;  SUM(ROW()-1,'03.Muestra'!$D$20)-1),G651)</f>
        <v>0</v>
      </c>
      <c r="H652" s="199">
        <f ca="1">COUNTIF($D651:INDIRECT("$D" &amp;  SUM(ROW()-1,'03.Muestra'!$D$20)-1),H651)</f>
        <v>1</v>
      </c>
      <c r="I652" s="199">
        <f ca="1">COUNTIF($D651:INDIRECT("$D" &amp;  SUM(ROW()-1,'03.Muestra'!$D$20)-1),I651)</f>
        <v>0</v>
      </c>
      <c r="J652" s="199">
        <f ca="1">COUNTIF($D651:INDIRECT("$D" &amp;  SUM(ROW()-1,'03.Muestra'!$D$20)-1),J651)</f>
        <v>0</v>
      </c>
      <c r="K652" s="160">
        <f ca="1">IF(COUNTIF('03.Muestra'!$D$8:$D$17,"Página Web")=0,0,COUNTBLANK($D651:INDIRECT("$D" &amp;  SUM(ROW()-1,COUNTIF('03.Muestra'!$D$8:$D$17,"Página Web"))-1)))</f>
        <v>0</v>
      </c>
      <c r="L652" s="18"/>
    </row>
    <row r="653" spans="1:25" ht="12" customHeight="1">
      <c r="A653" s="178" t="str" cm="1">
        <f t="array" ref="A653">IFERROR(INDEX('03.Muestra'!$B$8:$B$17,SMALL(IF("Página Web"='03.Muestra'!$D$8:$D$17,ROW('03.Muestra'!$B$8:$B$17)-MIN(ROW('03.Muestra'!$D$8:$D$17))+1,""),ROW()-650)),"")</f>
        <v/>
      </c>
      <c r="B653" s="186" t="str" cm="1">
        <f t="array" ref="B653">IFERROR(INDEX('03.Muestra'!$C$8:$C$17,SMALL(IF("Página Web"='03.Muestra'!$D$8:$D$17,ROW('03.Muestra'!$C$8:$C$17)-MIN(ROW('03.Muestra'!$D$8:$D$17))+1,""),ROW()-650)),"")</f>
        <v/>
      </c>
      <c r="C653" s="186" t="str" cm="1">
        <f t="array" ref="C653">IFERROR(INDEX('03.Muestra'!$F$8:$F$17,SMALL(IF("Página Web"='03.Muestra'!$D$8:$D$17,ROW('03.Muestra'!$F$8:$F$17)-MIN(ROW('03.Muestra'!$D$8:$D$17))+1,""),ROW()-650)),"")</f>
        <v/>
      </c>
      <c r="D653" s="229" t="str">
        <f t="shared" si="74"/>
        <v/>
      </c>
      <c r="E653" s="74" t="str">
        <f t="shared" si="75"/>
        <v/>
      </c>
      <c r="G653" s="18"/>
      <c r="H653" s="18"/>
      <c r="I653" s="18"/>
      <c r="J653" s="18"/>
      <c r="K653" s="163"/>
      <c r="L653" s="18"/>
    </row>
    <row r="654" spans="1:25" ht="12" customHeight="1">
      <c r="A654" s="178" t="str" cm="1">
        <f t="array" ref="A654">IFERROR(INDEX('03.Muestra'!$B$8:$B$17,SMALL(IF("Página Web"='03.Muestra'!$D$8:$D$17,ROW('03.Muestra'!$B$8:$B$17)-MIN(ROW('03.Muestra'!$D$8:$D$17))+1,""),ROW()-650)),"")</f>
        <v/>
      </c>
      <c r="B654" s="186" t="str" cm="1">
        <f t="array" ref="B654">IFERROR(INDEX('03.Muestra'!$C$8:$C$17,SMALL(IF("Página Web"='03.Muestra'!$D$8:$D$17,ROW('03.Muestra'!$C$8:$C$17)-MIN(ROW('03.Muestra'!$D$8:$D$17))+1,""),ROW()-650)),"")</f>
        <v/>
      </c>
      <c r="C654" s="186" t="str" cm="1">
        <f t="array" ref="C654">IFERROR(INDEX('03.Muestra'!$F$8:$F$17,SMALL(IF("Página Web"='03.Muestra'!$D$8:$D$17,ROW('03.Muestra'!$F$8:$F$17)-MIN(ROW('03.Muestra'!$D$8:$D$17))+1,""),ROW()-650)),"")</f>
        <v/>
      </c>
      <c r="D654" s="229" t="str">
        <f t="shared" si="74"/>
        <v/>
      </c>
      <c r="E654" s="74" t="str">
        <f t="shared" si="75"/>
        <v/>
      </c>
      <c r="G654" s="18"/>
      <c r="H654" s="18"/>
      <c r="I654" s="18"/>
      <c r="J654" s="18"/>
      <c r="K654" s="163"/>
      <c r="L654" s="18"/>
    </row>
    <row r="655" spans="1:25" ht="12" customHeight="1">
      <c r="A655" s="178" t="str" cm="1">
        <f t="array" ref="A655">IFERROR(INDEX('03.Muestra'!$B$8:$B$17,SMALL(IF("Página Web"='03.Muestra'!$D$8:$D$17,ROW('03.Muestra'!$B$8:$B$17)-MIN(ROW('03.Muestra'!$D$8:$D$17))+1,""),ROW()-650)),"")</f>
        <v/>
      </c>
      <c r="B655" s="186" t="str" cm="1">
        <f t="array" ref="B655">IFERROR(INDEX('03.Muestra'!$C$8:$C$17,SMALL(IF("Página Web"='03.Muestra'!$D$8:$D$17,ROW('03.Muestra'!$C$8:$C$17)-MIN(ROW('03.Muestra'!$D$8:$D$17))+1,""),ROW()-650)),"")</f>
        <v/>
      </c>
      <c r="C655" s="186" t="str" cm="1">
        <f t="array" ref="C655">IFERROR(INDEX('03.Muestra'!$F$8:$F$17,SMALL(IF("Página Web"='03.Muestra'!$D$8:$D$17,ROW('03.Muestra'!$F$8:$F$17)-MIN(ROW('03.Muestra'!$D$8:$D$17))+1,""),ROW()-650)),"")</f>
        <v/>
      </c>
      <c r="D655" s="229" t="str">
        <f t="shared" si="74"/>
        <v/>
      </c>
      <c r="E655" s="74" t="str">
        <f t="shared" si="75"/>
        <v/>
      </c>
      <c r="G655" s="18"/>
      <c r="H655" s="18"/>
      <c r="I655" s="18"/>
      <c r="J655" s="18"/>
      <c r="K655" s="163"/>
      <c r="L655" s="18"/>
    </row>
    <row r="656" spans="1:25" ht="12" customHeight="1">
      <c r="A656" s="178" t="str" cm="1">
        <f t="array" ref="A656">IFERROR(INDEX('03.Muestra'!$B$8:$B$17,SMALL(IF("Página Web"='03.Muestra'!$D$8:$D$17,ROW('03.Muestra'!$B$8:$B$17)-MIN(ROW('03.Muestra'!$D$8:$D$17))+1,""),ROW()-650)),"")</f>
        <v/>
      </c>
      <c r="B656" s="186" t="str" cm="1">
        <f t="array" ref="B656">IFERROR(INDEX('03.Muestra'!$C$8:$C$17,SMALL(IF("Página Web"='03.Muestra'!$D$8:$D$17,ROW('03.Muestra'!$C$8:$C$17)-MIN(ROW('03.Muestra'!$D$8:$D$17))+1,""),ROW()-650)),"")</f>
        <v/>
      </c>
      <c r="C656" s="186" t="str" cm="1">
        <f t="array" ref="C656">IFERROR(INDEX('03.Muestra'!$F$8:$F$17,SMALL(IF("Página Web"='03.Muestra'!$D$8:$D$17,ROW('03.Muestra'!$F$8:$F$17)-MIN(ROW('03.Muestra'!$D$8:$D$17))+1,""),ROW()-650)),"")</f>
        <v/>
      </c>
      <c r="D656" s="229" t="str">
        <f t="shared" si="74"/>
        <v/>
      </c>
      <c r="E656" s="74" t="str">
        <f t="shared" si="75"/>
        <v/>
      </c>
      <c r="G656" s="18"/>
      <c r="H656" s="18"/>
      <c r="I656" s="18"/>
      <c r="J656" s="18"/>
      <c r="K656" s="163"/>
      <c r="L656" s="18"/>
    </row>
    <row r="657" spans="1:25" ht="12" customHeight="1">
      <c r="A657" s="178" t="str" cm="1">
        <f t="array" ref="A657">IFERROR(INDEX('03.Muestra'!$B$8:$B$17,SMALL(IF("Página Web"='03.Muestra'!$D$8:$D$17,ROW('03.Muestra'!$B$8:$B$17)-MIN(ROW('03.Muestra'!$D$8:$D$17))+1,""),ROW()-650)),"")</f>
        <v/>
      </c>
      <c r="B657" s="186" t="str" cm="1">
        <f t="array" ref="B657">IFERROR(INDEX('03.Muestra'!$C$8:$C$17,SMALL(IF("Página Web"='03.Muestra'!$D$8:$D$17,ROW('03.Muestra'!$C$8:$C$17)-MIN(ROW('03.Muestra'!$D$8:$D$17))+1,""),ROW()-650)),"")</f>
        <v/>
      </c>
      <c r="C657" s="186" t="str" cm="1">
        <f t="array" ref="C657">IFERROR(INDEX('03.Muestra'!$F$8:$F$17,SMALL(IF("Página Web"='03.Muestra'!$D$8:$D$17,ROW('03.Muestra'!$F$8:$F$17)-MIN(ROW('03.Muestra'!$D$8:$D$17))+1,""),ROW()-650)),"")</f>
        <v/>
      </c>
      <c r="D657" s="229" t="str">
        <f t="shared" si="74"/>
        <v/>
      </c>
      <c r="E657" s="74" t="str">
        <f t="shared" si="75"/>
        <v/>
      </c>
      <c r="F657" s="18"/>
      <c r="G657" s="18"/>
      <c r="H657" s="18"/>
      <c r="I657" s="18"/>
      <c r="J657" s="18"/>
      <c r="K657" s="163"/>
      <c r="L657" s="18"/>
    </row>
    <row r="658" spans="1:25" ht="12" customHeight="1">
      <c r="A658" s="178" t="str" cm="1">
        <f t="array" ref="A658">IFERROR(INDEX('03.Muestra'!$B$8:$B$17,SMALL(IF("Página Web"='03.Muestra'!$D$8:$D$17,ROW('03.Muestra'!$B$8:$B$17)-MIN(ROW('03.Muestra'!$D$8:$D$17))+1,""),ROW()-650)),"")</f>
        <v/>
      </c>
      <c r="B658" s="186" t="str" cm="1">
        <f t="array" ref="B658">IFERROR(INDEX('03.Muestra'!$C$8:$C$17,SMALL(IF("Página Web"='03.Muestra'!$D$8:$D$17,ROW('03.Muestra'!$C$8:$C$17)-MIN(ROW('03.Muestra'!$D$8:$D$17))+1,""),ROW()-650)),"")</f>
        <v/>
      </c>
      <c r="C658" s="186" t="str" cm="1">
        <f t="array" ref="C658">IFERROR(INDEX('03.Muestra'!$F$8:$F$17,SMALL(IF("Página Web"='03.Muestra'!$D$8:$D$17,ROW('03.Muestra'!$F$8:$F$17)-MIN(ROW('03.Muestra'!$D$8:$D$17))+1,""),ROW()-650)),"")</f>
        <v/>
      </c>
      <c r="D658" s="229" t="str">
        <f t="shared" si="74"/>
        <v/>
      </c>
      <c r="E658" s="74" t="str">
        <f t="shared" si="75"/>
        <v/>
      </c>
      <c r="F658" s="18"/>
      <c r="G658" s="18"/>
      <c r="H658" s="18"/>
      <c r="I658" s="18"/>
      <c r="J658" s="18"/>
      <c r="K658" s="163"/>
      <c r="L658" s="18"/>
    </row>
    <row r="659" spans="1:25" ht="12" customHeight="1">
      <c r="A659" s="178" t="str" cm="1">
        <f t="array" ref="A659">IFERROR(INDEX('03.Muestra'!$B$8:$B$17,SMALL(IF("Página Web"='03.Muestra'!$D$8:$D$17,ROW('03.Muestra'!$B$8:$B$17)-MIN(ROW('03.Muestra'!$D$8:$D$17))+1,""),ROW()-650)),"")</f>
        <v/>
      </c>
      <c r="B659" s="186" t="str" cm="1">
        <f t="array" ref="B659">IFERROR(INDEX('03.Muestra'!$C$8:$C$17,SMALL(IF("Página Web"='03.Muestra'!$D$8:$D$17,ROW('03.Muestra'!$C$8:$C$17)-MIN(ROW('03.Muestra'!$D$8:$D$17))+1,""),ROW()-650)),"")</f>
        <v/>
      </c>
      <c r="C659" s="186" t="str" cm="1">
        <f t="array" ref="C659">IFERROR(INDEX('03.Muestra'!$F$8:$F$17,SMALL(IF("Página Web"='03.Muestra'!$D$8:$D$17,ROW('03.Muestra'!$F$8:$F$17)-MIN(ROW('03.Muestra'!$D$8:$D$17))+1,""),ROW()-650)),"")</f>
        <v/>
      </c>
      <c r="D659" s="229" t="str">
        <f t="shared" si="74"/>
        <v/>
      </c>
      <c r="E659" s="74" t="str">
        <f t="shared" si="75"/>
        <v/>
      </c>
      <c r="F659" s="18"/>
      <c r="G659" s="18"/>
      <c r="H659" s="18"/>
      <c r="I659" s="18"/>
      <c r="J659" s="18"/>
      <c r="K659" s="163"/>
      <c r="L659" s="18"/>
    </row>
    <row r="660" spans="1:25" ht="12" customHeight="1">
      <c r="A660" s="178" t="str" cm="1">
        <f t="array" ref="A660">IFERROR(INDEX('03.Muestra'!$B$8:$B$17,SMALL(IF("Página Web"='03.Muestra'!$D$8:$D$17,ROW('03.Muestra'!$B$8:$B$17)-MIN(ROW('03.Muestra'!$D$8:$D$17))+1,""),ROW()-650)),"")</f>
        <v/>
      </c>
      <c r="B660" s="186" t="str" cm="1">
        <f t="array" ref="B660">IFERROR(INDEX('03.Muestra'!$C$8:$C$17,SMALL(IF("Página Web"='03.Muestra'!$D$8:$D$17,ROW('03.Muestra'!$C$8:$C$17)-MIN(ROW('03.Muestra'!$D$8:$D$17))+1,""),ROW()-650)),"")</f>
        <v/>
      </c>
      <c r="C660" s="186" t="str" cm="1">
        <f t="array" ref="C660">IFERROR(INDEX('03.Muestra'!$F$8:$F$17,SMALL(IF("Página Web"='03.Muestra'!$D$8:$D$17,ROW('03.Muestra'!$F$8:$F$17)-MIN(ROW('03.Muestra'!$D$8:$D$17))+1,""),ROW()-650)),"")</f>
        <v/>
      </c>
      <c r="D660" s="229" t="str">
        <f t="shared" si="74"/>
        <v/>
      </c>
      <c r="E660" s="74" t="str">
        <f t="shared" si="75"/>
        <v/>
      </c>
      <c r="F660" s="18"/>
      <c r="G660" s="18"/>
      <c r="H660" s="18"/>
      <c r="I660" s="18"/>
      <c r="J660" s="18"/>
      <c r="K660" s="163"/>
      <c r="L660" s="18"/>
    </row>
    <row r="661" spans="1:25" ht="12" customHeight="1">
      <c r="A661" s="79"/>
      <c r="B661" s="111"/>
      <c r="C661" s="111"/>
      <c r="D661" s="239"/>
      <c r="E661" s="74"/>
      <c r="F661" s="18"/>
      <c r="G661" s="18"/>
      <c r="H661" s="18"/>
      <c r="I661" s="18"/>
      <c r="J661" s="18"/>
      <c r="K661" s="163"/>
      <c r="L661" s="18"/>
      <c r="M661" s="18"/>
      <c r="N661" s="18"/>
      <c r="O661" s="18"/>
      <c r="P661" s="18"/>
      <c r="Q661" s="18"/>
      <c r="R661" s="18"/>
      <c r="S661" s="18"/>
      <c r="T661" s="18"/>
      <c r="U661" s="18"/>
      <c r="V661" s="18"/>
      <c r="W661" s="18"/>
      <c r="X661" s="18"/>
      <c r="Y661" s="18"/>
    </row>
    <row r="662" spans="1:25" ht="12" customHeight="1">
      <c r="B662" s="18"/>
      <c r="C662" s="18"/>
      <c r="D662" s="235"/>
      <c r="E662" s="74"/>
      <c r="F662" s="18"/>
      <c r="G662" s="18"/>
      <c r="H662" s="18"/>
      <c r="I662" s="18"/>
      <c r="J662" s="18"/>
      <c r="K662" s="163"/>
      <c r="L662" s="18"/>
      <c r="M662" s="18"/>
      <c r="N662" s="18"/>
      <c r="O662" s="18"/>
      <c r="P662" s="18"/>
      <c r="Q662" s="18"/>
      <c r="R662" s="18"/>
      <c r="S662" s="18"/>
      <c r="T662" s="18"/>
      <c r="U662" s="18"/>
      <c r="V662" s="18"/>
      <c r="W662" s="18"/>
      <c r="X662" s="18"/>
      <c r="Y662" s="18"/>
    </row>
    <row r="663" spans="1:25" ht="31">
      <c r="A663" s="227"/>
      <c r="B663" s="228"/>
      <c r="C663" s="227"/>
      <c r="D663" s="240"/>
      <c r="E663" s="222"/>
      <c r="F663" s="18"/>
      <c r="G663" s="18"/>
      <c r="H663" s="18"/>
      <c r="I663" s="18"/>
      <c r="J663" s="18"/>
      <c r="K663" s="163"/>
      <c r="L663" s="18"/>
      <c r="M663" s="18"/>
      <c r="N663" s="18"/>
      <c r="O663" s="18"/>
      <c r="P663" s="18"/>
      <c r="Q663" s="18"/>
      <c r="R663" s="18"/>
      <c r="S663" s="18"/>
      <c r="T663" s="18"/>
      <c r="U663" s="18"/>
      <c r="V663" s="18"/>
      <c r="W663" s="18"/>
      <c r="X663" s="18"/>
      <c r="Y663" s="18"/>
    </row>
    <row r="664" spans="1:25" ht="12" customHeight="1">
      <c r="A664" s="180"/>
      <c r="B664" s="180"/>
      <c r="C664" s="180"/>
      <c r="D664" s="241"/>
      <c r="E664" s="208"/>
      <c r="F664" s="176"/>
      <c r="G664" s="18"/>
      <c r="H664" s="18"/>
      <c r="I664" s="18"/>
      <c r="J664" s="18"/>
      <c r="K664" s="163"/>
      <c r="L664" s="18"/>
      <c r="M664" s="18"/>
      <c r="N664" s="18"/>
      <c r="O664" s="18"/>
      <c r="P664" s="18"/>
      <c r="Q664" s="18"/>
      <c r="R664" s="18"/>
      <c r="S664" s="18"/>
      <c r="T664" s="18"/>
      <c r="U664" s="18"/>
      <c r="V664" s="18"/>
      <c r="W664" s="18"/>
      <c r="X664" s="18"/>
      <c r="Y664" s="18"/>
    </row>
    <row r="665" spans="1:25" ht="12" customHeight="1">
      <c r="B665" s="18"/>
      <c r="C665" s="18"/>
      <c r="D665" s="235"/>
      <c r="E665" s="18"/>
      <c r="F665" s="18"/>
      <c r="G665" s="18"/>
      <c r="H665" s="18"/>
      <c r="I665" s="18"/>
      <c r="J665" s="18"/>
      <c r="K665" s="163"/>
      <c r="L665" s="18"/>
    </row>
    <row r="666" spans="1:25" ht="12" customHeight="1">
      <c r="B666" s="18"/>
      <c r="C666" s="18"/>
      <c r="D666" s="235"/>
      <c r="E666" s="78"/>
      <c r="F666" s="18"/>
      <c r="G666" s="18"/>
      <c r="H666" s="18"/>
      <c r="I666" s="18"/>
      <c r="J666" s="18"/>
      <c r="K666" s="163"/>
      <c r="L666" s="18"/>
    </row>
    <row r="667" spans="1:25" ht="29.25" customHeight="1">
      <c r="A667" s="157" t="s">
        <v>262</v>
      </c>
      <c r="B667" s="22" t="s">
        <v>87</v>
      </c>
      <c r="C667" s="23" t="s">
        <v>402</v>
      </c>
      <c r="D667" s="237" t="s">
        <v>30</v>
      </c>
      <c r="E667" s="88"/>
      <c r="K667" s="163"/>
      <c r="L667" s="18"/>
    </row>
    <row r="668" spans="1:25" ht="12" customHeight="1">
      <c r="A668" s="178" cm="1">
        <f t="array" ref="A668">IFERROR(INDEX('03.Muestra'!$B$8:$B$17,SMALL(IF("Página Web"='03.Muestra'!$D$8:$D$17,ROW('03.Muestra'!$B$8:$B$17)-MIN(ROW('03.Muestra'!$D$8:$D$17))+1,""),ROW()-667)),"")</f>
        <v>1</v>
      </c>
      <c r="B668" s="186" t="str" cm="1">
        <f t="array" ref="B668">IFERROR(INDEX('03.Muestra'!$C$8:$C$17,SMALL(IF("Página Web"='03.Muestra'!$D$8:$D$17,ROW('03.Muestra'!$C$8:$C$17)-MIN(ROW('03.Muestra'!$D$8:$D$17))+1,""),ROW()-667)),"")</f>
        <v>Home</v>
      </c>
      <c r="C668" s="186" t="str" cm="1">
        <f t="array" ref="C668">IFERROR(INDEX('03.Muestra'!$F$8:$F$17,SMALL(IF("Página Web"='03.Muestra'!$D$8:$D$17,ROW('03.Muestra'!$F$8:$F$17)-MIN(ROW('03.Muestra'!$D$8:$D$17))+1,""),ROW()-667)),"")</f>
        <v>https://…</v>
      </c>
      <c r="D668" s="229" t="str">
        <f t="shared" ref="D668:D677" si="76">IF(C668="","",$D$18)</f>
        <v>N/A</v>
      </c>
      <c r="E668" s="74" t="str">
        <f t="shared" ref="E668:E677" si="77">IF(D668&lt;&gt;"",IF(AND(B668&lt;&gt;"",C668&lt;&gt;""),"","ERR"),"")</f>
        <v/>
      </c>
      <c r="F668" s="81" t="s">
        <v>31</v>
      </c>
      <c r="G668" s="82" t="s">
        <v>35</v>
      </c>
      <c r="H668" s="83" t="s">
        <v>33</v>
      </c>
      <c r="I668" s="84" t="s">
        <v>26</v>
      </c>
      <c r="J668" s="85" t="s">
        <v>24</v>
      </c>
      <c r="K668" s="159" t="s">
        <v>463</v>
      </c>
      <c r="L668" s="18"/>
    </row>
    <row r="669" spans="1:25" ht="12" customHeight="1">
      <c r="A669" s="178" t="str" cm="1">
        <f t="array" ref="A669">IFERROR(INDEX('03.Muestra'!$B$8:$B$17,SMALL(IF("Página Web"='03.Muestra'!$D$8:$D$17,ROW('03.Muestra'!$B$8:$B$17)-MIN(ROW('03.Muestra'!$D$8:$D$17))+1,""),ROW()-667)),"")</f>
        <v/>
      </c>
      <c r="B669" s="186" t="str" cm="1">
        <f t="array" ref="B669">IFERROR(INDEX('03.Muestra'!$C$8:$C$17,SMALL(IF("Página Web"='03.Muestra'!$D$8:$D$17,ROW('03.Muestra'!$C$8:$C$17)-MIN(ROW('03.Muestra'!$D$8:$D$17))+1,""),ROW()-667)),"")</f>
        <v/>
      </c>
      <c r="C669" s="186" t="str" cm="1">
        <f t="array" ref="C669">IFERROR(INDEX('03.Muestra'!$F$8:$F$17,SMALL(IF("Página Web"='03.Muestra'!$D$8:$D$17,ROW('03.Muestra'!$F$8:$F$17)-MIN(ROW('03.Muestra'!$D$8:$D$17))+1,""),ROW()-667)),"")</f>
        <v/>
      </c>
      <c r="D669" s="229" t="str">
        <f t="shared" si="76"/>
        <v/>
      </c>
      <c r="E669" s="74" t="str">
        <f t="shared" si="77"/>
        <v/>
      </c>
      <c r="F669" s="199">
        <f ca="1">COUNTIF($D668:INDIRECT("$D" &amp;  SUM(ROW()-1,'03.Muestra'!$D$20)-1),F668)</f>
        <v>0</v>
      </c>
      <c r="G669" s="199">
        <f ca="1">COUNTIF($D668:INDIRECT("$D" &amp;  SUM(ROW()-1,'03.Muestra'!$D$20)-1),G668)</f>
        <v>0</v>
      </c>
      <c r="H669" s="199">
        <f ca="1">COUNTIF($D668:INDIRECT("$D" &amp;  SUM(ROW()-1,'03.Muestra'!$D$20)-1),H668)</f>
        <v>1</v>
      </c>
      <c r="I669" s="199">
        <f ca="1">COUNTIF($D668:INDIRECT("$D" &amp;  SUM(ROW()-1,'03.Muestra'!$D$20)-1),I668)</f>
        <v>0</v>
      </c>
      <c r="J669" s="199">
        <f ca="1">COUNTIF($D668:INDIRECT("$D" &amp;  SUM(ROW()-1,'03.Muestra'!$D$20)-1),J668)</f>
        <v>0</v>
      </c>
      <c r="K669" s="160">
        <f ca="1">IF(COUNTIF('03.Muestra'!$D$8:$D$17,"Página Web")=0,0,COUNTBLANK($D668:INDIRECT("$D" &amp;  SUM(ROW()-1,COUNTIF('03.Muestra'!$D$8:$D$17,"Página Web"))-1)))</f>
        <v>0</v>
      </c>
      <c r="L669" s="18"/>
    </row>
    <row r="670" spans="1:25" ht="12" customHeight="1">
      <c r="A670" s="178" t="str" cm="1">
        <f t="array" ref="A670">IFERROR(INDEX('03.Muestra'!$B$8:$B$17,SMALL(IF("Página Web"='03.Muestra'!$D$8:$D$17,ROW('03.Muestra'!$B$8:$B$17)-MIN(ROW('03.Muestra'!$D$8:$D$17))+1,""),ROW()-667)),"")</f>
        <v/>
      </c>
      <c r="B670" s="186" t="str" cm="1">
        <f t="array" ref="B670">IFERROR(INDEX('03.Muestra'!$C$8:$C$17,SMALL(IF("Página Web"='03.Muestra'!$D$8:$D$17,ROW('03.Muestra'!$C$8:$C$17)-MIN(ROW('03.Muestra'!$D$8:$D$17))+1,""),ROW()-667)),"")</f>
        <v/>
      </c>
      <c r="C670" s="186" t="str" cm="1">
        <f t="array" ref="C670">IFERROR(INDEX('03.Muestra'!$F$8:$F$17,SMALL(IF("Página Web"='03.Muestra'!$D$8:$D$17,ROW('03.Muestra'!$F$8:$F$17)-MIN(ROW('03.Muestra'!$D$8:$D$17))+1,""),ROW()-667)),"")</f>
        <v/>
      </c>
      <c r="D670" s="229" t="str">
        <f t="shared" si="76"/>
        <v/>
      </c>
      <c r="E670" s="74" t="str">
        <f t="shared" si="77"/>
        <v/>
      </c>
      <c r="G670" s="18"/>
      <c r="H670" s="18"/>
      <c r="I670" s="18"/>
      <c r="J670" s="18"/>
      <c r="K670" s="163"/>
      <c r="L670" s="18"/>
    </row>
    <row r="671" spans="1:25" ht="12" customHeight="1">
      <c r="A671" s="178" t="str" cm="1">
        <f t="array" ref="A671">IFERROR(INDEX('03.Muestra'!$B$8:$B$17,SMALL(IF("Página Web"='03.Muestra'!$D$8:$D$17,ROW('03.Muestra'!$B$8:$B$17)-MIN(ROW('03.Muestra'!$D$8:$D$17))+1,""),ROW()-667)),"")</f>
        <v/>
      </c>
      <c r="B671" s="186" t="str" cm="1">
        <f t="array" ref="B671">IFERROR(INDEX('03.Muestra'!$C$8:$C$17,SMALL(IF("Página Web"='03.Muestra'!$D$8:$D$17,ROW('03.Muestra'!$C$8:$C$17)-MIN(ROW('03.Muestra'!$D$8:$D$17))+1,""),ROW()-667)),"")</f>
        <v/>
      </c>
      <c r="C671" s="186" t="str" cm="1">
        <f t="array" ref="C671">IFERROR(INDEX('03.Muestra'!$F$8:$F$17,SMALL(IF("Página Web"='03.Muestra'!$D$8:$D$17,ROW('03.Muestra'!$F$8:$F$17)-MIN(ROW('03.Muestra'!$D$8:$D$17))+1,""),ROW()-667)),"")</f>
        <v/>
      </c>
      <c r="D671" s="229" t="str">
        <f t="shared" si="76"/>
        <v/>
      </c>
      <c r="E671" s="74" t="str">
        <f t="shared" si="77"/>
        <v/>
      </c>
      <c r="G671" s="18"/>
      <c r="H671" s="18"/>
      <c r="I671" s="18"/>
      <c r="J671" s="18"/>
      <c r="K671" s="163"/>
      <c r="L671" s="18"/>
    </row>
    <row r="672" spans="1:25" ht="12" customHeight="1">
      <c r="A672" s="178" t="str" cm="1">
        <f t="array" ref="A672">IFERROR(INDEX('03.Muestra'!$B$8:$B$17,SMALL(IF("Página Web"='03.Muestra'!$D$8:$D$17,ROW('03.Muestra'!$B$8:$B$17)-MIN(ROW('03.Muestra'!$D$8:$D$17))+1,""),ROW()-667)),"")</f>
        <v/>
      </c>
      <c r="B672" s="186" t="str" cm="1">
        <f t="array" ref="B672">IFERROR(INDEX('03.Muestra'!$C$8:$C$17,SMALL(IF("Página Web"='03.Muestra'!$D$8:$D$17,ROW('03.Muestra'!$C$8:$C$17)-MIN(ROW('03.Muestra'!$D$8:$D$17))+1,""),ROW()-667)),"")</f>
        <v/>
      </c>
      <c r="C672" s="186" t="str" cm="1">
        <f t="array" ref="C672">IFERROR(INDEX('03.Muestra'!$F$8:$F$17,SMALL(IF("Página Web"='03.Muestra'!$D$8:$D$17,ROW('03.Muestra'!$F$8:$F$17)-MIN(ROW('03.Muestra'!$D$8:$D$17))+1,""),ROW()-667)),"")</f>
        <v/>
      </c>
      <c r="D672" s="229" t="str">
        <f t="shared" si="76"/>
        <v/>
      </c>
      <c r="E672" s="74" t="str">
        <f t="shared" si="77"/>
        <v/>
      </c>
      <c r="G672" s="18"/>
      <c r="H672" s="18"/>
      <c r="I672" s="18"/>
      <c r="J672" s="18"/>
      <c r="K672" s="163"/>
      <c r="L672" s="18"/>
    </row>
    <row r="673" spans="1:25" ht="12" customHeight="1">
      <c r="A673" s="178" t="str" cm="1">
        <f t="array" ref="A673">IFERROR(INDEX('03.Muestra'!$B$8:$B$17,SMALL(IF("Página Web"='03.Muestra'!$D$8:$D$17,ROW('03.Muestra'!$B$8:$B$17)-MIN(ROW('03.Muestra'!$D$8:$D$17))+1,""),ROW()-667)),"")</f>
        <v/>
      </c>
      <c r="B673" s="186" t="str" cm="1">
        <f t="array" ref="B673">IFERROR(INDEX('03.Muestra'!$C$8:$C$17,SMALL(IF("Página Web"='03.Muestra'!$D$8:$D$17,ROW('03.Muestra'!$C$8:$C$17)-MIN(ROW('03.Muestra'!$D$8:$D$17))+1,""),ROW()-667)),"")</f>
        <v/>
      </c>
      <c r="C673" s="186" t="str" cm="1">
        <f t="array" ref="C673">IFERROR(INDEX('03.Muestra'!$F$8:$F$17,SMALL(IF("Página Web"='03.Muestra'!$D$8:$D$17,ROW('03.Muestra'!$F$8:$F$17)-MIN(ROW('03.Muestra'!$D$8:$D$17))+1,""),ROW()-667)),"")</f>
        <v/>
      </c>
      <c r="D673" s="229" t="str">
        <f t="shared" si="76"/>
        <v/>
      </c>
      <c r="E673" s="74" t="str">
        <f t="shared" si="77"/>
        <v/>
      </c>
      <c r="G673" s="18"/>
      <c r="H673" s="18"/>
      <c r="I673" s="18"/>
      <c r="J673" s="18"/>
      <c r="K673" s="163"/>
      <c r="L673" s="18"/>
    </row>
    <row r="674" spans="1:25" ht="12" customHeight="1">
      <c r="A674" s="178" t="str" cm="1">
        <f t="array" ref="A674">IFERROR(INDEX('03.Muestra'!$B$8:$B$17,SMALL(IF("Página Web"='03.Muestra'!$D$8:$D$17,ROW('03.Muestra'!$B$8:$B$17)-MIN(ROW('03.Muestra'!$D$8:$D$17))+1,""),ROW()-667)),"")</f>
        <v/>
      </c>
      <c r="B674" s="186" t="str" cm="1">
        <f t="array" ref="B674">IFERROR(INDEX('03.Muestra'!$C$8:$C$17,SMALL(IF("Página Web"='03.Muestra'!$D$8:$D$17,ROW('03.Muestra'!$C$8:$C$17)-MIN(ROW('03.Muestra'!$D$8:$D$17))+1,""),ROW()-667)),"")</f>
        <v/>
      </c>
      <c r="C674" s="186" t="str" cm="1">
        <f t="array" ref="C674">IFERROR(INDEX('03.Muestra'!$F$8:$F$17,SMALL(IF("Página Web"='03.Muestra'!$D$8:$D$17,ROW('03.Muestra'!$F$8:$F$17)-MIN(ROW('03.Muestra'!$D$8:$D$17))+1,""),ROW()-667)),"")</f>
        <v/>
      </c>
      <c r="D674" s="229" t="str">
        <f t="shared" si="76"/>
        <v/>
      </c>
      <c r="E674" s="74" t="str">
        <f t="shared" si="77"/>
        <v/>
      </c>
      <c r="F674" s="18"/>
      <c r="G674" s="18"/>
      <c r="H674" s="18"/>
      <c r="I674" s="18"/>
      <c r="J674" s="18"/>
      <c r="K674" s="163"/>
      <c r="L674" s="18"/>
    </row>
    <row r="675" spans="1:25" ht="12" customHeight="1">
      <c r="A675" s="178" t="str" cm="1">
        <f t="array" ref="A675">IFERROR(INDEX('03.Muestra'!$B$8:$B$17,SMALL(IF("Página Web"='03.Muestra'!$D$8:$D$17,ROW('03.Muestra'!$B$8:$B$17)-MIN(ROW('03.Muestra'!$D$8:$D$17))+1,""),ROW()-667)),"")</f>
        <v/>
      </c>
      <c r="B675" s="186" t="str" cm="1">
        <f t="array" ref="B675">IFERROR(INDEX('03.Muestra'!$C$8:$C$17,SMALL(IF("Página Web"='03.Muestra'!$D$8:$D$17,ROW('03.Muestra'!$C$8:$C$17)-MIN(ROW('03.Muestra'!$D$8:$D$17))+1,""),ROW()-667)),"")</f>
        <v/>
      </c>
      <c r="C675" s="186" t="str" cm="1">
        <f t="array" ref="C675">IFERROR(INDEX('03.Muestra'!$F$8:$F$17,SMALL(IF("Página Web"='03.Muestra'!$D$8:$D$17,ROW('03.Muestra'!$F$8:$F$17)-MIN(ROW('03.Muestra'!$D$8:$D$17))+1,""),ROW()-667)),"")</f>
        <v/>
      </c>
      <c r="D675" s="229" t="str">
        <f t="shared" si="76"/>
        <v/>
      </c>
      <c r="E675" s="74" t="str">
        <f t="shared" si="77"/>
        <v/>
      </c>
      <c r="F675" s="18"/>
      <c r="G675" s="18"/>
      <c r="H675" s="18"/>
      <c r="I675" s="18"/>
      <c r="J675" s="18"/>
      <c r="K675" s="163"/>
      <c r="L675" s="18"/>
    </row>
    <row r="676" spans="1:25" ht="12" customHeight="1">
      <c r="A676" s="178" t="str" cm="1">
        <f t="array" ref="A676">IFERROR(INDEX('03.Muestra'!$B$8:$B$17,SMALL(IF("Página Web"='03.Muestra'!$D$8:$D$17,ROW('03.Muestra'!$B$8:$B$17)-MIN(ROW('03.Muestra'!$D$8:$D$17))+1,""),ROW()-667)),"")</f>
        <v/>
      </c>
      <c r="B676" s="186" t="str" cm="1">
        <f t="array" ref="B676">IFERROR(INDEX('03.Muestra'!$C$8:$C$17,SMALL(IF("Página Web"='03.Muestra'!$D$8:$D$17,ROW('03.Muestra'!$C$8:$C$17)-MIN(ROW('03.Muestra'!$D$8:$D$17))+1,""),ROW()-667)),"")</f>
        <v/>
      </c>
      <c r="C676" s="186" t="str" cm="1">
        <f t="array" ref="C676">IFERROR(INDEX('03.Muestra'!$F$8:$F$17,SMALL(IF("Página Web"='03.Muestra'!$D$8:$D$17,ROW('03.Muestra'!$F$8:$F$17)-MIN(ROW('03.Muestra'!$D$8:$D$17))+1,""),ROW()-667)),"")</f>
        <v/>
      </c>
      <c r="D676" s="229" t="str">
        <f t="shared" si="76"/>
        <v/>
      </c>
      <c r="E676" s="74" t="str">
        <f t="shared" si="77"/>
        <v/>
      </c>
      <c r="F676" s="18"/>
      <c r="G676" s="18"/>
      <c r="H676" s="18"/>
      <c r="I676" s="18"/>
      <c r="J676" s="18"/>
      <c r="K676" s="163"/>
      <c r="L676" s="18"/>
    </row>
    <row r="677" spans="1:25" ht="12" customHeight="1">
      <c r="A677" s="178" t="str" cm="1">
        <f t="array" ref="A677">IFERROR(INDEX('03.Muestra'!$B$8:$B$17,SMALL(IF("Página Web"='03.Muestra'!$D$8:$D$17,ROW('03.Muestra'!$B$8:$B$17)-MIN(ROW('03.Muestra'!$D$8:$D$17))+1,""),ROW()-667)),"")</f>
        <v/>
      </c>
      <c r="B677" s="186" t="str" cm="1">
        <f t="array" ref="B677">IFERROR(INDEX('03.Muestra'!$C$8:$C$17,SMALL(IF("Página Web"='03.Muestra'!$D$8:$D$17,ROW('03.Muestra'!$C$8:$C$17)-MIN(ROW('03.Muestra'!$D$8:$D$17))+1,""),ROW()-667)),"")</f>
        <v/>
      </c>
      <c r="C677" s="186" t="str" cm="1">
        <f t="array" ref="C677">IFERROR(INDEX('03.Muestra'!$F$8:$F$17,SMALL(IF("Página Web"='03.Muestra'!$D$8:$D$17,ROW('03.Muestra'!$F$8:$F$17)-MIN(ROW('03.Muestra'!$D$8:$D$17))+1,""),ROW()-667)),"")</f>
        <v/>
      </c>
      <c r="D677" s="229" t="str">
        <f t="shared" si="76"/>
        <v/>
      </c>
      <c r="E677" s="74" t="str">
        <f t="shared" si="77"/>
        <v/>
      </c>
      <c r="F677" s="18"/>
      <c r="G677" s="18"/>
      <c r="H677" s="18"/>
      <c r="I677" s="18"/>
      <c r="J677" s="18"/>
      <c r="K677" s="163"/>
      <c r="L677" s="18"/>
    </row>
    <row r="678" spans="1:25" ht="12" customHeight="1">
      <c r="A678" s="79"/>
      <c r="B678" s="111"/>
      <c r="C678" s="111"/>
      <c r="D678" s="239"/>
      <c r="E678" s="74"/>
      <c r="F678" s="18"/>
      <c r="G678" s="18"/>
      <c r="H678" s="18"/>
      <c r="I678" s="18"/>
      <c r="J678" s="18"/>
      <c r="K678" s="163"/>
      <c r="L678" s="18"/>
      <c r="M678" s="18"/>
      <c r="N678" s="18"/>
      <c r="O678" s="18"/>
      <c r="P678" s="18"/>
      <c r="Q678" s="18"/>
      <c r="R678" s="18"/>
      <c r="S678" s="18"/>
      <c r="T678" s="18"/>
      <c r="U678" s="18"/>
      <c r="V678" s="18"/>
      <c r="W678" s="18"/>
      <c r="X678" s="18"/>
      <c r="Y678" s="18"/>
    </row>
    <row r="679" spans="1:25" ht="12" customHeight="1">
      <c r="B679" s="18"/>
      <c r="C679" s="18"/>
      <c r="D679" s="235"/>
      <c r="E679" s="74"/>
      <c r="F679" s="18"/>
      <c r="G679" s="18"/>
      <c r="H679" s="18"/>
      <c r="I679" s="18"/>
      <c r="J679" s="18"/>
      <c r="K679" s="163"/>
      <c r="L679" s="18"/>
      <c r="M679" s="18"/>
      <c r="N679" s="18"/>
      <c r="O679" s="18"/>
      <c r="P679" s="18"/>
      <c r="Q679" s="18"/>
      <c r="R679" s="18"/>
      <c r="S679" s="18"/>
      <c r="T679" s="18"/>
      <c r="U679" s="18"/>
      <c r="V679" s="18"/>
      <c r="W679" s="18"/>
      <c r="X679" s="18"/>
      <c r="Y679" s="18"/>
    </row>
    <row r="680" spans="1:25" ht="31">
      <c r="A680" s="227"/>
      <c r="B680" s="228"/>
      <c r="C680" s="227"/>
      <c r="D680" s="240"/>
      <c r="E680" s="222"/>
      <c r="F680" s="18"/>
      <c r="G680" s="18"/>
      <c r="H680" s="18"/>
      <c r="I680" s="18"/>
      <c r="J680" s="18"/>
      <c r="K680" s="163"/>
      <c r="L680" s="18"/>
      <c r="M680" s="18"/>
      <c r="N680" s="18"/>
      <c r="O680" s="18"/>
      <c r="P680" s="18"/>
      <c r="Q680" s="18"/>
      <c r="R680" s="18"/>
      <c r="S680" s="18"/>
      <c r="T680" s="18"/>
      <c r="U680" s="18"/>
      <c r="V680" s="18"/>
      <c r="W680" s="18"/>
      <c r="X680" s="18"/>
      <c r="Y680" s="18"/>
    </row>
    <row r="681" spans="1:25" ht="12" customHeight="1">
      <c r="A681" s="180"/>
      <c r="B681" s="180"/>
      <c r="C681" s="180"/>
      <c r="D681" s="241"/>
      <c r="E681" s="208"/>
      <c r="F681" s="176"/>
      <c r="G681" s="18"/>
      <c r="H681" s="18"/>
      <c r="I681" s="18"/>
      <c r="J681" s="18"/>
      <c r="K681" s="163"/>
      <c r="L681" s="18"/>
      <c r="M681" s="18"/>
      <c r="N681" s="18"/>
      <c r="O681" s="18"/>
      <c r="P681" s="18"/>
      <c r="Q681" s="18"/>
      <c r="R681" s="18"/>
      <c r="S681" s="18"/>
      <c r="T681" s="18"/>
      <c r="U681" s="18"/>
      <c r="V681" s="18"/>
      <c r="W681" s="18"/>
      <c r="X681" s="18"/>
      <c r="Y681" s="18"/>
    </row>
    <row r="682" spans="1:25" ht="12" customHeight="1">
      <c r="B682" s="18"/>
      <c r="C682" s="18"/>
      <c r="D682" s="235"/>
      <c r="E682" s="18"/>
      <c r="F682" s="18"/>
      <c r="G682" s="18"/>
      <c r="H682" s="18"/>
      <c r="I682" s="18"/>
      <c r="J682" s="18"/>
      <c r="K682" s="163"/>
      <c r="L682" s="18"/>
    </row>
    <row r="683" spans="1:25" ht="12" customHeight="1">
      <c r="B683" s="18"/>
      <c r="C683" s="18"/>
      <c r="D683" s="235"/>
      <c r="E683" s="78"/>
      <c r="F683" s="18"/>
      <c r="G683" s="18"/>
      <c r="H683" s="18"/>
      <c r="I683" s="18"/>
      <c r="J683" s="18"/>
      <c r="K683" s="163"/>
      <c r="L683" s="18"/>
    </row>
    <row r="684" spans="1:25" ht="29.25" customHeight="1">
      <c r="A684" s="157" t="s">
        <v>262</v>
      </c>
      <c r="B684" s="22" t="s">
        <v>87</v>
      </c>
      <c r="C684" s="23" t="s">
        <v>403</v>
      </c>
      <c r="D684" s="237" t="s">
        <v>30</v>
      </c>
      <c r="E684" s="88"/>
      <c r="K684" s="163"/>
      <c r="L684" s="18"/>
    </row>
    <row r="685" spans="1:25" ht="12" customHeight="1">
      <c r="A685" s="178" cm="1">
        <f t="array" ref="A685">IFERROR(INDEX('03.Muestra'!$B$8:$B$17,SMALL(IF("Página Web"='03.Muestra'!$D$8:$D$17,ROW('03.Muestra'!$B$8:$B$17)-MIN(ROW('03.Muestra'!$D$8:$D$17))+1,""),ROW()-684)),"")</f>
        <v>1</v>
      </c>
      <c r="B685" s="186" t="str" cm="1">
        <f t="array" ref="B685">IFERROR(INDEX('03.Muestra'!$C$8:$C$17,SMALL(IF("Página Web"='03.Muestra'!$D$8:$D$17,ROW('03.Muestra'!$C$8:$C$17)-MIN(ROW('03.Muestra'!$D$8:$D$17))+1,""),ROW()-684)),"")</f>
        <v>Home</v>
      </c>
      <c r="C685" s="186" t="str" cm="1">
        <f t="array" ref="C685">IFERROR(INDEX('03.Muestra'!$F$8:$F$17,SMALL(IF("Página Web"='03.Muestra'!$D$8:$D$17,ROW('03.Muestra'!$F$8:$F$17)-MIN(ROW('03.Muestra'!$D$8:$D$17))+1,""),ROW()-684)),"")</f>
        <v>https://…</v>
      </c>
      <c r="D685" s="229" t="str">
        <f t="shared" ref="D685:D694" si="78">IF(C685="","",$D$18)</f>
        <v>N/A</v>
      </c>
      <c r="E685" s="74" t="str">
        <f t="shared" ref="E685:E694" si="79">IF(D685&lt;&gt;"",IF(AND(B685&lt;&gt;"",C685&lt;&gt;""),"","ERR"),"")</f>
        <v/>
      </c>
      <c r="F685" s="81" t="s">
        <v>31</v>
      </c>
      <c r="G685" s="82" t="s">
        <v>35</v>
      </c>
      <c r="H685" s="83" t="s">
        <v>33</v>
      </c>
      <c r="I685" s="84" t="s">
        <v>26</v>
      </c>
      <c r="J685" s="85" t="s">
        <v>24</v>
      </c>
      <c r="K685" s="159" t="s">
        <v>463</v>
      </c>
      <c r="L685" s="18"/>
    </row>
    <row r="686" spans="1:25" ht="12" customHeight="1">
      <c r="A686" s="178" t="str" cm="1">
        <f t="array" ref="A686">IFERROR(INDEX('03.Muestra'!$B$8:$B$17,SMALL(IF("Página Web"='03.Muestra'!$D$8:$D$17,ROW('03.Muestra'!$B$8:$B$17)-MIN(ROW('03.Muestra'!$D$8:$D$17))+1,""),ROW()-684)),"")</f>
        <v/>
      </c>
      <c r="B686" s="186" t="str" cm="1">
        <f t="array" ref="B686">IFERROR(INDEX('03.Muestra'!$C$8:$C$17,SMALL(IF("Página Web"='03.Muestra'!$D$8:$D$17,ROW('03.Muestra'!$C$8:$C$17)-MIN(ROW('03.Muestra'!$D$8:$D$17))+1,""),ROW()-684)),"")</f>
        <v/>
      </c>
      <c r="C686" s="186" t="str" cm="1">
        <f t="array" ref="C686">IFERROR(INDEX('03.Muestra'!$F$8:$F$17,SMALL(IF("Página Web"='03.Muestra'!$D$8:$D$17,ROW('03.Muestra'!$F$8:$F$17)-MIN(ROW('03.Muestra'!$D$8:$D$17))+1,""),ROW()-684)),"")</f>
        <v/>
      </c>
      <c r="D686" s="229" t="str">
        <f t="shared" si="78"/>
        <v/>
      </c>
      <c r="E686" s="74" t="str">
        <f t="shared" si="79"/>
        <v/>
      </c>
      <c r="F686" s="199">
        <f ca="1">COUNTIF($D685:INDIRECT("$D" &amp;  SUM(ROW()-1,'03.Muestra'!$D$20)-1),F685)</f>
        <v>0</v>
      </c>
      <c r="G686" s="199">
        <f ca="1">COUNTIF($D685:INDIRECT("$D" &amp;  SUM(ROW()-1,'03.Muestra'!$D$20)-1),G685)</f>
        <v>0</v>
      </c>
      <c r="H686" s="199">
        <f ca="1">COUNTIF($D685:INDIRECT("$D" &amp;  SUM(ROW()-1,'03.Muestra'!$D$20)-1),H685)</f>
        <v>1</v>
      </c>
      <c r="I686" s="199">
        <f ca="1">COUNTIF($D685:INDIRECT("$D" &amp;  SUM(ROW()-1,'03.Muestra'!$D$20)-1),I685)</f>
        <v>0</v>
      </c>
      <c r="J686" s="199">
        <f ca="1">COUNTIF($D685:INDIRECT("$D" &amp;  SUM(ROW()-1,'03.Muestra'!$D$20)-1),J685)</f>
        <v>0</v>
      </c>
      <c r="K686" s="160">
        <f ca="1">IF(COUNTIF('03.Muestra'!$D$8:$D$17,"Página Web")=0,0,COUNTBLANK($D685:INDIRECT("$D" &amp;  SUM(ROW()-1,COUNTIF('03.Muestra'!$D$8:$D$17,"Página Web"))-1)))</f>
        <v>0</v>
      </c>
      <c r="L686" s="18"/>
    </row>
    <row r="687" spans="1:25" ht="12" customHeight="1">
      <c r="A687" s="178" t="str" cm="1">
        <f t="array" ref="A687">IFERROR(INDEX('03.Muestra'!$B$8:$B$17,SMALL(IF("Página Web"='03.Muestra'!$D$8:$D$17,ROW('03.Muestra'!$B$8:$B$17)-MIN(ROW('03.Muestra'!$D$8:$D$17))+1,""),ROW()-684)),"")</f>
        <v/>
      </c>
      <c r="B687" s="186" t="str" cm="1">
        <f t="array" ref="B687">IFERROR(INDEX('03.Muestra'!$C$8:$C$17,SMALL(IF("Página Web"='03.Muestra'!$D$8:$D$17,ROW('03.Muestra'!$C$8:$C$17)-MIN(ROW('03.Muestra'!$D$8:$D$17))+1,""),ROW()-684)),"")</f>
        <v/>
      </c>
      <c r="C687" s="186" t="str" cm="1">
        <f t="array" ref="C687">IFERROR(INDEX('03.Muestra'!$F$8:$F$17,SMALL(IF("Página Web"='03.Muestra'!$D$8:$D$17,ROW('03.Muestra'!$F$8:$F$17)-MIN(ROW('03.Muestra'!$D$8:$D$17))+1,""),ROW()-684)),"")</f>
        <v/>
      </c>
      <c r="D687" s="229" t="str">
        <f t="shared" si="78"/>
        <v/>
      </c>
      <c r="E687" s="74" t="str">
        <f t="shared" si="79"/>
        <v/>
      </c>
      <c r="G687" s="18"/>
      <c r="H687" s="18"/>
      <c r="I687" s="18"/>
      <c r="J687" s="18"/>
      <c r="K687" s="163"/>
      <c r="L687" s="18"/>
    </row>
    <row r="688" spans="1:25" ht="12" customHeight="1">
      <c r="A688" s="178" t="str" cm="1">
        <f t="array" ref="A688">IFERROR(INDEX('03.Muestra'!$B$8:$B$17,SMALL(IF("Página Web"='03.Muestra'!$D$8:$D$17,ROW('03.Muestra'!$B$8:$B$17)-MIN(ROW('03.Muestra'!$D$8:$D$17))+1,""),ROW()-684)),"")</f>
        <v/>
      </c>
      <c r="B688" s="186" t="str" cm="1">
        <f t="array" ref="B688">IFERROR(INDEX('03.Muestra'!$C$8:$C$17,SMALL(IF("Página Web"='03.Muestra'!$D$8:$D$17,ROW('03.Muestra'!$C$8:$C$17)-MIN(ROW('03.Muestra'!$D$8:$D$17))+1,""),ROW()-684)),"")</f>
        <v/>
      </c>
      <c r="C688" s="186" t="str" cm="1">
        <f t="array" ref="C688">IFERROR(INDEX('03.Muestra'!$F$8:$F$17,SMALL(IF("Página Web"='03.Muestra'!$D$8:$D$17,ROW('03.Muestra'!$F$8:$F$17)-MIN(ROW('03.Muestra'!$D$8:$D$17))+1,""),ROW()-684)),"")</f>
        <v/>
      </c>
      <c r="D688" s="229" t="str">
        <f t="shared" si="78"/>
        <v/>
      </c>
      <c r="E688" s="74" t="str">
        <f t="shared" si="79"/>
        <v/>
      </c>
      <c r="G688" s="18"/>
      <c r="H688" s="18"/>
      <c r="I688" s="18"/>
      <c r="J688" s="18"/>
      <c r="K688" s="163"/>
      <c r="L688" s="18"/>
    </row>
    <row r="689" spans="1:25" ht="12" customHeight="1">
      <c r="A689" s="178" t="str" cm="1">
        <f t="array" ref="A689">IFERROR(INDEX('03.Muestra'!$B$8:$B$17,SMALL(IF("Página Web"='03.Muestra'!$D$8:$D$17,ROW('03.Muestra'!$B$8:$B$17)-MIN(ROW('03.Muestra'!$D$8:$D$17))+1,""),ROW()-684)),"")</f>
        <v/>
      </c>
      <c r="B689" s="186" t="str" cm="1">
        <f t="array" ref="B689">IFERROR(INDEX('03.Muestra'!$C$8:$C$17,SMALL(IF("Página Web"='03.Muestra'!$D$8:$D$17,ROW('03.Muestra'!$C$8:$C$17)-MIN(ROW('03.Muestra'!$D$8:$D$17))+1,""),ROW()-684)),"")</f>
        <v/>
      </c>
      <c r="C689" s="186" t="str" cm="1">
        <f t="array" ref="C689">IFERROR(INDEX('03.Muestra'!$F$8:$F$17,SMALL(IF("Página Web"='03.Muestra'!$D$8:$D$17,ROW('03.Muestra'!$F$8:$F$17)-MIN(ROW('03.Muestra'!$D$8:$D$17))+1,""),ROW()-684)),"")</f>
        <v/>
      </c>
      <c r="D689" s="229" t="str">
        <f t="shared" si="78"/>
        <v/>
      </c>
      <c r="E689" s="74" t="str">
        <f t="shared" si="79"/>
        <v/>
      </c>
      <c r="G689" s="18"/>
      <c r="H689" s="18"/>
      <c r="I689" s="18"/>
      <c r="J689" s="18"/>
      <c r="K689" s="163"/>
      <c r="L689" s="18"/>
    </row>
    <row r="690" spans="1:25" ht="12" customHeight="1">
      <c r="A690" s="178" t="str" cm="1">
        <f t="array" ref="A690">IFERROR(INDEX('03.Muestra'!$B$8:$B$17,SMALL(IF("Página Web"='03.Muestra'!$D$8:$D$17,ROW('03.Muestra'!$B$8:$B$17)-MIN(ROW('03.Muestra'!$D$8:$D$17))+1,""),ROW()-684)),"")</f>
        <v/>
      </c>
      <c r="B690" s="186" t="str" cm="1">
        <f t="array" ref="B690">IFERROR(INDEX('03.Muestra'!$C$8:$C$17,SMALL(IF("Página Web"='03.Muestra'!$D$8:$D$17,ROW('03.Muestra'!$C$8:$C$17)-MIN(ROW('03.Muestra'!$D$8:$D$17))+1,""),ROW()-684)),"")</f>
        <v/>
      </c>
      <c r="C690" s="186" t="str" cm="1">
        <f t="array" ref="C690">IFERROR(INDEX('03.Muestra'!$F$8:$F$17,SMALL(IF("Página Web"='03.Muestra'!$D$8:$D$17,ROW('03.Muestra'!$F$8:$F$17)-MIN(ROW('03.Muestra'!$D$8:$D$17))+1,""),ROW()-684)),"")</f>
        <v/>
      </c>
      <c r="D690" s="229" t="str">
        <f t="shared" si="78"/>
        <v/>
      </c>
      <c r="E690" s="74" t="str">
        <f t="shared" si="79"/>
        <v/>
      </c>
      <c r="G690" s="18"/>
      <c r="H690" s="18"/>
      <c r="I690" s="18"/>
      <c r="J690" s="18"/>
      <c r="K690" s="163"/>
      <c r="L690" s="18"/>
    </row>
    <row r="691" spans="1:25" ht="12" customHeight="1">
      <c r="A691" s="178" t="str" cm="1">
        <f t="array" ref="A691">IFERROR(INDEX('03.Muestra'!$B$8:$B$17,SMALL(IF("Página Web"='03.Muestra'!$D$8:$D$17,ROW('03.Muestra'!$B$8:$B$17)-MIN(ROW('03.Muestra'!$D$8:$D$17))+1,""),ROW()-684)),"")</f>
        <v/>
      </c>
      <c r="B691" s="186" t="str" cm="1">
        <f t="array" ref="B691">IFERROR(INDEX('03.Muestra'!$C$8:$C$17,SMALL(IF("Página Web"='03.Muestra'!$D$8:$D$17,ROW('03.Muestra'!$C$8:$C$17)-MIN(ROW('03.Muestra'!$D$8:$D$17))+1,""),ROW()-684)),"")</f>
        <v/>
      </c>
      <c r="C691" s="186" t="str" cm="1">
        <f t="array" ref="C691">IFERROR(INDEX('03.Muestra'!$F$8:$F$17,SMALL(IF("Página Web"='03.Muestra'!$D$8:$D$17,ROW('03.Muestra'!$F$8:$F$17)-MIN(ROW('03.Muestra'!$D$8:$D$17))+1,""),ROW()-684)),"")</f>
        <v/>
      </c>
      <c r="D691" s="229" t="str">
        <f t="shared" si="78"/>
        <v/>
      </c>
      <c r="E691" s="74" t="str">
        <f t="shared" si="79"/>
        <v/>
      </c>
      <c r="F691" s="18"/>
      <c r="G691" s="18"/>
      <c r="H691" s="18"/>
      <c r="I691" s="18"/>
      <c r="J691" s="18"/>
      <c r="K691" s="163"/>
      <c r="L691" s="18"/>
    </row>
    <row r="692" spans="1:25" ht="12" customHeight="1">
      <c r="A692" s="178" t="str" cm="1">
        <f t="array" ref="A692">IFERROR(INDEX('03.Muestra'!$B$8:$B$17,SMALL(IF("Página Web"='03.Muestra'!$D$8:$D$17,ROW('03.Muestra'!$B$8:$B$17)-MIN(ROW('03.Muestra'!$D$8:$D$17))+1,""),ROW()-684)),"")</f>
        <v/>
      </c>
      <c r="B692" s="186" t="str" cm="1">
        <f t="array" ref="B692">IFERROR(INDEX('03.Muestra'!$C$8:$C$17,SMALL(IF("Página Web"='03.Muestra'!$D$8:$D$17,ROW('03.Muestra'!$C$8:$C$17)-MIN(ROW('03.Muestra'!$D$8:$D$17))+1,""),ROW()-684)),"")</f>
        <v/>
      </c>
      <c r="C692" s="186" t="str" cm="1">
        <f t="array" ref="C692">IFERROR(INDEX('03.Muestra'!$F$8:$F$17,SMALL(IF("Página Web"='03.Muestra'!$D$8:$D$17,ROW('03.Muestra'!$F$8:$F$17)-MIN(ROW('03.Muestra'!$D$8:$D$17))+1,""),ROW()-684)),"")</f>
        <v/>
      </c>
      <c r="D692" s="229" t="str">
        <f t="shared" si="78"/>
        <v/>
      </c>
      <c r="E692" s="74" t="str">
        <f t="shared" si="79"/>
        <v/>
      </c>
      <c r="F692" s="18"/>
      <c r="G692" s="18"/>
      <c r="H692" s="18"/>
      <c r="I692" s="18"/>
      <c r="J692" s="18"/>
      <c r="K692" s="163"/>
      <c r="L692" s="18"/>
    </row>
    <row r="693" spans="1:25" ht="12" customHeight="1">
      <c r="A693" s="178" t="str" cm="1">
        <f t="array" ref="A693">IFERROR(INDEX('03.Muestra'!$B$8:$B$17,SMALL(IF("Página Web"='03.Muestra'!$D$8:$D$17,ROW('03.Muestra'!$B$8:$B$17)-MIN(ROW('03.Muestra'!$D$8:$D$17))+1,""),ROW()-684)),"")</f>
        <v/>
      </c>
      <c r="B693" s="186" t="str" cm="1">
        <f t="array" ref="B693">IFERROR(INDEX('03.Muestra'!$C$8:$C$17,SMALL(IF("Página Web"='03.Muestra'!$D$8:$D$17,ROW('03.Muestra'!$C$8:$C$17)-MIN(ROW('03.Muestra'!$D$8:$D$17))+1,""),ROW()-684)),"")</f>
        <v/>
      </c>
      <c r="C693" s="186" t="str" cm="1">
        <f t="array" ref="C693">IFERROR(INDEX('03.Muestra'!$F$8:$F$17,SMALL(IF("Página Web"='03.Muestra'!$D$8:$D$17,ROW('03.Muestra'!$F$8:$F$17)-MIN(ROW('03.Muestra'!$D$8:$D$17))+1,""),ROW()-684)),"")</f>
        <v/>
      </c>
      <c r="D693" s="229" t="str">
        <f t="shared" si="78"/>
        <v/>
      </c>
      <c r="E693" s="74" t="str">
        <f t="shared" si="79"/>
        <v/>
      </c>
      <c r="F693" s="18"/>
      <c r="G693" s="18"/>
      <c r="H693" s="18"/>
      <c r="I693" s="18"/>
      <c r="J693" s="18"/>
      <c r="K693" s="163"/>
      <c r="L693" s="18"/>
    </row>
    <row r="694" spans="1:25" ht="12" customHeight="1">
      <c r="A694" s="178" t="str" cm="1">
        <f t="array" ref="A694">IFERROR(INDEX('03.Muestra'!$B$8:$B$17,SMALL(IF("Página Web"='03.Muestra'!$D$8:$D$17,ROW('03.Muestra'!$B$8:$B$17)-MIN(ROW('03.Muestra'!$D$8:$D$17))+1,""),ROW()-684)),"")</f>
        <v/>
      </c>
      <c r="B694" s="186" t="str" cm="1">
        <f t="array" ref="B694">IFERROR(INDEX('03.Muestra'!$C$8:$C$17,SMALL(IF("Página Web"='03.Muestra'!$D$8:$D$17,ROW('03.Muestra'!$C$8:$C$17)-MIN(ROW('03.Muestra'!$D$8:$D$17))+1,""),ROW()-684)),"")</f>
        <v/>
      </c>
      <c r="C694" s="186" t="str" cm="1">
        <f t="array" ref="C694">IFERROR(INDEX('03.Muestra'!$F$8:$F$17,SMALL(IF("Página Web"='03.Muestra'!$D$8:$D$17,ROW('03.Muestra'!$F$8:$F$17)-MIN(ROW('03.Muestra'!$D$8:$D$17))+1,""),ROW()-684)),"")</f>
        <v/>
      </c>
      <c r="D694" s="229" t="str">
        <f t="shared" si="78"/>
        <v/>
      </c>
      <c r="E694" s="74" t="str">
        <f t="shared" si="79"/>
        <v/>
      </c>
      <c r="F694" s="18"/>
      <c r="G694" s="18"/>
      <c r="H694" s="18"/>
      <c r="I694" s="18"/>
      <c r="J694" s="18"/>
      <c r="K694" s="163"/>
      <c r="L694" s="18"/>
    </row>
    <row r="695" spans="1:25" ht="12" customHeight="1">
      <c r="A695" s="79"/>
      <c r="B695" s="111"/>
      <c r="C695" s="111"/>
      <c r="D695" s="239"/>
      <c r="E695" s="74"/>
      <c r="F695" s="18"/>
      <c r="G695" s="18"/>
      <c r="H695" s="18"/>
      <c r="I695" s="18"/>
      <c r="J695" s="18"/>
      <c r="K695" s="163"/>
      <c r="L695" s="18"/>
      <c r="M695" s="18"/>
      <c r="N695" s="18"/>
      <c r="O695" s="18"/>
      <c r="P695" s="18"/>
      <c r="Q695" s="18"/>
      <c r="R695" s="18"/>
      <c r="S695" s="18"/>
      <c r="T695" s="18"/>
      <c r="U695" s="18"/>
      <c r="V695" s="18"/>
      <c r="W695" s="18"/>
      <c r="X695" s="18"/>
      <c r="Y695" s="18"/>
    </row>
    <row r="696" spans="1:25" ht="12" customHeight="1">
      <c r="B696" s="18"/>
      <c r="C696" s="18"/>
      <c r="D696" s="235"/>
      <c r="E696" s="74"/>
      <c r="F696" s="18"/>
      <c r="G696" s="18"/>
      <c r="H696" s="18"/>
      <c r="I696" s="18"/>
      <c r="J696" s="18"/>
      <c r="K696" s="163"/>
      <c r="L696" s="18"/>
      <c r="M696" s="18"/>
      <c r="N696" s="18"/>
      <c r="O696" s="18"/>
      <c r="P696" s="18"/>
      <c r="Q696" s="18"/>
      <c r="R696" s="18"/>
      <c r="S696" s="18"/>
      <c r="T696" s="18"/>
      <c r="U696" s="18"/>
      <c r="V696" s="18"/>
      <c r="W696" s="18"/>
      <c r="X696" s="18"/>
      <c r="Y696" s="18"/>
    </row>
    <row r="697" spans="1:25" ht="31">
      <c r="A697" s="227"/>
      <c r="B697" s="228"/>
      <c r="C697" s="227"/>
      <c r="D697" s="240"/>
      <c r="E697" s="222"/>
      <c r="F697" s="18"/>
      <c r="G697" s="18"/>
      <c r="H697" s="18"/>
      <c r="I697" s="18"/>
      <c r="J697" s="18"/>
      <c r="K697" s="163"/>
      <c r="L697" s="18"/>
      <c r="M697" s="18"/>
      <c r="N697" s="18"/>
      <c r="O697" s="18"/>
      <c r="P697" s="18"/>
      <c r="Q697" s="18"/>
      <c r="R697" s="18"/>
      <c r="S697" s="18"/>
      <c r="T697" s="18"/>
      <c r="U697" s="18"/>
      <c r="V697" s="18"/>
      <c r="W697" s="18"/>
      <c r="X697" s="18"/>
      <c r="Y697" s="18"/>
    </row>
    <row r="698" spans="1:25" ht="12" customHeight="1">
      <c r="A698" s="180"/>
      <c r="B698" s="180"/>
      <c r="C698" s="180"/>
      <c r="D698" s="241"/>
      <c r="E698" s="208"/>
      <c r="F698" s="176"/>
      <c r="G698" s="18"/>
      <c r="H698" s="18"/>
      <c r="I698" s="18"/>
      <c r="J698" s="18"/>
      <c r="K698" s="163"/>
      <c r="L698" s="18"/>
      <c r="M698" s="18"/>
      <c r="N698" s="18"/>
      <c r="O698" s="18"/>
      <c r="P698" s="18"/>
      <c r="Q698" s="18"/>
      <c r="R698" s="18"/>
      <c r="S698" s="18"/>
      <c r="T698" s="18"/>
      <c r="U698" s="18"/>
      <c r="V698" s="18"/>
      <c r="W698" s="18"/>
      <c r="X698" s="18"/>
      <c r="Y698" s="18"/>
    </row>
    <row r="699" spans="1:25" ht="12" customHeight="1">
      <c r="B699" s="18"/>
      <c r="C699" s="18"/>
      <c r="D699" s="234"/>
      <c r="E699" s="18"/>
      <c r="F699" s="18"/>
      <c r="G699" s="18"/>
      <c r="H699" s="18"/>
      <c r="I699" s="18"/>
      <c r="J699" s="18"/>
      <c r="K699" s="163"/>
      <c r="L699" s="18"/>
    </row>
    <row r="700" spans="1:25" ht="12" customHeight="1">
      <c r="B700" s="18"/>
      <c r="C700" s="18"/>
      <c r="D700" s="235"/>
      <c r="E700" s="78"/>
      <c r="F700" s="18"/>
      <c r="G700" s="18"/>
      <c r="H700" s="18"/>
      <c r="I700" s="18"/>
      <c r="J700" s="18"/>
      <c r="K700" s="163"/>
      <c r="L700" s="18"/>
    </row>
    <row r="701" spans="1:25" ht="29.25" customHeight="1">
      <c r="A701" s="157" t="s">
        <v>262</v>
      </c>
      <c r="B701" s="22" t="s">
        <v>87</v>
      </c>
      <c r="C701" s="23" t="s">
        <v>404</v>
      </c>
      <c r="D701" s="237" t="s">
        <v>30</v>
      </c>
      <c r="E701" s="88"/>
      <c r="K701" s="163"/>
      <c r="L701" s="18"/>
    </row>
    <row r="702" spans="1:25" ht="12" customHeight="1">
      <c r="A702" s="178" cm="1">
        <f t="array" ref="A702">IFERROR(INDEX('03.Muestra'!$B$8:$B$17,SMALL(IF("Página Web"='03.Muestra'!$D$8:$D$17,ROW('03.Muestra'!$B$8:$B$17)-MIN(ROW('03.Muestra'!$D$8:$D$17))+1,""),ROW()-701)),"")</f>
        <v>1</v>
      </c>
      <c r="B702" s="186" t="str" cm="1">
        <f t="array" ref="B702">IFERROR(INDEX('03.Muestra'!$C$8:$C$17,SMALL(IF("Página Web"='03.Muestra'!$D$8:$D$17,ROW('03.Muestra'!$C$8:$C$17)-MIN(ROW('03.Muestra'!$D$8:$D$17))+1,""),ROW()-701)),"")</f>
        <v>Home</v>
      </c>
      <c r="C702" s="186" t="str" cm="1">
        <f t="array" ref="C702">IFERROR(INDEX('03.Muestra'!$F$8:$F$17,SMALL(IF("Página Web"='03.Muestra'!$D$8:$D$17,ROW('03.Muestra'!$F$8:$F$17)-MIN(ROW('03.Muestra'!$D$8:$D$17))+1,""),ROW()-701)),"")</f>
        <v>https://…</v>
      </c>
      <c r="D702" s="229" t="s">
        <v>24</v>
      </c>
      <c r="E702" s="74" t="str">
        <f t="shared" ref="E702:E711" si="80">IF(D702&lt;&gt;"",IF(AND(B702&lt;&gt;"",C702&lt;&gt;""),"","ERR"),"")</f>
        <v/>
      </c>
      <c r="F702" s="81" t="s">
        <v>31</v>
      </c>
      <c r="G702" s="82" t="s">
        <v>35</v>
      </c>
      <c r="H702" s="83" t="s">
        <v>33</v>
      </c>
      <c r="I702" s="84" t="s">
        <v>26</v>
      </c>
      <c r="J702" s="85" t="s">
        <v>24</v>
      </c>
      <c r="K702" s="159" t="s">
        <v>463</v>
      </c>
      <c r="L702" s="18"/>
    </row>
    <row r="703" spans="1:25" ht="12" customHeight="1">
      <c r="A703" s="178" t="str" cm="1">
        <f t="array" ref="A703">IFERROR(INDEX('03.Muestra'!$B$8:$B$17,SMALL(IF("Página Web"='03.Muestra'!$D$8:$D$17,ROW('03.Muestra'!$B$8:$B$17)-MIN(ROW('03.Muestra'!$D$8:$D$17))+1,""),ROW()-701)),"")</f>
        <v/>
      </c>
      <c r="B703" s="186" t="str" cm="1">
        <f t="array" ref="B703">IFERROR(INDEX('03.Muestra'!$C$8:$C$17,SMALL(IF("Página Web"='03.Muestra'!$D$8:$D$17,ROW('03.Muestra'!$C$8:$C$17)-MIN(ROW('03.Muestra'!$D$8:$D$17))+1,""),ROW()-701)),"")</f>
        <v/>
      </c>
      <c r="C703" s="186" t="str" cm="1">
        <f t="array" ref="C703">IFERROR(INDEX('03.Muestra'!$F$8:$F$17,SMALL(IF("Página Web"='03.Muestra'!$D$8:$D$17,ROW('03.Muestra'!$F$8:$F$17)-MIN(ROW('03.Muestra'!$D$8:$D$17))+1,""),ROW()-701)),"")</f>
        <v/>
      </c>
      <c r="D703" s="229" t="s">
        <v>24</v>
      </c>
      <c r="E703" s="74" t="str">
        <f t="shared" si="80"/>
        <v>ERR</v>
      </c>
      <c r="F703" s="199">
        <f ca="1">COUNTIF($D702:INDIRECT("$D" &amp;  SUM(ROW()-1,'03.Muestra'!$D$20)-1),F702)</f>
        <v>0</v>
      </c>
      <c r="G703" s="199">
        <f ca="1">COUNTIF($D702:INDIRECT("$D" &amp;  SUM(ROW()-1,'03.Muestra'!$D$20)-1),G702)</f>
        <v>0</v>
      </c>
      <c r="H703" s="199">
        <f ca="1">COUNTIF($D702:INDIRECT("$D" &amp;  SUM(ROW()-1,'03.Muestra'!$D$20)-1),H702)</f>
        <v>0</v>
      </c>
      <c r="I703" s="199">
        <f ca="1">COUNTIF($D702:INDIRECT("$D" &amp;  SUM(ROW()-1,'03.Muestra'!$D$20)-1),I702)</f>
        <v>0</v>
      </c>
      <c r="J703" s="199">
        <f ca="1">COUNTIF($D702:INDIRECT("$D" &amp;  SUM(ROW()-1,'03.Muestra'!$D$20)-1),J702)</f>
        <v>1</v>
      </c>
      <c r="K703" s="160">
        <f ca="1">IF(COUNTIF('03.Muestra'!$D$8:$D$17,"Página Web")=0,0,COUNTBLANK($D702:INDIRECT("$D" &amp;  SUM(ROW()-1,COUNTIF('03.Muestra'!$D$8:$D$17,"Página Web"))-1)))</f>
        <v>0</v>
      </c>
    </row>
    <row r="704" spans="1:25" ht="12" customHeight="1">
      <c r="A704" s="178" t="str" cm="1">
        <f t="array" ref="A704">IFERROR(INDEX('03.Muestra'!$B$8:$B$17,SMALL(IF("Página Web"='03.Muestra'!$D$8:$D$17,ROW('03.Muestra'!$B$8:$B$17)-MIN(ROW('03.Muestra'!$D$8:$D$17))+1,""),ROW()-701)),"")</f>
        <v/>
      </c>
      <c r="B704" s="186" t="str" cm="1">
        <f t="array" ref="B704">IFERROR(INDEX('03.Muestra'!$C$8:$C$17,SMALL(IF("Página Web"='03.Muestra'!$D$8:$D$17,ROW('03.Muestra'!$C$8:$C$17)-MIN(ROW('03.Muestra'!$D$8:$D$17))+1,""),ROW()-701)),"")</f>
        <v/>
      </c>
      <c r="C704" s="186" t="str" cm="1">
        <f t="array" ref="C704">IFERROR(INDEX('03.Muestra'!$F$8:$F$17,SMALL(IF("Página Web"='03.Muestra'!$D$8:$D$17,ROW('03.Muestra'!$F$8:$F$17)-MIN(ROW('03.Muestra'!$D$8:$D$17))+1,""),ROW()-701)),"")</f>
        <v/>
      </c>
      <c r="D704" s="229" t="s">
        <v>24</v>
      </c>
      <c r="E704" s="74" t="str">
        <f t="shared" si="80"/>
        <v>ERR</v>
      </c>
      <c r="G704" s="18"/>
      <c r="H704" s="18"/>
      <c r="I704" s="18"/>
      <c r="J704" s="18"/>
      <c r="K704" s="163"/>
    </row>
    <row r="705" spans="1:25" ht="12" customHeight="1">
      <c r="A705" s="178" t="str" cm="1">
        <f t="array" ref="A705">IFERROR(INDEX('03.Muestra'!$B$8:$B$17,SMALL(IF("Página Web"='03.Muestra'!$D$8:$D$17,ROW('03.Muestra'!$B$8:$B$17)-MIN(ROW('03.Muestra'!$D$8:$D$17))+1,""),ROW()-701)),"")</f>
        <v/>
      </c>
      <c r="B705" s="186" t="str" cm="1">
        <f t="array" ref="B705">IFERROR(INDEX('03.Muestra'!$C$8:$C$17,SMALL(IF("Página Web"='03.Muestra'!$D$8:$D$17,ROW('03.Muestra'!$C$8:$C$17)-MIN(ROW('03.Muestra'!$D$8:$D$17))+1,""),ROW()-701)),"")</f>
        <v/>
      </c>
      <c r="C705" s="186" t="str" cm="1">
        <f t="array" ref="C705">IFERROR(INDEX('03.Muestra'!$F$8:$F$17,SMALL(IF("Página Web"='03.Muestra'!$D$8:$D$17,ROW('03.Muestra'!$F$8:$F$17)-MIN(ROW('03.Muestra'!$D$8:$D$17))+1,""),ROW()-701)),"")</f>
        <v/>
      </c>
      <c r="D705" s="229" t="str">
        <f t="shared" ref="D705:D710" si="81">IF(C705="","",$D$18)</f>
        <v/>
      </c>
      <c r="E705" s="74" t="str">
        <f t="shared" si="80"/>
        <v/>
      </c>
      <c r="G705" s="18"/>
      <c r="H705" s="18"/>
      <c r="I705" s="18"/>
      <c r="J705" s="18"/>
      <c r="K705" s="163"/>
    </row>
    <row r="706" spans="1:25" ht="12" customHeight="1">
      <c r="A706" s="178" t="str" cm="1">
        <f t="array" ref="A706">IFERROR(INDEX('03.Muestra'!$B$8:$B$17,SMALL(IF("Página Web"='03.Muestra'!$D$8:$D$17,ROW('03.Muestra'!$B$8:$B$17)-MIN(ROW('03.Muestra'!$D$8:$D$17))+1,""),ROW()-701)),"")</f>
        <v/>
      </c>
      <c r="B706" s="186" t="str" cm="1">
        <f t="array" ref="B706">IFERROR(INDEX('03.Muestra'!$C$8:$C$17,SMALL(IF("Página Web"='03.Muestra'!$D$8:$D$17,ROW('03.Muestra'!$C$8:$C$17)-MIN(ROW('03.Muestra'!$D$8:$D$17))+1,""),ROW()-701)),"")</f>
        <v/>
      </c>
      <c r="C706" s="186" t="str" cm="1">
        <f t="array" ref="C706">IFERROR(INDEX('03.Muestra'!$F$8:$F$17,SMALL(IF("Página Web"='03.Muestra'!$D$8:$D$17,ROW('03.Muestra'!$F$8:$F$17)-MIN(ROW('03.Muestra'!$D$8:$D$17))+1,""),ROW()-701)),"")</f>
        <v/>
      </c>
      <c r="D706" s="229" t="str">
        <f t="shared" si="81"/>
        <v/>
      </c>
      <c r="E706" s="74" t="str">
        <f t="shared" si="80"/>
        <v/>
      </c>
      <c r="G706" s="18"/>
      <c r="H706" s="18"/>
      <c r="I706" s="18"/>
      <c r="J706" s="18"/>
      <c r="K706" s="163"/>
    </row>
    <row r="707" spans="1:25" ht="12" customHeight="1">
      <c r="A707" s="178" t="str" cm="1">
        <f t="array" ref="A707">IFERROR(INDEX('03.Muestra'!$B$8:$B$17,SMALL(IF("Página Web"='03.Muestra'!$D$8:$D$17,ROW('03.Muestra'!$B$8:$B$17)-MIN(ROW('03.Muestra'!$D$8:$D$17))+1,""),ROW()-701)),"")</f>
        <v/>
      </c>
      <c r="B707" s="186" t="str" cm="1">
        <f t="array" ref="B707">IFERROR(INDEX('03.Muestra'!$C$8:$C$17,SMALL(IF("Página Web"='03.Muestra'!$D$8:$D$17,ROW('03.Muestra'!$C$8:$C$17)-MIN(ROW('03.Muestra'!$D$8:$D$17))+1,""),ROW()-701)),"")</f>
        <v/>
      </c>
      <c r="C707" s="186" t="str" cm="1">
        <f t="array" ref="C707">IFERROR(INDEX('03.Muestra'!$F$8:$F$17,SMALL(IF("Página Web"='03.Muestra'!$D$8:$D$17,ROW('03.Muestra'!$F$8:$F$17)-MIN(ROW('03.Muestra'!$D$8:$D$17))+1,""),ROW()-701)),"")</f>
        <v/>
      </c>
      <c r="D707" s="229" t="str">
        <f t="shared" si="81"/>
        <v/>
      </c>
      <c r="E707" s="74" t="str">
        <f t="shared" si="80"/>
        <v/>
      </c>
      <c r="G707" s="18"/>
      <c r="H707" s="18"/>
      <c r="I707" s="18"/>
      <c r="J707" s="18"/>
      <c r="K707" s="163"/>
    </row>
    <row r="708" spans="1:25" ht="12" customHeight="1">
      <c r="A708" s="178" t="str" cm="1">
        <f t="array" ref="A708">IFERROR(INDEX('03.Muestra'!$B$8:$B$17,SMALL(IF("Página Web"='03.Muestra'!$D$8:$D$17,ROW('03.Muestra'!$B$8:$B$17)-MIN(ROW('03.Muestra'!$D$8:$D$17))+1,""),ROW()-701)),"")</f>
        <v/>
      </c>
      <c r="B708" s="186" t="str" cm="1">
        <f t="array" ref="B708">IFERROR(INDEX('03.Muestra'!$C$8:$C$17,SMALL(IF("Página Web"='03.Muestra'!$D$8:$D$17,ROW('03.Muestra'!$C$8:$C$17)-MIN(ROW('03.Muestra'!$D$8:$D$17))+1,""),ROW()-701)),"")</f>
        <v/>
      </c>
      <c r="C708" s="186" t="str" cm="1">
        <f t="array" ref="C708">IFERROR(INDEX('03.Muestra'!$F$8:$F$17,SMALL(IF("Página Web"='03.Muestra'!$D$8:$D$17,ROW('03.Muestra'!$F$8:$F$17)-MIN(ROW('03.Muestra'!$D$8:$D$17))+1,""),ROW()-701)),"")</f>
        <v/>
      </c>
      <c r="D708" s="229" t="str">
        <f t="shared" si="81"/>
        <v/>
      </c>
      <c r="E708" s="74" t="str">
        <f t="shared" si="80"/>
        <v/>
      </c>
      <c r="F708" s="18"/>
      <c r="G708" s="18"/>
      <c r="H708" s="18"/>
      <c r="I708" s="18"/>
      <c r="J708" s="18"/>
      <c r="K708" s="163"/>
    </row>
    <row r="709" spans="1:25" ht="12" customHeight="1">
      <c r="A709" s="178" t="str" cm="1">
        <f t="array" ref="A709">IFERROR(INDEX('03.Muestra'!$B$8:$B$17,SMALL(IF("Página Web"='03.Muestra'!$D$8:$D$17,ROW('03.Muestra'!$B$8:$B$17)-MIN(ROW('03.Muestra'!$D$8:$D$17))+1,""),ROW()-701)),"")</f>
        <v/>
      </c>
      <c r="B709" s="186" t="str" cm="1">
        <f t="array" ref="B709">IFERROR(INDEX('03.Muestra'!$C$8:$C$17,SMALL(IF("Página Web"='03.Muestra'!$D$8:$D$17,ROW('03.Muestra'!$C$8:$C$17)-MIN(ROW('03.Muestra'!$D$8:$D$17))+1,""),ROW()-701)),"")</f>
        <v/>
      </c>
      <c r="C709" s="186" t="str" cm="1">
        <f t="array" ref="C709">IFERROR(INDEX('03.Muestra'!$F$8:$F$17,SMALL(IF("Página Web"='03.Muestra'!$D$8:$D$17,ROW('03.Muestra'!$F$8:$F$17)-MIN(ROW('03.Muestra'!$D$8:$D$17))+1,""),ROW()-701)),"")</f>
        <v/>
      </c>
      <c r="D709" s="229" t="str">
        <f t="shared" si="81"/>
        <v/>
      </c>
      <c r="E709" s="74" t="str">
        <f t="shared" si="80"/>
        <v/>
      </c>
      <c r="F709" s="18"/>
      <c r="G709" s="18"/>
      <c r="H709" s="18"/>
      <c r="I709" s="18"/>
      <c r="J709" s="18"/>
      <c r="K709" s="163"/>
      <c r="L709" s="18"/>
    </row>
    <row r="710" spans="1:25" ht="12" customHeight="1">
      <c r="A710" s="178" t="str" cm="1">
        <f t="array" ref="A710">IFERROR(INDEX('03.Muestra'!$B$8:$B$17,SMALL(IF("Página Web"='03.Muestra'!$D$8:$D$17,ROW('03.Muestra'!$B$8:$B$17)-MIN(ROW('03.Muestra'!$D$8:$D$17))+1,""),ROW()-701)),"")</f>
        <v/>
      </c>
      <c r="B710" s="186" t="str" cm="1">
        <f t="array" ref="B710">IFERROR(INDEX('03.Muestra'!$C$8:$C$17,SMALL(IF("Página Web"='03.Muestra'!$D$8:$D$17,ROW('03.Muestra'!$C$8:$C$17)-MIN(ROW('03.Muestra'!$D$8:$D$17))+1,""),ROW()-701)),"")</f>
        <v/>
      </c>
      <c r="C710" s="186" t="str" cm="1">
        <f t="array" ref="C710">IFERROR(INDEX('03.Muestra'!$F$8:$F$17,SMALL(IF("Página Web"='03.Muestra'!$D$8:$D$17,ROW('03.Muestra'!$F$8:$F$17)-MIN(ROW('03.Muestra'!$D$8:$D$17))+1,""),ROW()-701)),"")</f>
        <v/>
      </c>
      <c r="D710" s="229" t="str">
        <f t="shared" si="81"/>
        <v/>
      </c>
      <c r="E710" s="74" t="str">
        <f t="shared" si="80"/>
        <v/>
      </c>
      <c r="F710" s="18"/>
      <c r="G710" s="18"/>
      <c r="H710" s="18"/>
      <c r="I710" s="18"/>
      <c r="J710" s="18"/>
      <c r="K710" s="163"/>
      <c r="L710" s="18"/>
    </row>
    <row r="711" spans="1:25" ht="12" customHeight="1">
      <c r="A711" s="178" t="str" cm="1">
        <f t="array" ref="A711">IFERROR(INDEX('03.Muestra'!$B$8:$B$17,SMALL(IF("Página Web"='03.Muestra'!$D$8:$D$17,ROW('03.Muestra'!$B$8:$B$17)-MIN(ROW('03.Muestra'!$D$8:$D$17))+1,""),ROW()-701)),"")</f>
        <v/>
      </c>
      <c r="B711" s="186" t="str" cm="1">
        <f t="array" ref="B711">IFERROR(INDEX('03.Muestra'!$C$8:$C$17,SMALL(IF("Página Web"='03.Muestra'!$D$8:$D$17,ROW('03.Muestra'!$C$8:$C$17)-MIN(ROW('03.Muestra'!$D$8:$D$17))+1,""),ROW()-701)),"")</f>
        <v/>
      </c>
      <c r="C711" s="186" t="str" cm="1">
        <f t="array" ref="C711">IFERROR(INDEX('03.Muestra'!$F$8:$F$17,SMALL(IF("Página Web"='03.Muestra'!$D$8:$D$17,ROW('03.Muestra'!$F$8:$F$17)-MIN(ROW('03.Muestra'!$D$8:$D$17))+1,""),ROW()-701)),"")</f>
        <v/>
      </c>
      <c r="D711" s="229" t="str">
        <f>IF(C711="","",$D$18)</f>
        <v/>
      </c>
      <c r="E711" s="74" t="str">
        <f t="shared" si="80"/>
        <v/>
      </c>
      <c r="F711" s="18"/>
      <c r="G711" s="18"/>
      <c r="H711" s="18"/>
      <c r="I711" s="18"/>
      <c r="J711" s="18"/>
      <c r="K711" s="163"/>
    </row>
    <row r="712" spans="1:25" ht="12" customHeight="1">
      <c r="A712" s="79"/>
      <c r="B712" s="111"/>
      <c r="C712" s="111"/>
      <c r="D712" s="239"/>
      <c r="E712" s="74"/>
      <c r="F712" s="18"/>
      <c r="G712" s="18"/>
      <c r="H712" s="18"/>
      <c r="I712" s="18"/>
      <c r="J712" s="18"/>
      <c r="K712" s="163"/>
      <c r="L712" s="18"/>
      <c r="M712" s="18"/>
      <c r="N712" s="18"/>
      <c r="O712" s="18"/>
      <c r="P712" s="18"/>
      <c r="Q712" s="18"/>
      <c r="R712" s="18"/>
      <c r="S712" s="18"/>
      <c r="T712" s="18"/>
      <c r="U712" s="18"/>
      <c r="V712" s="18"/>
      <c r="W712" s="18"/>
      <c r="X712" s="18"/>
      <c r="Y712" s="18"/>
    </row>
    <row r="713" spans="1:25" ht="12" customHeight="1">
      <c r="B713" s="18"/>
      <c r="C713" s="18"/>
      <c r="D713" s="235"/>
      <c r="E713" s="74"/>
      <c r="F713" s="18"/>
      <c r="G713" s="18"/>
      <c r="H713" s="18"/>
      <c r="I713" s="18"/>
      <c r="J713" s="18"/>
      <c r="K713" s="163"/>
      <c r="L713" s="18"/>
      <c r="M713" s="18"/>
      <c r="N713" s="18"/>
      <c r="O713" s="18"/>
      <c r="P713" s="18"/>
      <c r="Q713" s="18"/>
      <c r="R713" s="18"/>
      <c r="S713" s="18"/>
      <c r="T713" s="18"/>
      <c r="U713" s="18"/>
      <c r="V713" s="18"/>
      <c r="W713" s="18"/>
      <c r="X713" s="18"/>
      <c r="Y713" s="18"/>
    </row>
    <row r="714" spans="1:25" ht="31">
      <c r="A714" s="227"/>
      <c r="B714" s="228"/>
      <c r="C714" s="227"/>
      <c r="D714" s="240"/>
      <c r="E714" s="222"/>
      <c r="F714" s="18"/>
      <c r="G714" s="18"/>
      <c r="H714" s="18"/>
      <c r="I714" s="18"/>
      <c r="J714" s="18"/>
      <c r="K714" s="163"/>
      <c r="L714" s="18"/>
      <c r="M714" s="18"/>
      <c r="N714" s="18"/>
      <c r="O714" s="18"/>
      <c r="P714" s="18"/>
      <c r="Q714" s="18"/>
      <c r="R714" s="18"/>
      <c r="S714" s="18"/>
      <c r="T714" s="18"/>
      <c r="U714" s="18"/>
      <c r="V714" s="18"/>
      <c r="W714" s="18"/>
      <c r="X714" s="18"/>
      <c r="Y714" s="18"/>
    </row>
    <row r="715" spans="1:25" ht="12" customHeight="1">
      <c r="A715" s="180"/>
      <c r="B715" s="180"/>
      <c r="C715" s="180"/>
      <c r="D715" s="241"/>
      <c r="E715" s="208"/>
      <c r="F715" s="176"/>
      <c r="G715" s="18"/>
      <c r="H715" s="18"/>
      <c r="I715" s="18"/>
      <c r="J715" s="18"/>
      <c r="K715" s="163"/>
      <c r="L715" s="18"/>
      <c r="M715" s="18"/>
      <c r="N715" s="18"/>
      <c r="O715" s="18"/>
      <c r="P715" s="18"/>
      <c r="Q715" s="18"/>
      <c r="R715" s="18"/>
      <c r="S715" s="18"/>
      <c r="T715" s="18"/>
      <c r="U715" s="18"/>
      <c r="V715" s="18"/>
      <c r="W715" s="18"/>
      <c r="X715" s="18"/>
      <c r="Y715" s="18"/>
    </row>
    <row r="716" spans="1:25" ht="12" customHeight="1">
      <c r="B716" s="18"/>
      <c r="C716" s="18"/>
      <c r="D716" s="235"/>
      <c r="E716" s="18"/>
      <c r="F716" s="18"/>
      <c r="G716" s="18"/>
      <c r="H716" s="18"/>
      <c r="I716" s="18"/>
      <c r="J716" s="18"/>
      <c r="K716" s="163"/>
      <c r="L716" s="18"/>
    </row>
    <row r="717" spans="1:25" ht="12" customHeight="1">
      <c r="B717" s="18"/>
      <c r="C717" s="18"/>
      <c r="D717" s="235"/>
      <c r="E717" s="78"/>
      <c r="F717" s="18"/>
      <c r="G717" s="18"/>
      <c r="H717" s="18"/>
      <c r="I717" s="18"/>
      <c r="J717" s="18"/>
      <c r="K717" s="163"/>
      <c r="L717" s="18"/>
    </row>
    <row r="718" spans="1:25" ht="29.25" customHeight="1">
      <c r="A718" s="157" t="s">
        <v>262</v>
      </c>
      <c r="B718" s="22" t="s">
        <v>87</v>
      </c>
      <c r="C718" s="23" t="s">
        <v>405</v>
      </c>
      <c r="D718" s="237" t="s">
        <v>30</v>
      </c>
      <c r="E718" s="88"/>
      <c r="K718" s="163"/>
      <c r="L718" s="18"/>
    </row>
    <row r="719" spans="1:25" ht="12" customHeight="1">
      <c r="A719" s="178" cm="1">
        <f t="array" ref="A719">IFERROR(INDEX('03.Muestra'!$B$8:$B$17,SMALL(IF("Página Web"='03.Muestra'!$D$8:$D$17,ROW('03.Muestra'!$B$8:$B$17)-MIN(ROW('03.Muestra'!$D$8:$D$17))+1,""),ROW()-718)),"")</f>
        <v>1</v>
      </c>
      <c r="B719" s="186" t="str" cm="1">
        <f t="array" ref="B719">IFERROR(INDEX('03.Muestra'!$C$8:$C$17,SMALL(IF("Página Web"='03.Muestra'!$D$8:$D$17,ROW('03.Muestra'!$C$8:$C$17)-MIN(ROW('03.Muestra'!$D$8:$D$17))+1,""),ROW()-718)),"")</f>
        <v>Home</v>
      </c>
      <c r="C719" s="186" t="str" cm="1">
        <f t="array" ref="C719">IFERROR(INDEX('03.Muestra'!$F$8:$F$17,SMALL(IF("Página Web"='03.Muestra'!$D$8:$D$17,ROW('03.Muestra'!$F$8:$F$17)-MIN(ROW('03.Muestra'!$D$8:$D$17))+1,""),ROW()-718)),"")</f>
        <v>https://…</v>
      </c>
      <c r="D719" s="229" t="s">
        <v>24</v>
      </c>
      <c r="E719" s="74" t="str">
        <f t="shared" ref="E719:E728" si="82">IF(D719&lt;&gt;"",IF(AND(B719&lt;&gt;"",C719&lt;&gt;""),"","ERR"),"")</f>
        <v/>
      </c>
      <c r="F719" s="81" t="s">
        <v>31</v>
      </c>
      <c r="G719" s="82" t="s">
        <v>35</v>
      </c>
      <c r="H719" s="83" t="s">
        <v>33</v>
      </c>
      <c r="I719" s="84" t="s">
        <v>26</v>
      </c>
      <c r="J719" s="85" t="s">
        <v>24</v>
      </c>
      <c r="K719" s="159" t="s">
        <v>463</v>
      </c>
      <c r="L719" s="18"/>
    </row>
    <row r="720" spans="1:25" ht="12" customHeight="1">
      <c r="A720" s="178" t="str" cm="1">
        <f t="array" ref="A720">IFERROR(INDEX('03.Muestra'!$B$8:$B$17,SMALL(IF("Página Web"='03.Muestra'!$D$8:$D$17,ROW('03.Muestra'!$B$8:$B$17)-MIN(ROW('03.Muestra'!$D$8:$D$17))+1,""),ROW()-718)),"")</f>
        <v/>
      </c>
      <c r="B720" s="186" t="str" cm="1">
        <f t="array" ref="B720">IFERROR(INDEX('03.Muestra'!$C$8:$C$17,SMALL(IF("Página Web"='03.Muestra'!$D$8:$D$17,ROW('03.Muestra'!$C$8:$C$17)-MIN(ROW('03.Muestra'!$D$8:$D$17))+1,""),ROW()-718)),"")</f>
        <v/>
      </c>
      <c r="C720" s="186" t="str" cm="1">
        <f t="array" ref="C720">IFERROR(INDEX('03.Muestra'!$F$8:$F$17,SMALL(IF("Página Web"='03.Muestra'!$D$8:$D$17,ROW('03.Muestra'!$F$8:$F$17)-MIN(ROW('03.Muestra'!$D$8:$D$17))+1,""),ROW()-718)),"")</f>
        <v/>
      </c>
      <c r="D720" s="229" t="s">
        <v>24</v>
      </c>
      <c r="E720" s="74" t="str">
        <f t="shared" si="82"/>
        <v>ERR</v>
      </c>
      <c r="F720" s="199">
        <f ca="1">COUNTIF($D719:INDIRECT("$D" &amp;  SUM(ROW()-1,'03.Muestra'!$D$20)-1),F719)</f>
        <v>0</v>
      </c>
      <c r="G720" s="199">
        <f ca="1">COUNTIF($D719:INDIRECT("$D" &amp;  SUM(ROW()-1,'03.Muestra'!$D$20)-1),G719)</f>
        <v>0</v>
      </c>
      <c r="H720" s="199">
        <f ca="1">COUNTIF($D719:INDIRECT("$D" &amp;  SUM(ROW()-1,'03.Muestra'!$D$20)-1),H719)</f>
        <v>0</v>
      </c>
      <c r="I720" s="199">
        <f ca="1">COUNTIF($D719:INDIRECT("$D" &amp;  SUM(ROW()-1,'03.Muestra'!$D$20)-1),I719)</f>
        <v>0</v>
      </c>
      <c r="J720" s="199">
        <f ca="1">COUNTIF($D719:INDIRECT("$D" &amp;  SUM(ROW()-1,'03.Muestra'!$D$20)-1),J719)</f>
        <v>1</v>
      </c>
      <c r="K720" s="160">
        <f ca="1">IF(COUNTIF('03.Muestra'!$D$8:$D$17,"Página Web")=0,0,COUNTBLANK($D719:INDIRECT("$D" &amp;  SUM(ROW()-1,COUNTIF('03.Muestra'!$D$8:$D$17,"Página Web"))-1)))</f>
        <v>0</v>
      </c>
      <c r="L720" s="18"/>
    </row>
    <row r="721" spans="1:25" ht="12" customHeight="1">
      <c r="A721" s="178" t="str" cm="1">
        <f t="array" ref="A721">IFERROR(INDEX('03.Muestra'!$B$8:$B$17,SMALL(IF("Página Web"='03.Muestra'!$D$8:$D$17,ROW('03.Muestra'!$B$8:$B$17)-MIN(ROW('03.Muestra'!$D$8:$D$17))+1,""),ROW()-718)),"")</f>
        <v/>
      </c>
      <c r="B721" s="186" t="str" cm="1">
        <f t="array" ref="B721">IFERROR(INDEX('03.Muestra'!$C$8:$C$17,SMALL(IF("Página Web"='03.Muestra'!$D$8:$D$17,ROW('03.Muestra'!$C$8:$C$17)-MIN(ROW('03.Muestra'!$D$8:$D$17))+1,""),ROW()-718)),"")</f>
        <v/>
      </c>
      <c r="C721" s="186" t="str" cm="1">
        <f t="array" ref="C721">IFERROR(INDEX('03.Muestra'!$F$8:$F$17,SMALL(IF("Página Web"='03.Muestra'!$D$8:$D$17,ROW('03.Muestra'!$F$8:$F$17)-MIN(ROW('03.Muestra'!$D$8:$D$17))+1,""),ROW()-718)),"")</f>
        <v/>
      </c>
      <c r="D721" s="229" t="s">
        <v>24</v>
      </c>
      <c r="E721" s="74" t="str">
        <f t="shared" si="82"/>
        <v>ERR</v>
      </c>
      <c r="G721" s="18"/>
      <c r="H721" s="18"/>
      <c r="I721" s="18"/>
      <c r="J721" s="18"/>
      <c r="K721" s="163"/>
      <c r="L721" s="18"/>
    </row>
    <row r="722" spans="1:25" ht="12" customHeight="1">
      <c r="A722" s="178" t="str" cm="1">
        <f t="array" ref="A722">IFERROR(INDEX('03.Muestra'!$B$8:$B$17,SMALL(IF("Página Web"='03.Muestra'!$D$8:$D$17,ROW('03.Muestra'!$B$8:$B$17)-MIN(ROW('03.Muestra'!$D$8:$D$17))+1,""),ROW()-718)),"")</f>
        <v/>
      </c>
      <c r="B722" s="186" t="str" cm="1">
        <f t="array" ref="B722">IFERROR(INDEX('03.Muestra'!$C$8:$C$17,SMALL(IF("Página Web"='03.Muestra'!$D$8:$D$17,ROW('03.Muestra'!$C$8:$C$17)-MIN(ROW('03.Muestra'!$D$8:$D$17))+1,""),ROW()-718)),"")</f>
        <v/>
      </c>
      <c r="C722" s="186" t="str" cm="1">
        <f t="array" ref="C722">IFERROR(INDEX('03.Muestra'!$F$8:$F$17,SMALL(IF("Página Web"='03.Muestra'!$D$8:$D$17,ROW('03.Muestra'!$F$8:$F$17)-MIN(ROW('03.Muestra'!$D$8:$D$17))+1,""),ROW()-718)),"")</f>
        <v/>
      </c>
      <c r="D722" s="229" t="str">
        <f t="shared" ref="D722:D728" si="83">IF(C722="","",$D$18)</f>
        <v/>
      </c>
      <c r="E722" s="74" t="str">
        <f t="shared" si="82"/>
        <v/>
      </c>
      <c r="G722" s="18"/>
      <c r="H722" s="18"/>
      <c r="I722" s="18"/>
      <c r="J722" s="18"/>
      <c r="K722" s="163"/>
      <c r="L722" s="18"/>
    </row>
    <row r="723" spans="1:25" ht="12" customHeight="1">
      <c r="A723" s="178" t="str" cm="1">
        <f t="array" ref="A723">IFERROR(INDEX('03.Muestra'!$B$8:$B$17,SMALL(IF("Página Web"='03.Muestra'!$D$8:$D$17,ROW('03.Muestra'!$B$8:$B$17)-MIN(ROW('03.Muestra'!$D$8:$D$17))+1,""),ROW()-718)),"")</f>
        <v/>
      </c>
      <c r="B723" s="186" t="str" cm="1">
        <f t="array" ref="B723">IFERROR(INDEX('03.Muestra'!$C$8:$C$17,SMALL(IF("Página Web"='03.Muestra'!$D$8:$D$17,ROW('03.Muestra'!$C$8:$C$17)-MIN(ROW('03.Muestra'!$D$8:$D$17))+1,""),ROW()-718)),"")</f>
        <v/>
      </c>
      <c r="C723" s="186" t="str" cm="1">
        <f t="array" ref="C723">IFERROR(INDEX('03.Muestra'!$F$8:$F$17,SMALL(IF("Página Web"='03.Muestra'!$D$8:$D$17,ROW('03.Muestra'!$F$8:$F$17)-MIN(ROW('03.Muestra'!$D$8:$D$17))+1,""),ROW()-718)),"")</f>
        <v/>
      </c>
      <c r="D723" s="229" t="str">
        <f t="shared" si="83"/>
        <v/>
      </c>
      <c r="E723" s="74" t="str">
        <f t="shared" si="82"/>
        <v/>
      </c>
      <c r="G723" s="18"/>
      <c r="H723" s="18"/>
      <c r="I723" s="18"/>
      <c r="J723" s="18"/>
      <c r="K723" s="163"/>
      <c r="L723" s="18"/>
    </row>
    <row r="724" spans="1:25" ht="12" customHeight="1">
      <c r="A724" s="178" t="str" cm="1">
        <f t="array" ref="A724">IFERROR(INDEX('03.Muestra'!$B$8:$B$17,SMALL(IF("Página Web"='03.Muestra'!$D$8:$D$17,ROW('03.Muestra'!$B$8:$B$17)-MIN(ROW('03.Muestra'!$D$8:$D$17))+1,""),ROW()-718)),"")</f>
        <v/>
      </c>
      <c r="B724" s="186" t="str" cm="1">
        <f t="array" ref="B724">IFERROR(INDEX('03.Muestra'!$C$8:$C$17,SMALL(IF("Página Web"='03.Muestra'!$D$8:$D$17,ROW('03.Muestra'!$C$8:$C$17)-MIN(ROW('03.Muestra'!$D$8:$D$17))+1,""),ROW()-718)),"")</f>
        <v/>
      </c>
      <c r="C724" s="186" t="str" cm="1">
        <f t="array" ref="C724">IFERROR(INDEX('03.Muestra'!$F$8:$F$17,SMALL(IF("Página Web"='03.Muestra'!$D$8:$D$17,ROW('03.Muestra'!$F$8:$F$17)-MIN(ROW('03.Muestra'!$D$8:$D$17))+1,""),ROW()-718)),"")</f>
        <v/>
      </c>
      <c r="D724" s="229" t="str">
        <f t="shared" si="83"/>
        <v/>
      </c>
      <c r="E724" s="74" t="str">
        <f t="shared" si="82"/>
        <v/>
      </c>
      <c r="G724" s="18"/>
      <c r="H724" s="18"/>
      <c r="I724" s="18"/>
      <c r="J724" s="18"/>
      <c r="K724" s="163"/>
      <c r="L724" s="18"/>
    </row>
    <row r="725" spans="1:25" ht="12" customHeight="1">
      <c r="A725" s="178" t="str" cm="1">
        <f t="array" ref="A725">IFERROR(INDEX('03.Muestra'!$B$8:$B$17,SMALL(IF("Página Web"='03.Muestra'!$D$8:$D$17,ROW('03.Muestra'!$B$8:$B$17)-MIN(ROW('03.Muestra'!$D$8:$D$17))+1,""),ROW()-718)),"")</f>
        <v/>
      </c>
      <c r="B725" s="186" t="str" cm="1">
        <f t="array" ref="B725">IFERROR(INDEX('03.Muestra'!$C$8:$C$17,SMALL(IF("Página Web"='03.Muestra'!$D$8:$D$17,ROW('03.Muestra'!$C$8:$C$17)-MIN(ROW('03.Muestra'!$D$8:$D$17))+1,""),ROW()-718)),"")</f>
        <v/>
      </c>
      <c r="C725" s="186" t="str" cm="1">
        <f t="array" ref="C725">IFERROR(INDEX('03.Muestra'!$F$8:$F$17,SMALL(IF("Página Web"='03.Muestra'!$D$8:$D$17,ROW('03.Muestra'!$F$8:$F$17)-MIN(ROW('03.Muestra'!$D$8:$D$17))+1,""),ROW()-718)),"")</f>
        <v/>
      </c>
      <c r="D725" s="229" t="str">
        <f t="shared" si="83"/>
        <v/>
      </c>
      <c r="E725" s="74" t="str">
        <f t="shared" si="82"/>
        <v/>
      </c>
      <c r="F725" s="18"/>
      <c r="G725" s="18"/>
      <c r="H725" s="18"/>
      <c r="I725" s="18"/>
      <c r="J725" s="18"/>
      <c r="K725" s="163"/>
      <c r="L725" s="18"/>
    </row>
    <row r="726" spans="1:25" ht="12" customHeight="1">
      <c r="A726" s="178" t="str" cm="1">
        <f t="array" ref="A726">IFERROR(INDEX('03.Muestra'!$B$8:$B$17,SMALL(IF("Página Web"='03.Muestra'!$D$8:$D$17,ROW('03.Muestra'!$B$8:$B$17)-MIN(ROW('03.Muestra'!$D$8:$D$17))+1,""),ROW()-718)),"")</f>
        <v/>
      </c>
      <c r="B726" s="186" t="str" cm="1">
        <f t="array" ref="B726">IFERROR(INDEX('03.Muestra'!$C$8:$C$17,SMALL(IF("Página Web"='03.Muestra'!$D$8:$D$17,ROW('03.Muestra'!$C$8:$C$17)-MIN(ROW('03.Muestra'!$D$8:$D$17))+1,""),ROW()-718)),"")</f>
        <v/>
      </c>
      <c r="C726" s="186" t="str" cm="1">
        <f t="array" ref="C726">IFERROR(INDEX('03.Muestra'!$F$8:$F$17,SMALL(IF("Página Web"='03.Muestra'!$D$8:$D$17,ROW('03.Muestra'!$F$8:$F$17)-MIN(ROW('03.Muestra'!$D$8:$D$17))+1,""),ROW()-718)),"")</f>
        <v/>
      </c>
      <c r="D726" s="229" t="str">
        <f t="shared" si="83"/>
        <v/>
      </c>
      <c r="E726" s="74" t="str">
        <f t="shared" si="82"/>
        <v/>
      </c>
      <c r="F726" s="18"/>
      <c r="G726" s="18"/>
      <c r="H726" s="18"/>
      <c r="I726" s="18"/>
      <c r="J726" s="18"/>
      <c r="K726" s="163"/>
      <c r="L726" s="18"/>
    </row>
    <row r="727" spans="1:25" ht="12" customHeight="1">
      <c r="A727" s="178" t="str" cm="1">
        <f t="array" ref="A727">IFERROR(INDEX('03.Muestra'!$B$8:$B$17,SMALL(IF("Página Web"='03.Muestra'!$D$8:$D$17,ROW('03.Muestra'!$B$8:$B$17)-MIN(ROW('03.Muestra'!$D$8:$D$17))+1,""),ROW()-718)),"")</f>
        <v/>
      </c>
      <c r="B727" s="186" t="str" cm="1">
        <f t="array" ref="B727">IFERROR(INDEX('03.Muestra'!$C$8:$C$17,SMALL(IF("Página Web"='03.Muestra'!$D$8:$D$17,ROW('03.Muestra'!$C$8:$C$17)-MIN(ROW('03.Muestra'!$D$8:$D$17))+1,""),ROW()-718)),"")</f>
        <v/>
      </c>
      <c r="C727" s="186" t="str" cm="1">
        <f t="array" ref="C727">IFERROR(INDEX('03.Muestra'!$F$8:$F$17,SMALL(IF("Página Web"='03.Muestra'!$D$8:$D$17,ROW('03.Muestra'!$F$8:$F$17)-MIN(ROW('03.Muestra'!$D$8:$D$17))+1,""),ROW()-718)),"")</f>
        <v/>
      </c>
      <c r="D727" s="229" t="str">
        <f t="shared" si="83"/>
        <v/>
      </c>
      <c r="E727" s="74" t="str">
        <f t="shared" si="82"/>
        <v/>
      </c>
      <c r="F727" s="18"/>
      <c r="G727" s="18"/>
      <c r="H727" s="18"/>
      <c r="I727" s="18"/>
      <c r="J727" s="18"/>
      <c r="K727" s="163"/>
      <c r="L727" s="18"/>
    </row>
    <row r="728" spans="1:25" ht="12" customHeight="1">
      <c r="A728" s="178" t="str" cm="1">
        <f t="array" ref="A728">IFERROR(INDEX('03.Muestra'!$B$8:$B$17,SMALL(IF("Página Web"='03.Muestra'!$D$8:$D$17,ROW('03.Muestra'!$B$8:$B$17)-MIN(ROW('03.Muestra'!$D$8:$D$17))+1,""),ROW()-718)),"")</f>
        <v/>
      </c>
      <c r="B728" s="186" t="str" cm="1">
        <f t="array" ref="B728">IFERROR(INDEX('03.Muestra'!$C$8:$C$17,SMALL(IF("Página Web"='03.Muestra'!$D$8:$D$17,ROW('03.Muestra'!$C$8:$C$17)-MIN(ROW('03.Muestra'!$D$8:$D$17))+1,""),ROW()-718)),"")</f>
        <v/>
      </c>
      <c r="C728" s="186" t="str" cm="1">
        <f t="array" ref="C728">IFERROR(INDEX('03.Muestra'!$F$8:$F$17,SMALL(IF("Página Web"='03.Muestra'!$D$8:$D$17,ROW('03.Muestra'!$F$8:$F$17)-MIN(ROW('03.Muestra'!$D$8:$D$17))+1,""),ROW()-718)),"")</f>
        <v/>
      </c>
      <c r="D728" s="229" t="str">
        <f t="shared" si="83"/>
        <v/>
      </c>
      <c r="E728" s="74" t="str">
        <f t="shared" si="82"/>
        <v/>
      </c>
      <c r="F728" s="18"/>
      <c r="G728" s="18"/>
      <c r="H728" s="18"/>
      <c r="I728" s="18"/>
      <c r="J728" s="18"/>
      <c r="K728" s="163"/>
      <c r="L728" s="18"/>
    </row>
    <row r="729" spans="1:25" ht="12" customHeight="1">
      <c r="A729" s="79"/>
      <c r="B729" s="111"/>
      <c r="C729" s="111"/>
      <c r="D729" s="239"/>
      <c r="E729" s="74"/>
      <c r="F729" s="18"/>
      <c r="G729" s="18"/>
      <c r="H729" s="18"/>
      <c r="I729" s="18"/>
      <c r="J729" s="18"/>
      <c r="K729" s="163"/>
      <c r="L729" s="18"/>
      <c r="M729" s="18"/>
      <c r="N729" s="18"/>
      <c r="O729" s="18"/>
      <c r="P729" s="18"/>
      <c r="Q729" s="18"/>
      <c r="R729" s="18"/>
      <c r="S729" s="18"/>
      <c r="T729" s="18"/>
      <c r="U729" s="18"/>
      <c r="V729" s="18"/>
      <c r="W729" s="18"/>
      <c r="X729" s="18"/>
      <c r="Y729" s="18"/>
    </row>
    <row r="730" spans="1:25" ht="12" customHeight="1">
      <c r="B730" s="18"/>
      <c r="C730" s="18"/>
      <c r="D730" s="235"/>
      <c r="E730" s="74"/>
      <c r="F730" s="18"/>
      <c r="G730" s="18"/>
      <c r="H730" s="18"/>
      <c r="I730" s="18"/>
      <c r="J730" s="18"/>
      <c r="K730" s="163"/>
      <c r="L730" s="18"/>
      <c r="M730" s="18"/>
      <c r="N730" s="18"/>
      <c r="O730" s="18"/>
      <c r="P730" s="18"/>
      <c r="Q730" s="18"/>
      <c r="R730" s="18"/>
      <c r="S730" s="18"/>
      <c r="T730" s="18"/>
      <c r="U730" s="18"/>
      <c r="V730" s="18"/>
      <c r="W730" s="18"/>
      <c r="X730" s="18"/>
      <c r="Y730" s="18"/>
    </row>
    <row r="731" spans="1:25" ht="31">
      <c r="A731" s="227"/>
      <c r="B731" s="228"/>
      <c r="C731" s="227"/>
      <c r="D731" s="240"/>
      <c r="E731" s="222"/>
      <c r="F731" s="18"/>
      <c r="G731" s="18"/>
      <c r="H731" s="18"/>
      <c r="I731" s="18"/>
      <c r="J731" s="18"/>
      <c r="K731" s="163"/>
      <c r="L731" s="18"/>
      <c r="M731" s="18"/>
      <c r="N731" s="18"/>
      <c r="O731" s="18"/>
      <c r="P731" s="18"/>
      <c r="Q731" s="18"/>
      <c r="R731" s="18"/>
      <c r="S731" s="18"/>
      <c r="T731" s="18"/>
      <c r="U731" s="18"/>
      <c r="V731" s="18"/>
      <c r="W731" s="18"/>
      <c r="X731" s="18"/>
      <c r="Y731" s="18"/>
    </row>
    <row r="732" spans="1:25" ht="12" customHeight="1">
      <c r="A732" s="180"/>
      <c r="B732" s="180"/>
      <c r="C732" s="180"/>
      <c r="D732" s="241"/>
      <c r="E732" s="208"/>
      <c r="F732" s="176"/>
      <c r="G732" s="18"/>
      <c r="H732" s="18"/>
      <c r="I732" s="18"/>
      <c r="J732" s="18"/>
      <c r="K732" s="163"/>
      <c r="L732" s="18"/>
      <c r="M732" s="18"/>
      <c r="N732" s="18"/>
      <c r="O732" s="18"/>
      <c r="P732" s="18"/>
      <c r="Q732" s="18"/>
      <c r="R732" s="18"/>
      <c r="S732" s="18"/>
      <c r="T732" s="18"/>
      <c r="U732" s="18"/>
      <c r="V732" s="18"/>
      <c r="W732" s="18"/>
      <c r="X732" s="18"/>
      <c r="Y732" s="18"/>
    </row>
    <row r="733" spans="1:25" ht="12" customHeight="1">
      <c r="B733" s="18"/>
      <c r="C733" s="18"/>
      <c r="D733" s="235"/>
      <c r="E733" s="18"/>
      <c r="F733" s="18"/>
      <c r="G733" s="18"/>
      <c r="H733" s="18"/>
      <c r="I733" s="18"/>
      <c r="J733" s="18"/>
      <c r="K733" s="163"/>
      <c r="L733" s="18"/>
    </row>
    <row r="734" spans="1:25" ht="12" customHeight="1">
      <c r="B734" s="18"/>
      <c r="C734" s="18"/>
      <c r="D734" s="235"/>
      <c r="E734" s="78"/>
      <c r="F734" s="18"/>
      <c r="G734" s="18"/>
      <c r="H734" s="18"/>
      <c r="I734" s="18"/>
      <c r="J734" s="18"/>
      <c r="K734" s="163"/>
      <c r="L734" s="18"/>
    </row>
    <row r="735" spans="1:25" ht="29.25" customHeight="1">
      <c r="A735" s="157" t="s">
        <v>262</v>
      </c>
      <c r="B735" s="22" t="s">
        <v>87</v>
      </c>
      <c r="C735" s="23" t="s">
        <v>406</v>
      </c>
      <c r="D735" s="237" t="s">
        <v>30</v>
      </c>
      <c r="E735" s="88"/>
      <c r="K735" s="163"/>
      <c r="L735" s="18"/>
    </row>
    <row r="736" spans="1:25" ht="12" customHeight="1">
      <c r="A736" s="178" cm="1">
        <f t="array" ref="A736">IFERROR(INDEX('03.Muestra'!$B$8:$B$17,SMALL(IF("Página Web"='03.Muestra'!$D$8:$D$17,ROW('03.Muestra'!$B$8:$B$17)-MIN(ROW('03.Muestra'!$D$8:$D$17))+1,""),ROW()-735)),"")</f>
        <v>1</v>
      </c>
      <c r="B736" s="186" t="str" cm="1">
        <f t="array" ref="B736">IFERROR(INDEX('03.Muestra'!$C$8:$C$17,SMALL(IF("Página Web"='03.Muestra'!$D$8:$D$17,ROW('03.Muestra'!$C$8:$C$17)-MIN(ROW('03.Muestra'!$D$8:$D$17))+1,""),ROW()-735)),"")</f>
        <v>Home</v>
      </c>
      <c r="C736" s="186" t="str" cm="1">
        <f t="array" ref="C736">IFERROR(INDEX('03.Muestra'!$F$8:$F$17,SMALL(IF("Página Web"='03.Muestra'!$D$8:$D$17,ROW('03.Muestra'!$F$8:$F$17)-MIN(ROW('03.Muestra'!$D$8:$D$17))+1,""),ROW()-735)),"")</f>
        <v>https://…</v>
      </c>
      <c r="D736" s="229" t="s">
        <v>24</v>
      </c>
      <c r="E736" s="74" t="str">
        <f t="shared" ref="E736:E745" si="84">IF(D736&lt;&gt;"",IF(AND(B736&lt;&gt;"",C736&lt;&gt;""),"","ERR"),"")</f>
        <v/>
      </c>
      <c r="F736" s="81" t="s">
        <v>31</v>
      </c>
      <c r="G736" s="82" t="s">
        <v>35</v>
      </c>
      <c r="H736" s="83" t="s">
        <v>33</v>
      </c>
      <c r="I736" s="84" t="s">
        <v>26</v>
      </c>
      <c r="J736" s="85" t="s">
        <v>24</v>
      </c>
      <c r="K736" s="159" t="s">
        <v>463</v>
      </c>
      <c r="L736" s="18"/>
    </row>
    <row r="737" spans="1:25" ht="12" customHeight="1">
      <c r="A737" s="178" t="str" cm="1">
        <f t="array" ref="A737">IFERROR(INDEX('03.Muestra'!$B$8:$B$17,SMALL(IF("Página Web"='03.Muestra'!$D$8:$D$17,ROW('03.Muestra'!$B$8:$B$17)-MIN(ROW('03.Muestra'!$D$8:$D$17))+1,""),ROW()-735)),"")</f>
        <v/>
      </c>
      <c r="B737" s="186" t="str" cm="1">
        <f t="array" ref="B737">IFERROR(INDEX('03.Muestra'!$C$8:$C$17,SMALL(IF("Página Web"='03.Muestra'!$D$8:$D$17,ROW('03.Muestra'!$C$8:$C$17)-MIN(ROW('03.Muestra'!$D$8:$D$17))+1,""),ROW()-735)),"")</f>
        <v/>
      </c>
      <c r="C737" s="186" t="str" cm="1">
        <f t="array" ref="C737">IFERROR(INDEX('03.Muestra'!$F$8:$F$17,SMALL(IF("Página Web"='03.Muestra'!$D$8:$D$17,ROW('03.Muestra'!$F$8:$F$17)-MIN(ROW('03.Muestra'!$D$8:$D$17))+1,""),ROW()-735)),"")</f>
        <v/>
      </c>
      <c r="D737" s="229" t="s">
        <v>24</v>
      </c>
      <c r="E737" s="74" t="str">
        <f t="shared" si="84"/>
        <v>ERR</v>
      </c>
      <c r="F737" s="199">
        <f ca="1">COUNTIF($D736:INDIRECT("$D" &amp;  SUM(ROW()-1,'03.Muestra'!$D$20)-1),F736)</f>
        <v>0</v>
      </c>
      <c r="G737" s="199">
        <f ca="1">COUNTIF($D736:INDIRECT("$D" &amp;  SUM(ROW()-1,'03.Muestra'!$D$20)-1),G736)</f>
        <v>0</v>
      </c>
      <c r="H737" s="199">
        <f ca="1">COUNTIF($D736:INDIRECT("$D" &amp;  SUM(ROW()-1,'03.Muestra'!$D$20)-1),H736)</f>
        <v>0</v>
      </c>
      <c r="I737" s="199">
        <f ca="1">COUNTIF($D736:INDIRECT("$D" &amp;  SUM(ROW()-1,'03.Muestra'!$D$20)-1),I736)</f>
        <v>0</v>
      </c>
      <c r="J737" s="199">
        <f ca="1">COUNTIF($D736:INDIRECT("$D" &amp;  SUM(ROW()-1,'03.Muestra'!$D$20)-1),J736)</f>
        <v>1</v>
      </c>
      <c r="K737" s="160">
        <f ca="1">IF(COUNTIF('03.Muestra'!$D$8:$D$17,"Página Web")=0,0,COUNTBLANK($D736:INDIRECT("$D" &amp;  SUM(ROW()-1,COUNTIF('03.Muestra'!$D$8:$D$17,"Página Web"))-1)))</f>
        <v>0</v>
      </c>
      <c r="L737" s="18"/>
    </row>
    <row r="738" spans="1:25" ht="12" customHeight="1">
      <c r="A738" s="178" t="str" cm="1">
        <f t="array" ref="A738">IFERROR(INDEX('03.Muestra'!$B$8:$B$17,SMALL(IF("Página Web"='03.Muestra'!$D$8:$D$17,ROW('03.Muestra'!$B$8:$B$17)-MIN(ROW('03.Muestra'!$D$8:$D$17))+1,""),ROW()-735)),"")</f>
        <v/>
      </c>
      <c r="B738" s="186" t="str" cm="1">
        <f t="array" ref="B738">IFERROR(INDEX('03.Muestra'!$C$8:$C$17,SMALL(IF("Página Web"='03.Muestra'!$D$8:$D$17,ROW('03.Muestra'!$C$8:$C$17)-MIN(ROW('03.Muestra'!$D$8:$D$17))+1,""),ROW()-735)),"")</f>
        <v/>
      </c>
      <c r="C738" s="186" t="str" cm="1">
        <f t="array" ref="C738">IFERROR(INDEX('03.Muestra'!$F$8:$F$17,SMALL(IF("Página Web"='03.Muestra'!$D$8:$D$17,ROW('03.Muestra'!$F$8:$F$17)-MIN(ROW('03.Muestra'!$D$8:$D$17))+1,""),ROW()-735)),"")</f>
        <v/>
      </c>
      <c r="D738" s="229" t="s">
        <v>24</v>
      </c>
      <c r="E738" s="74" t="str">
        <f t="shared" si="84"/>
        <v>ERR</v>
      </c>
      <c r="K738" s="163"/>
    </row>
    <row r="739" spans="1:25" ht="12" customHeight="1">
      <c r="A739" s="178" t="str" cm="1">
        <f t="array" ref="A739">IFERROR(INDEX('03.Muestra'!$B$8:$B$17,SMALL(IF("Página Web"='03.Muestra'!$D$8:$D$17,ROW('03.Muestra'!$B$8:$B$17)-MIN(ROW('03.Muestra'!$D$8:$D$17))+1,""),ROW()-735)),"")</f>
        <v/>
      </c>
      <c r="B739" s="186" t="str" cm="1">
        <f t="array" ref="B739">IFERROR(INDEX('03.Muestra'!$C$8:$C$17,SMALL(IF("Página Web"='03.Muestra'!$D$8:$D$17,ROW('03.Muestra'!$C$8:$C$17)-MIN(ROW('03.Muestra'!$D$8:$D$17))+1,""),ROW()-735)),"")</f>
        <v/>
      </c>
      <c r="C739" s="186" t="str" cm="1">
        <f t="array" ref="C739">IFERROR(INDEX('03.Muestra'!$F$8:$F$17,SMALL(IF("Página Web"='03.Muestra'!$D$8:$D$17,ROW('03.Muestra'!$F$8:$F$17)-MIN(ROW('03.Muestra'!$D$8:$D$17))+1,""),ROW()-735)),"")</f>
        <v/>
      </c>
      <c r="D739" s="229" t="str">
        <f t="shared" ref="D739:D745" si="85">IF(C739="","",$D$18)</f>
        <v/>
      </c>
      <c r="E739" s="74" t="str">
        <f t="shared" si="84"/>
        <v/>
      </c>
      <c r="G739" s="18"/>
      <c r="H739" s="18"/>
      <c r="I739" s="18"/>
      <c r="J739" s="18"/>
      <c r="K739" s="163"/>
    </row>
    <row r="740" spans="1:25" ht="12" customHeight="1">
      <c r="A740" s="178" t="str" cm="1">
        <f t="array" ref="A740">IFERROR(INDEX('03.Muestra'!$B$8:$B$17,SMALL(IF("Página Web"='03.Muestra'!$D$8:$D$17,ROW('03.Muestra'!$B$8:$B$17)-MIN(ROW('03.Muestra'!$D$8:$D$17))+1,""),ROW()-735)),"")</f>
        <v/>
      </c>
      <c r="B740" s="186" t="str" cm="1">
        <f t="array" ref="B740">IFERROR(INDEX('03.Muestra'!$C$8:$C$17,SMALL(IF("Página Web"='03.Muestra'!$D$8:$D$17,ROW('03.Muestra'!$C$8:$C$17)-MIN(ROW('03.Muestra'!$D$8:$D$17))+1,""),ROW()-735)),"")</f>
        <v/>
      </c>
      <c r="C740" s="186" t="str" cm="1">
        <f t="array" ref="C740">IFERROR(INDEX('03.Muestra'!$F$8:$F$17,SMALL(IF("Página Web"='03.Muestra'!$D$8:$D$17,ROW('03.Muestra'!$F$8:$F$17)-MIN(ROW('03.Muestra'!$D$8:$D$17))+1,""),ROW()-735)),"")</f>
        <v/>
      </c>
      <c r="D740" s="229" t="str">
        <f t="shared" si="85"/>
        <v/>
      </c>
      <c r="E740" s="74" t="str">
        <f t="shared" si="84"/>
        <v/>
      </c>
      <c r="G740" s="18"/>
      <c r="H740" s="18"/>
      <c r="I740" s="18"/>
      <c r="J740" s="18"/>
      <c r="K740" s="163"/>
    </row>
    <row r="741" spans="1:25" ht="12" customHeight="1">
      <c r="A741" s="178" t="str" cm="1">
        <f t="array" ref="A741">IFERROR(INDEX('03.Muestra'!$B$8:$B$17,SMALL(IF("Página Web"='03.Muestra'!$D$8:$D$17,ROW('03.Muestra'!$B$8:$B$17)-MIN(ROW('03.Muestra'!$D$8:$D$17))+1,""),ROW()-735)),"")</f>
        <v/>
      </c>
      <c r="B741" s="186" t="str" cm="1">
        <f t="array" ref="B741">IFERROR(INDEX('03.Muestra'!$C$8:$C$17,SMALL(IF("Página Web"='03.Muestra'!$D$8:$D$17,ROW('03.Muestra'!$C$8:$C$17)-MIN(ROW('03.Muestra'!$D$8:$D$17))+1,""),ROW()-735)),"")</f>
        <v/>
      </c>
      <c r="C741" s="186" t="str" cm="1">
        <f t="array" ref="C741">IFERROR(INDEX('03.Muestra'!$F$8:$F$17,SMALL(IF("Página Web"='03.Muestra'!$D$8:$D$17,ROW('03.Muestra'!$F$8:$F$17)-MIN(ROW('03.Muestra'!$D$8:$D$17))+1,""),ROW()-735)),"")</f>
        <v/>
      </c>
      <c r="D741" s="229" t="str">
        <f t="shared" si="85"/>
        <v/>
      </c>
      <c r="E741" s="74" t="str">
        <f t="shared" si="84"/>
        <v/>
      </c>
      <c r="G741" s="18"/>
      <c r="H741" s="18"/>
      <c r="I741" s="18"/>
      <c r="J741" s="18"/>
      <c r="K741" s="163"/>
    </row>
    <row r="742" spans="1:25" ht="12" customHeight="1">
      <c r="A742" s="178" t="str" cm="1">
        <f t="array" ref="A742">IFERROR(INDEX('03.Muestra'!$B$8:$B$17,SMALL(IF("Página Web"='03.Muestra'!$D$8:$D$17,ROW('03.Muestra'!$B$8:$B$17)-MIN(ROW('03.Muestra'!$D$8:$D$17))+1,""),ROW()-735)),"")</f>
        <v/>
      </c>
      <c r="B742" s="186" t="str" cm="1">
        <f t="array" ref="B742">IFERROR(INDEX('03.Muestra'!$C$8:$C$17,SMALL(IF("Página Web"='03.Muestra'!$D$8:$D$17,ROW('03.Muestra'!$C$8:$C$17)-MIN(ROW('03.Muestra'!$D$8:$D$17))+1,""),ROW()-735)),"")</f>
        <v/>
      </c>
      <c r="C742" s="186" t="str" cm="1">
        <f t="array" ref="C742">IFERROR(INDEX('03.Muestra'!$F$8:$F$17,SMALL(IF("Página Web"='03.Muestra'!$D$8:$D$17,ROW('03.Muestra'!$F$8:$F$17)-MIN(ROW('03.Muestra'!$D$8:$D$17))+1,""),ROW()-735)),"")</f>
        <v/>
      </c>
      <c r="D742" s="229" t="str">
        <f t="shared" si="85"/>
        <v/>
      </c>
      <c r="E742" s="74" t="str">
        <f t="shared" si="84"/>
        <v/>
      </c>
      <c r="F742" s="18"/>
      <c r="G742" s="18"/>
      <c r="H742" s="18"/>
      <c r="I742" s="18"/>
      <c r="J742" s="18"/>
      <c r="K742" s="163"/>
    </row>
    <row r="743" spans="1:25" ht="12" customHeight="1">
      <c r="A743" s="178" t="str" cm="1">
        <f t="array" ref="A743">IFERROR(INDEX('03.Muestra'!$B$8:$B$17,SMALL(IF("Página Web"='03.Muestra'!$D$8:$D$17,ROW('03.Muestra'!$B$8:$B$17)-MIN(ROW('03.Muestra'!$D$8:$D$17))+1,""),ROW()-735)),"")</f>
        <v/>
      </c>
      <c r="B743" s="186" t="str" cm="1">
        <f t="array" ref="B743">IFERROR(INDEX('03.Muestra'!$C$8:$C$17,SMALL(IF("Página Web"='03.Muestra'!$D$8:$D$17,ROW('03.Muestra'!$C$8:$C$17)-MIN(ROW('03.Muestra'!$D$8:$D$17))+1,""),ROW()-735)),"")</f>
        <v/>
      </c>
      <c r="C743" s="186" t="str" cm="1">
        <f t="array" ref="C743">IFERROR(INDEX('03.Muestra'!$F$8:$F$17,SMALL(IF("Página Web"='03.Muestra'!$D$8:$D$17,ROW('03.Muestra'!$F$8:$F$17)-MIN(ROW('03.Muestra'!$D$8:$D$17))+1,""),ROW()-735)),"")</f>
        <v/>
      </c>
      <c r="D743" s="229" t="str">
        <f t="shared" si="85"/>
        <v/>
      </c>
      <c r="E743" s="74" t="str">
        <f t="shared" si="84"/>
        <v/>
      </c>
      <c r="F743" s="18"/>
      <c r="G743" s="18"/>
      <c r="H743" s="18"/>
      <c r="I743" s="18"/>
      <c r="J743" s="18"/>
      <c r="K743" s="163"/>
    </row>
    <row r="744" spans="1:25" ht="12" customHeight="1">
      <c r="A744" s="178" t="str" cm="1">
        <f t="array" ref="A744">IFERROR(INDEX('03.Muestra'!$B$8:$B$17,SMALL(IF("Página Web"='03.Muestra'!$D$8:$D$17,ROW('03.Muestra'!$B$8:$B$17)-MIN(ROW('03.Muestra'!$D$8:$D$17))+1,""),ROW()-735)),"")</f>
        <v/>
      </c>
      <c r="B744" s="186" t="str" cm="1">
        <f t="array" ref="B744">IFERROR(INDEX('03.Muestra'!$C$8:$C$17,SMALL(IF("Página Web"='03.Muestra'!$D$8:$D$17,ROW('03.Muestra'!$C$8:$C$17)-MIN(ROW('03.Muestra'!$D$8:$D$17))+1,""),ROW()-735)),"")</f>
        <v/>
      </c>
      <c r="C744" s="186" t="str" cm="1">
        <f t="array" ref="C744">IFERROR(INDEX('03.Muestra'!$F$8:$F$17,SMALL(IF("Página Web"='03.Muestra'!$D$8:$D$17,ROW('03.Muestra'!$F$8:$F$17)-MIN(ROW('03.Muestra'!$D$8:$D$17))+1,""),ROW()-735)),"")</f>
        <v/>
      </c>
      <c r="D744" s="229" t="str">
        <f t="shared" si="85"/>
        <v/>
      </c>
      <c r="E744" s="74" t="str">
        <f t="shared" si="84"/>
        <v/>
      </c>
      <c r="F744" s="18"/>
      <c r="G744" s="18"/>
      <c r="H744" s="18"/>
      <c r="I744" s="18"/>
      <c r="J744" s="18"/>
      <c r="K744" s="163"/>
    </row>
    <row r="745" spans="1:25" ht="12" customHeight="1">
      <c r="A745" s="178" t="str" cm="1">
        <f t="array" ref="A745">IFERROR(INDEX('03.Muestra'!$B$8:$B$17,SMALL(IF("Página Web"='03.Muestra'!$D$8:$D$17,ROW('03.Muestra'!$B$8:$B$17)-MIN(ROW('03.Muestra'!$D$8:$D$17))+1,""),ROW()-735)),"")</f>
        <v/>
      </c>
      <c r="B745" s="186" t="str" cm="1">
        <f t="array" ref="B745">IFERROR(INDEX('03.Muestra'!$C$8:$C$17,SMALL(IF("Página Web"='03.Muestra'!$D$8:$D$17,ROW('03.Muestra'!$C$8:$C$17)-MIN(ROW('03.Muestra'!$D$8:$D$17))+1,""),ROW()-735)),"")</f>
        <v/>
      </c>
      <c r="C745" s="186" t="str" cm="1">
        <f t="array" ref="C745">IFERROR(INDEX('03.Muestra'!$F$8:$F$17,SMALL(IF("Página Web"='03.Muestra'!$D$8:$D$17,ROW('03.Muestra'!$F$8:$F$17)-MIN(ROW('03.Muestra'!$D$8:$D$17))+1,""),ROW()-735)),"")</f>
        <v/>
      </c>
      <c r="D745" s="229" t="str">
        <f t="shared" si="85"/>
        <v/>
      </c>
      <c r="E745" s="74" t="str">
        <f t="shared" si="84"/>
        <v/>
      </c>
      <c r="F745" s="18"/>
      <c r="G745" s="18"/>
      <c r="H745" s="18"/>
      <c r="I745" s="18"/>
      <c r="J745" s="18"/>
      <c r="K745" s="163"/>
    </row>
    <row r="746" spans="1:25" ht="12" customHeight="1">
      <c r="A746" s="79"/>
      <c r="B746" s="111"/>
      <c r="C746" s="111"/>
      <c r="D746" s="239"/>
      <c r="E746" s="74"/>
      <c r="F746" s="18"/>
      <c r="G746" s="18"/>
      <c r="H746" s="18"/>
      <c r="I746" s="18"/>
      <c r="J746" s="18"/>
      <c r="K746" s="163"/>
      <c r="L746" s="18"/>
      <c r="M746" s="18"/>
      <c r="N746" s="18"/>
      <c r="O746" s="18"/>
      <c r="P746" s="18"/>
      <c r="Q746" s="18"/>
      <c r="R746" s="18"/>
      <c r="S746" s="18"/>
      <c r="T746" s="18"/>
      <c r="U746" s="18"/>
      <c r="V746" s="18"/>
      <c r="W746" s="18"/>
      <c r="X746" s="18"/>
      <c r="Y746" s="18"/>
    </row>
    <row r="747" spans="1:25" ht="12" customHeight="1">
      <c r="B747" s="18"/>
      <c r="C747" s="18"/>
      <c r="D747" s="235"/>
      <c r="E747" s="74"/>
      <c r="F747" s="18"/>
      <c r="G747" s="18"/>
      <c r="H747" s="18"/>
      <c r="I747" s="18"/>
      <c r="J747" s="18"/>
      <c r="K747" s="163"/>
      <c r="L747" s="18"/>
      <c r="M747" s="18"/>
      <c r="N747" s="18"/>
      <c r="O747" s="18"/>
      <c r="P747" s="18"/>
      <c r="Q747" s="18"/>
      <c r="R747" s="18"/>
      <c r="S747" s="18"/>
      <c r="T747" s="18"/>
      <c r="U747" s="18"/>
      <c r="V747" s="18"/>
      <c r="W747" s="18"/>
      <c r="X747" s="18"/>
      <c r="Y747" s="18"/>
    </row>
    <row r="748" spans="1:25" ht="31">
      <c r="A748" s="227"/>
      <c r="B748" s="228"/>
      <c r="C748" s="227"/>
      <c r="D748" s="240"/>
      <c r="E748" s="222"/>
      <c r="F748" s="18"/>
      <c r="G748" s="18"/>
      <c r="H748" s="18"/>
      <c r="I748" s="18"/>
      <c r="J748" s="18"/>
      <c r="K748" s="163"/>
      <c r="L748" s="18"/>
      <c r="M748" s="18"/>
      <c r="N748" s="18"/>
      <c r="O748" s="18"/>
      <c r="P748" s="18"/>
      <c r="Q748" s="18"/>
      <c r="R748" s="18"/>
      <c r="S748" s="18"/>
      <c r="T748" s="18"/>
      <c r="U748" s="18"/>
      <c r="V748" s="18"/>
      <c r="W748" s="18"/>
      <c r="X748" s="18"/>
      <c r="Y748" s="18"/>
    </row>
    <row r="749" spans="1:25" ht="12" customHeight="1">
      <c r="A749" s="180"/>
      <c r="B749" s="180"/>
      <c r="C749" s="180"/>
      <c r="D749" s="241"/>
      <c r="E749" s="208"/>
      <c r="F749" s="176"/>
      <c r="G749" s="18"/>
      <c r="H749" s="18"/>
      <c r="I749" s="18"/>
      <c r="J749" s="18"/>
      <c r="K749" s="163"/>
      <c r="L749" s="18"/>
      <c r="M749" s="18"/>
      <c r="N749" s="18"/>
      <c r="O749" s="18"/>
      <c r="P749" s="18"/>
      <c r="Q749" s="18"/>
      <c r="R749" s="18"/>
      <c r="S749" s="18"/>
      <c r="T749" s="18"/>
      <c r="U749" s="18"/>
      <c r="V749" s="18"/>
      <c r="W749" s="18"/>
      <c r="X749" s="18"/>
      <c r="Y749" s="18"/>
    </row>
    <row r="750" spans="1:25" ht="12" customHeight="1">
      <c r="B750" s="18"/>
      <c r="C750" s="18"/>
      <c r="D750" s="235"/>
      <c r="E750" s="18"/>
      <c r="F750" s="18"/>
      <c r="G750" s="18"/>
      <c r="H750" s="18"/>
      <c r="I750" s="18"/>
      <c r="J750" s="18"/>
      <c r="K750" s="163"/>
    </row>
    <row r="751" spans="1:25" ht="12" customHeight="1">
      <c r="B751" s="18"/>
      <c r="C751" s="18"/>
      <c r="D751" s="235"/>
      <c r="E751" s="78"/>
      <c r="F751" s="18"/>
      <c r="G751" s="18"/>
      <c r="H751" s="18"/>
      <c r="I751" s="18"/>
      <c r="J751" s="18"/>
      <c r="K751" s="163"/>
    </row>
    <row r="752" spans="1:25" ht="29.25" customHeight="1">
      <c r="A752" s="157" t="s">
        <v>262</v>
      </c>
      <c r="B752" s="22" t="s">
        <v>87</v>
      </c>
      <c r="C752" s="23" t="s">
        <v>407</v>
      </c>
      <c r="D752" s="237" t="s">
        <v>30</v>
      </c>
      <c r="E752" s="88"/>
      <c r="K752" s="163"/>
    </row>
    <row r="753" spans="1:25" ht="12" customHeight="1">
      <c r="A753" s="178" cm="1">
        <f t="array" ref="A753">IFERROR(INDEX('03.Muestra'!$B$8:$B$17,SMALL(IF("Página Web"='03.Muestra'!$D$8:$D$17,ROW('03.Muestra'!$B$8:$B$17)-MIN(ROW('03.Muestra'!$D$8:$D$17))+1,""),ROW()-752)),"")</f>
        <v>1</v>
      </c>
      <c r="B753" s="186" t="str" cm="1">
        <f t="array" ref="B753">IFERROR(INDEX('03.Muestra'!$C$8:$C$17,SMALL(IF("Página Web"='03.Muestra'!$D$8:$D$17,ROW('03.Muestra'!$C$8:$C$17)-MIN(ROW('03.Muestra'!$D$8:$D$17))+1,""),ROW()-752)),"")</f>
        <v>Home</v>
      </c>
      <c r="C753" s="186" t="str" cm="1">
        <f t="array" ref="C753">IFERROR(INDEX('03.Muestra'!$F$8:$F$17,SMALL(IF("Página Web"='03.Muestra'!$D$8:$D$17,ROW('03.Muestra'!$F$8:$F$17)-MIN(ROW('03.Muestra'!$D$8:$D$17))+1,""),ROW()-752)),"")</f>
        <v>https://…</v>
      </c>
      <c r="D753" s="229" t="s">
        <v>24</v>
      </c>
      <c r="E753" s="74" t="str">
        <f t="shared" ref="E753:E762" si="86">IF(D753&lt;&gt;"",IF(AND(B753&lt;&gt;"",C753&lt;&gt;""),"","ERR"),"")</f>
        <v/>
      </c>
      <c r="F753" s="81" t="s">
        <v>31</v>
      </c>
      <c r="G753" s="82" t="s">
        <v>35</v>
      </c>
      <c r="H753" s="83" t="s">
        <v>33</v>
      </c>
      <c r="I753" s="84" t="s">
        <v>26</v>
      </c>
      <c r="J753" s="85" t="s">
        <v>24</v>
      </c>
      <c r="K753" s="159" t="s">
        <v>463</v>
      </c>
    </row>
    <row r="754" spans="1:25" ht="12" customHeight="1">
      <c r="A754" s="178" t="str" cm="1">
        <f t="array" ref="A754">IFERROR(INDEX('03.Muestra'!$B$8:$B$17,SMALL(IF("Página Web"='03.Muestra'!$D$8:$D$17,ROW('03.Muestra'!$B$8:$B$17)-MIN(ROW('03.Muestra'!$D$8:$D$17))+1,""),ROW()-752)),"")</f>
        <v/>
      </c>
      <c r="B754" s="186" t="str" cm="1">
        <f t="array" ref="B754">IFERROR(INDEX('03.Muestra'!$C$8:$C$17,SMALL(IF("Página Web"='03.Muestra'!$D$8:$D$17,ROW('03.Muestra'!$C$8:$C$17)-MIN(ROW('03.Muestra'!$D$8:$D$17))+1,""),ROW()-752)),"")</f>
        <v/>
      </c>
      <c r="C754" s="186" t="str" cm="1">
        <f t="array" ref="C754">IFERROR(INDEX('03.Muestra'!$F$8:$F$17,SMALL(IF("Página Web"='03.Muestra'!$D$8:$D$17,ROW('03.Muestra'!$F$8:$F$17)-MIN(ROW('03.Muestra'!$D$8:$D$17))+1,""),ROW()-752)),"")</f>
        <v/>
      </c>
      <c r="D754" s="229" t="s">
        <v>24</v>
      </c>
      <c r="E754" s="74" t="str">
        <f t="shared" si="86"/>
        <v>ERR</v>
      </c>
      <c r="F754" s="199">
        <f ca="1">COUNTIF($D753:INDIRECT("$D" &amp;  SUM(ROW()-1,'03.Muestra'!$D$20)-1),F753)</f>
        <v>0</v>
      </c>
      <c r="G754" s="199">
        <f ca="1">COUNTIF($D753:INDIRECT("$D" &amp;  SUM(ROW()-1,'03.Muestra'!$D$20)-1),G753)</f>
        <v>0</v>
      </c>
      <c r="H754" s="199">
        <f ca="1">COUNTIF($D753:INDIRECT("$D" &amp;  SUM(ROW()-1,'03.Muestra'!$D$20)-1),H753)</f>
        <v>0</v>
      </c>
      <c r="I754" s="199">
        <f ca="1">COUNTIF($D753:INDIRECT("$D" &amp;  SUM(ROW()-1,'03.Muestra'!$D$20)-1),I753)</f>
        <v>0</v>
      </c>
      <c r="J754" s="199">
        <f ca="1">COUNTIF($D753:INDIRECT("$D" &amp;  SUM(ROW()-1,'03.Muestra'!$D$20)-1),J753)</f>
        <v>1</v>
      </c>
      <c r="K754" s="160">
        <f ca="1">IF(COUNTIF('03.Muestra'!$D$8:$D$17,"Página Web")=0,0,COUNTBLANK($D753:INDIRECT("$D" &amp;  SUM(ROW()-1,COUNTIF('03.Muestra'!$D$8:$D$17,"Página Web"))-1)))</f>
        <v>0</v>
      </c>
    </row>
    <row r="755" spans="1:25" ht="12" customHeight="1">
      <c r="A755" s="178" t="str" cm="1">
        <f t="array" ref="A755">IFERROR(INDEX('03.Muestra'!$B$8:$B$17,SMALL(IF("Página Web"='03.Muestra'!$D$8:$D$17,ROW('03.Muestra'!$B$8:$B$17)-MIN(ROW('03.Muestra'!$D$8:$D$17))+1,""),ROW()-752)),"")</f>
        <v/>
      </c>
      <c r="B755" s="186" t="str" cm="1">
        <f t="array" ref="B755">IFERROR(INDEX('03.Muestra'!$C$8:$C$17,SMALL(IF("Página Web"='03.Muestra'!$D$8:$D$17,ROW('03.Muestra'!$C$8:$C$17)-MIN(ROW('03.Muestra'!$D$8:$D$17))+1,""),ROW()-752)),"")</f>
        <v/>
      </c>
      <c r="C755" s="186" t="str" cm="1">
        <f t="array" ref="C755">IFERROR(INDEX('03.Muestra'!$F$8:$F$17,SMALL(IF("Página Web"='03.Muestra'!$D$8:$D$17,ROW('03.Muestra'!$F$8:$F$17)-MIN(ROW('03.Muestra'!$D$8:$D$17))+1,""),ROW()-752)),"")</f>
        <v/>
      </c>
      <c r="D755" s="229" t="s">
        <v>24</v>
      </c>
      <c r="E755" s="74" t="str">
        <f t="shared" si="86"/>
        <v>ERR</v>
      </c>
      <c r="G755" s="18"/>
      <c r="H755" s="18"/>
      <c r="I755" s="18"/>
      <c r="J755" s="18"/>
      <c r="K755" s="163"/>
    </row>
    <row r="756" spans="1:25" ht="12" customHeight="1">
      <c r="A756" s="178" t="str" cm="1">
        <f t="array" ref="A756">IFERROR(INDEX('03.Muestra'!$B$8:$B$17,SMALL(IF("Página Web"='03.Muestra'!$D$8:$D$17,ROW('03.Muestra'!$B$8:$B$17)-MIN(ROW('03.Muestra'!$D$8:$D$17))+1,""),ROW()-752)),"")</f>
        <v/>
      </c>
      <c r="B756" s="186" t="str" cm="1">
        <f t="array" ref="B756">IFERROR(INDEX('03.Muestra'!$C$8:$C$17,SMALL(IF("Página Web"='03.Muestra'!$D$8:$D$17,ROW('03.Muestra'!$C$8:$C$17)-MIN(ROW('03.Muestra'!$D$8:$D$17))+1,""),ROW()-752)),"")</f>
        <v/>
      </c>
      <c r="C756" s="186" t="str" cm="1">
        <f t="array" ref="C756">IFERROR(INDEX('03.Muestra'!$F$8:$F$17,SMALL(IF("Página Web"='03.Muestra'!$D$8:$D$17,ROW('03.Muestra'!$F$8:$F$17)-MIN(ROW('03.Muestra'!$D$8:$D$17))+1,""),ROW()-752)),"")</f>
        <v/>
      </c>
      <c r="D756" s="229" t="str">
        <f t="shared" ref="D756:D762" si="87">IF(C756="","",$D$18)</f>
        <v/>
      </c>
      <c r="E756" s="74" t="str">
        <f t="shared" si="86"/>
        <v/>
      </c>
      <c r="G756" s="18"/>
      <c r="H756" s="18"/>
      <c r="I756" s="18"/>
      <c r="J756" s="18"/>
      <c r="K756" s="163"/>
    </row>
    <row r="757" spans="1:25" ht="12" customHeight="1">
      <c r="A757" s="178" t="str" cm="1">
        <f t="array" ref="A757">IFERROR(INDEX('03.Muestra'!$B$8:$B$17,SMALL(IF("Página Web"='03.Muestra'!$D$8:$D$17,ROW('03.Muestra'!$B$8:$B$17)-MIN(ROW('03.Muestra'!$D$8:$D$17))+1,""),ROW()-752)),"")</f>
        <v/>
      </c>
      <c r="B757" s="186" t="str" cm="1">
        <f t="array" ref="B757">IFERROR(INDEX('03.Muestra'!$C$8:$C$17,SMALL(IF("Página Web"='03.Muestra'!$D$8:$D$17,ROW('03.Muestra'!$C$8:$C$17)-MIN(ROW('03.Muestra'!$D$8:$D$17))+1,""),ROW()-752)),"")</f>
        <v/>
      </c>
      <c r="C757" s="186" t="str" cm="1">
        <f t="array" ref="C757">IFERROR(INDEX('03.Muestra'!$F$8:$F$17,SMALL(IF("Página Web"='03.Muestra'!$D$8:$D$17,ROW('03.Muestra'!$F$8:$F$17)-MIN(ROW('03.Muestra'!$D$8:$D$17))+1,""),ROW()-752)),"")</f>
        <v/>
      </c>
      <c r="D757" s="229" t="str">
        <f t="shared" si="87"/>
        <v/>
      </c>
      <c r="E757" s="74" t="str">
        <f t="shared" si="86"/>
        <v/>
      </c>
      <c r="G757" s="18"/>
      <c r="H757" s="18"/>
      <c r="I757" s="18"/>
      <c r="J757" s="18"/>
      <c r="K757" s="163"/>
    </row>
    <row r="758" spans="1:25" ht="12" customHeight="1">
      <c r="A758" s="178" t="str" cm="1">
        <f t="array" ref="A758">IFERROR(INDEX('03.Muestra'!$B$8:$B$17,SMALL(IF("Página Web"='03.Muestra'!$D$8:$D$17,ROW('03.Muestra'!$B$8:$B$17)-MIN(ROW('03.Muestra'!$D$8:$D$17))+1,""),ROW()-752)),"")</f>
        <v/>
      </c>
      <c r="B758" s="186" t="str" cm="1">
        <f t="array" ref="B758">IFERROR(INDEX('03.Muestra'!$C$8:$C$17,SMALL(IF("Página Web"='03.Muestra'!$D$8:$D$17,ROW('03.Muestra'!$C$8:$C$17)-MIN(ROW('03.Muestra'!$D$8:$D$17))+1,""),ROW()-752)),"")</f>
        <v/>
      </c>
      <c r="C758" s="186" t="str" cm="1">
        <f t="array" ref="C758">IFERROR(INDEX('03.Muestra'!$F$8:$F$17,SMALL(IF("Página Web"='03.Muestra'!$D$8:$D$17,ROW('03.Muestra'!$F$8:$F$17)-MIN(ROW('03.Muestra'!$D$8:$D$17))+1,""),ROW()-752)),"")</f>
        <v/>
      </c>
      <c r="D758" s="229" t="str">
        <f t="shared" si="87"/>
        <v/>
      </c>
      <c r="E758" s="74" t="str">
        <f t="shared" si="86"/>
        <v/>
      </c>
      <c r="G758" s="18"/>
      <c r="H758" s="18"/>
      <c r="I758" s="18"/>
      <c r="J758" s="18"/>
      <c r="K758" s="163"/>
    </row>
    <row r="759" spans="1:25" ht="12" customHeight="1">
      <c r="A759" s="178" t="str" cm="1">
        <f t="array" ref="A759">IFERROR(INDEX('03.Muestra'!$B$8:$B$17,SMALL(IF("Página Web"='03.Muestra'!$D$8:$D$17,ROW('03.Muestra'!$B$8:$B$17)-MIN(ROW('03.Muestra'!$D$8:$D$17))+1,""),ROW()-752)),"")</f>
        <v/>
      </c>
      <c r="B759" s="186" t="str" cm="1">
        <f t="array" ref="B759">IFERROR(INDEX('03.Muestra'!$C$8:$C$17,SMALL(IF("Página Web"='03.Muestra'!$D$8:$D$17,ROW('03.Muestra'!$C$8:$C$17)-MIN(ROW('03.Muestra'!$D$8:$D$17))+1,""),ROW()-752)),"")</f>
        <v/>
      </c>
      <c r="C759" s="186" t="str" cm="1">
        <f t="array" ref="C759">IFERROR(INDEX('03.Muestra'!$F$8:$F$17,SMALL(IF("Página Web"='03.Muestra'!$D$8:$D$17,ROW('03.Muestra'!$F$8:$F$17)-MIN(ROW('03.Muestra'!$D$8:$D$17))+1,""),ROW()-752)),"")</f>
        <v/>
      </c>
      <c r="D759" s="229" t="str">
        <f t="shared" si="87"/>
        <v/>
      </c>
      <c r="E759" s="74" t="str">
        <f t="shared" si="86"/>
        <v/>
      </c>
      <c r="F759" s="18"/>
      <c r="G759" s="18"/>
      <c r="H759" s="18"/>
      <c r="I759" s="18"/>
      <c r="J759" s="18"/>
      <c r="K759" s="163"/>
    </row>
    <row r="760" spans="1:25" ht="12" customHeight="1">
      <c r="A760" s="178" t="str" cm="1">
        <f t="array" ref="A760">IFERROR(INDEX('03.Muestra'!$B$8:$B$17,SMALL(IF("Página Web"='03.Muestra'!$D$8:$D$17,ROW('03.Muestra'!$B$8:$B$17)-MIN(ROW('03.Muestra'!$D$8:$D$17))+1,""),ROW()-752)),"")</f>
        <v/>
      </c>
      <c r="B760" s="186" t="str" cm="1">
        <f t="array" ref="B760">IFERROR(INDEX('03.Muestra'!$C$8:$C$17,SMALL(IF("Página Web"='03.Muestra'!$D$8:$D$17,ROW('03.Muestra'!$C$8:$C$17)-MIN(ROW('03.Muestra'!$D$8:$D$17))+1,""),ROW()-752)),"")</f>
        <v/>
      </c>
      <c r="C760" s="186" t="str" cm="1">
        <f t="array" ref="C760">IFERROR(INDEX('03.Muestra'!$F$8:$F$17,SMALL(IF("Página Web"='03.Muestra'!$D$8:$D$17,ROW('03.Muestra'!$F$8:$F$17)-MIN(ROW('03.Muestra'!$D$8:$D$17))+1,""),ROW()-752)),"")</f>
        <v/>
      </c>
      <c r="D760" s="229" t="str">
        <f t="shared" si="87"/>
        <v/>
      </c>
      <c r="E760" s="74" t="str">
        <f t="shared" si="86"/>
        <v/>
      </c>
      <c r="F760" s="18"/>
      <c r="G760" s="18"/>
      <c r="H760" s="18"/>
      <c r="I760" s="18"/>
      <c r="J760" s="18"/>
      <c r="K760" s="163"/>
    </row>
    <row r="761" spans="1:25" ht="12" customHeight="1">
      <c r="A761" s="178" t="str" cm="1">
        <f t="array" ref="A761">IFERROR(INDEX('03.Muestra'!$B$8:$B$17,SMALL(IF("Página Web"='03.Muestra'!$D$8:$D$17,ROW('03.Muestra'!$B$8:$B$17)-MIN(ROW('03.Muestra'!$D$8:$D$17))+1,""),ROW()-752)),"")</f>
        <v/>
      </c>
      <c r="B761" s="186" t="str" cm="1">
        <f t="array" ref="B761">IFERROR(INDEX('03.Muestra'!$C$8:$C$17,SMALL(IF("Página Web"='03.Muestra'!$D$8:$D$17,ROW('03.Muestra'!$C$8:$C$17)-MIN(ROW('03.Muestra'!$D$8:$D$17))+1,""),ROW()-752)),"")</f>
        <v/>
      </c>
      <c r="C761" s="186" t="str" cm="1">
        <f t="array" ref="C761">IFERROR(INDEX('03.Muestra'!$F$8:$F$17,SMALL(IF("Página Web"='03.Muestra'!$D$8:$D$17,ROW('03.Muestra'!$F$8:$F$17)-MIN(ROW('03.Muestra'!$D$8:$D$17))+1,""),ROW()-752)),"")</f>
        <v/>
      </c>
      <c r="D761" s="229" t="str">
        <f t="shared" si="87"/>
        <v/>
      </c>
      <c r="E761" s="74" t="str">
        <f t="shared" si="86"/>
        <v/>
      </c>
      <c r="F761" s="18"/>
      <c r="G761" s="18"/>
      <c r="H761" s="18"/>
      <c r="I761" s="18"/>
      <c r="J761" s="18"/>
      <c r="K761" s="163"/>
    </row>
    <row r="762" spans="1:25" ht="12" customHeight="1">
      <c r="A762" s="178" t="str" cm="1">
        <f t="array" ref="A762">IFERROR(INDEX('03.Muestra'!$B$8:$B$17,SMALL(IF("Página Web"='03.Muestra'!$D$8:$D$17,ROW('03.Muestra'!$B$8:$B$17)-MIN(ROW('03.Muestra'!$D$8:$D$17))+1,""),ROW()-752)),"")</f>
        <v/>
      </c>
      <c r="B762" s="186" t="str" cm="1">
        <f t="array" ref="B762">IFERROR(INDEX('03.Muestra'!$C$8:$C$17,SMALL(IF("Página Web"='03.Muestra'!$D$8:$D$17,ROW('03.Muestra'!$C$8:$C$17)-MIN(ROW('03.Muestra'!$D$8:$D$17))+1,""),ROW()-752)),"")</f>
        <v/>
      </c>
      <c r="C762" s="186" t="str" cm="1">
        <f t="array" ref="C762">IFERROR(INDEX('03.Muestra'!$F$8:$F$17,SMALL(IF("Página Web"='03.Muestra'!$D$8:$D$17,ROW('03.Muestra'!$F$8:$F$17)-MIN(ROW('03.Muestra'!$D$8:$D$17))+1,""),ROW()-752)),"")</f>
        <v/>
      </c>
      <c r="D762" s="229" t="str">
        <f t="shared" si="87"/>
        <v/>
      </c>
      <c r="E762" s="74" t="str">
        <f t="shared" si="86"/>
        <v/>
      </c>
      <c r="F762" s="18"/>
      <c r="G762" s="18"/>
      <c r="H762" s="18"/>
      <c r="I762" s="18"/>
      <c r="J762" s="18"/>
      <c r="K762" s="163"/>
    </row>
    <row r="763" spans="1:25" ht="12" customHeight="1">
      <c r="A763" s="79"/>
      <c r="B763" s="111"/>
      <c r="C763" s="111"/>
      <c r="D763" s="239"/>
      <c r="E763" s="74"/>
      <c r="F763" s="18"/>
      <c r="G763" s="18"/>
      <c r="H763" s="18"/>
      <c r="I763" s="18"/>
      <c r="J763" s="18"/>
      <c r="K763" s="163"/>
      <c r="L763" s="18"/>
      <c r="M763" s="18"/>
      <c r="N763" s="18"/>
      <c r="O763" s="18"/>
      <c r="P763" s="18"/>
      <c r="Q763" s="18"/>
      <c r="R763" s="18"/>
      <c r="S763" s="18"/>
      <c r="T763" s="18"/>
      <c r="U763" s="18"/>
      <c r="V763" s="18"/>
      <c r="W763" s="18"/>
      <c r="X763" s="18"/>
      <c r="Y763" s="18"/>
    </row>
    <row r="764" spans="1:25" ht="12" customHeight="1">
      <c r="B764" s="18"/>
      <c r="C764" s="18"/>
      <c r="D764" s="235"/>
      <c r="E764" s="74"/>
      <c r="F764" s="18"/>
      <c r="G764" s="18"/>
      <c r="H764" s="18"/>
      <c r="I764" s="18"/>
      <c r="J764" s="18"/>
      <c r="K764" s="163"/>
      <c r="L764" s="18"/>
      <c r="M764" s="18"/>
      <c r="N764" s="18"/>
      <c r="O764" s="18"/>
      <c r="P764" s="18"/>
      <c r="Q764" s="18"/>
      <c r="R764" s="18"/>
      <c r="S764" s="18"/>
      <c r="T764" s="18"/>
      <c r="U764" s="18"/>
      <c r="V764" s="18"/>
      <c r="W764" s="18"/>
      <c r="X764" s="18"/>
      <c r="Y764" s="18"/>
    </row>
    <row r="765" spans="1:25" ht="31">
      <c r="A765" s="227"/>
      <c r="B765" s="228"/>
      <c r="C765" s="227"/>
      <c r="D765" s="240"/>
      <c r="E765" s="222"/>
      <c r="F765" s="18"/>
      <c r="G765" s="18"/>
      <c r="H765" s="18"/>
      <c r="I765" s="18"/>
      <c r="J765" s="18"/>
      <c r="K765" s="163"/>
      <c r="L765" s="18"/>
      <c r="M765" s="18"/>
      <c r="N765" s="18"/>
      <c r="O765" s="18"/>
      <c r="P765" s="18"/>
      <c r="Q765" s="18"/>
      <c r="R765" s="18"/>
      <c r="S765" s="18"/>
      <c r="T765" s="18"/>
      <c r="U765" s="18"/>
      <c r="V765" s="18"/>
      <c r="W765" s="18"/>
      <c r="X765" s="18"/>
      <c r="Y765" s="18"/>
    </row>
    <row r="766" spans="1:25" ht="12" customHeight="1">
      <c r="A766" s="180"/>
      <c r="B766" s="180"/>
      <c r="C766" s="180"/>
      <c r="D766" s="241"/>
      <c r="E766" s="208"/>
      <c r="F766" s="176"/>
      <c r="G766" s="18"/>
      <c r="H766" s="18"/>
      <c r="I766" s="18"/>
      <c r="J766" s="18"/>
      <c r="K766" s="163"/>
      <c r="L766" s="18"/>
      <c r="M766" s="18"/>
      <c r="N766" s="18"/>
      <c r="O766" s="18"/>
      <c r="P766" s="18"/>
      <c r="Q766" s="18"/>
      <c r="R766" s="18"/>
      <c r="S766" s="18"/>
      <c r="T766" s="18"/>
      <c r="U766" s="18"/>
      <c r="V766" s="18"/>
      <c r="W766" s="18"/>
      <c r="X766" s="18"/>
      <c r="Y766" s="18"/>
    </row>
    <row r="767" spans="1:25" ht="12" customHeight="1">
      <c r="B767" s="18"/>
      <c r="C767" s="18"/>
      <c r="D767" s="235"/>
      <c r="E767" s="18"/>
      <c r="F767" s="18"/>
      <c r="G767" s="18"/>
      <c r="H767" s="18"/>
      <c r="I767" s="18"/>
      <c r="J767" s="18"/>
      <c r="K767" s="163"/>
    </row>
    <row r="768" spans="1:25" ht="12" customHeight="1">
      <c r="B768" s="18"/>
      <c r="C768" s="18"/>
      <c r="D768" s="235"/>
      <c r="E768" s="78"/>
      <c r="F768" s="18"/>
      <c r="G768" s="18"/>
      <c r="H768" s="18"/>
      <c r="I768" s="18"/>
      <c r="J768" s="18"/>
      <c r="K768" s="163"/>
    </row>
    <row r="769" spans="1:25" ht="29.25" customHeight="1">
      <c r="A769" s="157" t="s">
        <v>262</v>
      </c>
      <c r="B769" s="22" t="s">
        <v>87</v>
      </c>
      <c r="C769" s="23" t="s">
        <v>408</v>
      </c>
      <c r="D769" s="237" t="s">
        <v>30</v>
      </c>
      <c r="E769" s="88"/>
      <c r="K769" s="163"/>
    </row>
    <row r="770" spans="1:25" ht="12" customHeight="1">
      <c r="A770" s="178" cm="1">
        <f t="array" ref="A770">IFERROR(INDEX('03.Muestra'!$B$8:$B$17,SMALL(IF("Página Web"='03.Muestra'!$D$8:$D$17,ROW('03.Muestra'!$B$8:$B$17)-MIN(ROW('03.Muestra'!$D$8:$D$17))+1,""),ROW()-769)),"")</f>
        <v>1</v>
      </c>
      <c r="B770" s="186" t="str" cm="1">
        <f t="array" ref="B770">IFERROR(INDEX('03.Muestra'!$C$8:$C$17,SMALL(IF("Página Web"='03.Muestra'!$D$8:$D$17,ROW('03.Muestra'!$C$8:$C$17)-MIN(ROW('03.Muestra'!$D$8:$D$17))+1,""),ROW()-769)),"")</f>
        <v>Home</v>
      </c>
      <c r="C770" s="186" t="str" cm="1">
        <f t="array" ref="C770">IFERROR(INDEX('03.Muestra'!$F$8:$F$17,SMALL(IF("Página Web"='03.Muestra'!$D$8:$D$17,ROW('03.Muestra'!$F$8:$F$17)-MIN(ROW('03.Muestra'!$D$8:$D$17))+1,""),ROW()-769)),"")</f>
        <v>https://…</v>
      </c>
      <c r="D770" s="229" t="str">
        <f t="shared" ref="D770:D779" si="88">IF(C770="","",$D$18)</f>
        <v>N/A</v>
      </c>
      <c r="E770" s="74" t="str">
        <f t="shared" ref="E770:E779" si="89">IF(D770&lt;&gt;"",IF(AND(B770&lt;&gt;"",C770&lt;&gt;""),"","ERR"),"")</f>
        <v/>
      </c>
      <c r="F770" s="81" t="s">
        <v>31</v>
      </c>
      <c r="G770" s="82" t="s">
        <v>35</v>
      </c>
      <c r="H770" s="83" t="s">
        <v>33</v>
      </c>
      <c r="I770" s="84" t="s">
        <v>26</v>
      </c>
      <c r="J770" s="85" t="s">
        <v>24</v>
      </c>
      <c r="K770" s="159" t="s">
        <v>463</v>
      </c>
    </row>
    <row r="771" spans="1:25" ht="12" customHeight="1">
      <c r="A771" s="178" t="str" cm="1">
        <f t="array" ref="A771">IFERROR(INDEX('03.Muestra'!$B$8:$B$17,SMALL(IF("Página Web"='03.Muestra'!$D$8:$D$17,ROW('03.Muestra'!$B$8:$B$17)-MIN(ROW('03.Muestra'!$D$8:$D$17))+1,""),ROW()-769)),"")</f>
        <v/>
      </c>
      <c r="B771" s="186" t="str" cm="1">
        <f t="array" ref="B771">IFERROR(INDEX('03.Muestra'!$C$8:$C$17,SMALL(IF("Página Web"='03.Muestra'!$D$8:$D$17,ROW('03.Muestra'!$C$8:$C$17)-MIN(ROW('03.Muestra'!$D$8:$D$17))+1,""),ROW()-769)),"")</f>
        <v/>
      </c>
      <c r="C771" s="186" t="str" cm="1">
        <f t="array" ref="C771">IFERROR(INDEX('03.Muestra'!$F$8:$F$17,SMALL(IF("Página Web"='03.Muestra'!$D$8:$D$17,ROW('03.Muestra'!$F$8:$F$17)-MIN(ROW('03.Muestra'!$D$8:$D$17))+1,""),ROW()-769)),"")</f>
        <v/>
      </c>
      <c r="D771" s="229" t="str">
        <f t="shared" si="88"/>
        <v/>
      </c>
      <c r="E771" s="74" t="str">
        <f t="shared" si="89"/>
        <v/>
      </c>
      <c r="F771" s="199">
        <f ca="1">COUNTIF($D770:INDIRECT("$D" &amp;  SUM(ROW()-1,'03.Muestra'!$D$20)-1),F770)</f>
        <v>0</v>
      </c>
      <c r="G771" s="199">
        <f ca="1">COUNTIF($D770:INDIRECT("$D" &amp;  SUM(ROW()-1,'03.Muestra'!$D$20)-1),G770)</f>
        <v>0</v>
      </c>
      <c r="H771" s="199">
        <f ca="1">COUNTIF($D770:INDIRECT("$D" &amp;  SUM(ROW()-1,'03.Muestra'!$D$20)-1),H770)</f>
        <v>1</v>
      </c>
      <c r="I771" s="199">
        <f ca="1">COUNTIF($D770:INDIRECT("$D" &amp;  SUM(ROW()-1,'03.Muestra'!$D$20)-1),I770)</f>
        <v>0</v>
      </c>
      <c r="J771" s="199">
        <f ca="1">COUNTIF($D770:INDIRECT("$D" &amp;  SUM(ROW()-1,'03.Muestra'!$D$20)-1),J770)</f>
        <v>0</v>
      </c>
      <c r="K771" s="160">
        <f ca="1">IF(COUNTIF('03.Muestra'!$D$8:$D$17,"Página Web")=0,0,COUNTBLANK($D770:INDIRECT("$D" &amp;  SUM(ROW()-1,COUNTIF('03.Muestra'!$D$8:$D$17,"Página Web"))-1)))</f>
        <v>0</v>
      </c>
    </row>
    <row r="772" spans="1:25" ht="12" customHeight="1">
      <c r="A772" s="178" t="str" cm="1">
        <f t="array" ref="A772">IFERROR(INDEX('03.Muestra'!$B$8:$B$17,SMALL(IF("Página Web"='03.Muestra'!$D$8:$D$17,ROW('03.Muestra'!$B$8:$B$17)-MIN(ROW('03.Muestra'!$D$8:$D$17))+1,""),ROW()-769)),"")</f>
        <v/>
      </c>
      <c r="B772" s="186" t="str" cm="1">
        <f t="array" ref="B772">IFERROR(INDEX('03.Muestra'!$C$8:$C$17,SMALL(IF("Página Web"='03.Muestra'!$D$8:$D$17,ROW('03.Muestra'!$C$8:$C$17)-MIN(ROW('03.Muestra'!$D$8:$D$17))+1,""),ROW()-769)),"")</f>
        <v/>
      </c>
      <c r="C772" s="186" t="str" cm="1">
        <f t="array" ref="C772">IFERROR(INDEX('03.Muestra'!$F$8:$F$17,SMALL(IF("Página Web"='03.Muestra'!$D$8:$D$17,ROW('03.Muestra'!$F$8:$F$17)-MIN(ROW('03.Muestra'!$D$8:$D$17))+1,""),ROW()-769)),"")</f>
        <v/>
      </c>
      <c r="D772" s="229" t="str">
        <f t="shared" si="88"/>
        <v/>
      </c>
      <c r="E772" s="74" t="str">
        <f t="shared" si="89"/>
        <v/>
      </c>
      <c r="G772" s="18"/>
      <c r="H772" s="18"/>
      <c r="I772" s="18"/>
      <c r="J772" s="18"/>
      <c r="K772" s="163"/>
    </row>
    <row r="773" spans="1:25" ht="12" customHeight="1">
      <c r="A773" s="178" t="str" cm="1">
        <f t="array" ref="A773">IFERROR(INDEX('03.Muestra'!$B$8:$B$17,SMALL(IF("Página Web"='03.Muestra'!$D$8:$D$17,ROW('03.Muestra'!$B$8:$B$17)-MIN(ROW('03.Muestra'!$D$8:$D$17))+1,""),ROW()-769)),"")</f>
        <v/>
      </c>
      <c r="B773" s="186" t="str" cm="1">
        <f t="array" ref="B773">IFERROR(INDEX('03.Muestra'!$C$8:$C$17,SMALL(IF("Página Web"='03.Muestra'!$D$8:$D$17,ROW('03.Muestra'!$C$8:$C$17)-MIN(ROW('03.Muestra'!$D$8:$D$17))+1,""),ROW()-769)),"")</f>
        <v/>
      </c>
      <c r="C773" s="186" t="str" cm="1">
        <f t="array" ref="C773">IFERROR(INDEX('03.Muestra'!$F$8:$F$17,SMALL(IF("Página Web"='03.Muestra'!$D$8:$D$17,ROW('03.Muestra'!$F$8:$F$17)-MIN(ROW('03.Muestra'!$D$8:$D$17))+1,""),ROW()-769)),"")</f>
        <v/>
      </c>
      <c r="D773" s="229" t="str">
        <f t="shared" si="88"/>
        <v/>
      </c>
      <c r="E773" s="74" t="str">
        <f t="shared" si="89"/>
        <v/>
      </c>
      <c r="G773" s="18"/>
      <c r="H773" s="18"/>
      <c r="I773" s="18"/>
      <c r="J773" s="18"/>
      <c r="K773" s="163"/>
    </row>
    <row r="774" spans="1:25" ht="12" customHeight="1">
      <c r="A774" s="178" t="str" cm="1">
        <f t="array" ref="A774">IFERROR(INDEX('03.Muestra'!$B$8:$B$17,SMALL(IF("Página Web"='03.Muestra'!$D$8:$D$17,ROW('03.Muestra'!$B$8:$B$17)-MIN(ROW('03.Muestra'!$D$8:$D$17))+1,""),ROW()-769)),"")</f>
        <v/>
      </c>
      <c r="B774" s="186" t="str" cm="1">
        <f t="array" ref="B774">IFERROR(INDEX('03.Muestra'!$C$8:$C$17,SMALL(IF("Página Web"='03.Muestra'!$D$8:$D$17,ROW('03.Muestra'!$C$8:$C$17)-MIN(ROW('03.Muestra'!$D$8:$D$17))+1,""),ROW()-769)),"")</f>
        <v/>
      </c>
      <c r="C774" s="186" t="str" cm="1">
        <f t="array" ref="C774">IFERROR(INDEX('03.Muestra'!$F$8:$F$17,SMALL(IF("Página Web"='03.Muestra'!$D$8:$D$17,ROW('03.Muestra'!$F$8:$F$17)-MIN(ROW('03.Muestra'!$D$8:$D$17))+1,""),ROW()-769)),"")</f>
        <v/>
      </c>
      <c r="D774" s="229" t="str">
        <f t="shared" si="88"/>
        <v/>
      </c>
      <c r="E774" s="74" t="str">
        <f t="shared" si="89"/>
        <v/>
      </c>
      <c r="G774" s="18"/>
      <c r="H774" s="18"/>
      <c r="I774" s="18"/>
      <c r="J774" s="18"/>
      <c r="K774" s="163"/>
    </row>
    <row r="775" spans="1:25" ht="12" customHeight="1">
      <c r="A775" s="178" t="str" cm="1">
        <f t="array" ref="A775">IFERROR(INDEX('03.Muestra'!$B$8:$B$17,SMALL(IF("Página Web"='03.Muestra'!$D$8:$D$17,ROW('03.Muestra'!$B$8:$B$17)-MIN(ROW('03.Muestra'!$D$8:$D$17))+1,""),ROW()-769)),"")</f>
        <v/>
      </c>
      <c r="B775" s="186" t="str" cm="1">
        <f t="array" ref="B775">IFERROR(INDEX('03.Muestra'!$C$8:$C$17,SMALL(IF("Página Web"='03.Muestra'!$D$8:$D$17,ROW('03.Muestra'!$C$8:$C$17)-MIN(ROW('03.Muestra'!$D$8:$D$17))+1,""),ROW()-769)),"")</f>
        <v/>
      </c>
      <c r="C775" s="186" t="str" cm="1">
        <f t="array" ref="C775">IFERROR(INDEX('03.Muestra'!$F$8:$F$17,SMALL(IF("Página Web"='03.Muestra'!$D$8:$D$17,ROW('03.Muestra'!$F$8:$F$17)-MIN(ROW('03.Muestra'!$D$8:$D$17))+1,""),ROW()-769)),"")</f>
        <v/>
      </c>
      <c r="D775" s="229" t="str">
        <f t="shared" si="88"/>
        <v/>
      </c>
      <c r="E775" s="74" t="str">
        <f t="shared" si="89"/>
        <v/>
      </c>
      <c r="G775" s="18"/>
      <c r="H775" s="18"/>
      <c r="I775" s="18"/>
      <c r="J775" s="18"/>
      <c r="K775" s="163"/>
    </row>
    <row r="776" spans="1:25" ht="12" customHeight="1">
      <c r="A776" s="178" t="str" cm="1">
        <f t="array" ref="A776">IFERROR(INDEX('03.Muestra'!$B$8:$B$17,SMALL(IF("Página Web"='03.Muestra'!$D$8:$D$17,ROW('03.Muestra'!$B$8:$B$17)-MIN(ROW('03.Muestra'!$D$8:$D$17))+1,""),ROW()-769)),"")</f>
        <v/>
      </c>
      <c r="B776" s="186" t="str" cm="1">
        <f t="array" ref="B776">IFERROR(INDEX('03.Muestra'!$C$8:$C$17,SMALL(IF("Página Web"='03.Muestra'!$D$8:$D$17,ROW('03.Muestra'!$C$8:$C$17)-MIN(ROW('03.Muestra'!$D$8:$D$17))+1,""),ROW()-769)),"")</f>
        <v/>
      </c>
      <c r="C776" s="186" t="str" cm="1">
        <f t="array" ref="C776">IFERROR(INDEX('03.Muestra'!$F$8:$F$17,SMALL(IF("Página Web"='03.Muestra'!$D$8:$D$17,ROW('03.Muestra'!$F$8:$F$17)-MIN(ROW('03.Muestra'!$D$8:$D$17))+1,""),ROW()-769)),"")</f>
        <v/>
      </c>
      <c r="D776" s="229" t="str">
        <f t="shared" si="88"/>
        <v/>
      </c>
      <c r="E776" s="74" t="str">
        <f t="shared" si="89"/>
        <v/>
      </c>
      <c r="F776" s="18"/>
      <c r="G776" s="18"/>
      <c r="H776" s="18"/>
      <c r="I776" s="18"/>
      <c r="J776" s="18"/>
      <c r="K776" s="163"/>
    </row>
    <row r="777" spans="1:25" ht="12" customHeight="1">
      <c r="A777" s="178" t="str" cm="1">
        <f t="array" ref="A777">IFERROR(INDEX('03.Muestra'!$B$8:$B$17,SMALL(IF("Página Web"='03.Muestra'!$D$8:$D$17,ROW('03.Muestra'!$B$8:$B$17)-MIN(ROW('03.Muestra'!$D$8:$D$17))+1,""),ROW()-769)),"")</f>
        <v/>
      </c>
      <c r="B777" s="186" t="str" cm="1">
        <f t="array" ref="B777">IFERROR(INDEX('03.Muestra'!$C$8:$C$17,SMALL(IF("Página Web"='03.Muestra'!$D$8:$D$17,ROW('03.Muestra'!$C$8:$C$17)-MIN(ROW('03.Muestra'!$D$8:$D$17))+1,""),ROW()-769)),"")</f>
        <v/>
      </c>
      <c r="C777" s="186" t="str" cm="1">
        <f t="array" ref="C777">IFERROR(INDEX('03.Muestra'!$F$8:$F$17,SMALL(IF("Página Web"='03.Muestra'!$D$8:$D$17,ROW('03.Muestra'!$F$8:$F$17)-MIN(ROW('03.Muestra'!$D$8:$D$17))+1,""),ROW()-769)),"")</f>
        <v/>
      </c>
      <c r="D777" s="229" t="str">
        <f t="shared" si="88"/>
        <v/>
      </c>
      <c r="E777" s="74" t="str">
        <f t="shared" si="89"/>
        <v/>
      </c>
      <c r="F777" s="18"/>
      <c r="G777" s="18"/>
      <c r="H777" s="18"/>
      <c r="I777" s="18"/>
      <c r="J777" s="18"/>
      <c r="K777" s="163"/>
    </row>
    <row r="778" spans="1:25" ht="12" customHeight="1">
      <c r="A778" s="178" t="str" cm="1">
        <f t="array" ref="A778">IFERROR(INDEX('03.Muestra'!$B$8:$B$17,SMALL(IF("Página Web"='03.Muestra'!$D$8:$D$17,ROW('03.Muestra'!$B$8:$B$17)-MIN(ROW('03.Muestra'!$D$8:$D$17))+1,""),ROW()-769)),"")</f>
        <v/>
      </c>
      <c r="B778" s="186" t="str" cm="1">
        <f t="array" ref="B778">IFERROR(INDEX('03.Muestra'!$C$8:$C$17,SMALL(IF("Página Web"='03.Muestra'!$D$8:$D$17,ROW('03.Muestra'!$C$8:$C$17)-MIN(ROW('03.Muestra'!$D$8:$D$17))+1,""),ROW()-769)),"")</f>
        <v/>
      </c>
      <c r="C778" s="186" t="str" cm="1">
        <f t="array" ref="C778">IFERROR(INDEX('03.Muestra'!$F$8:$F$17,SMALL(IF("Página Web"='03.Muestra'!$D$8:$D$17,ROW('03.Muestra'!$F$8:$F$17)-MIN(ROW('03.Muestra'!$D$8:$D$17))+1,""),ROW()-769)),"")</f>
        <v/>
      </c>
      <c r="D778" s="229" t="str">
        <f t="shared" si="88"/>
        <v/>
      </c>
      <c r="E778" s="74" t="str">
        <f t="shared" si="89"/>
        <v/>
      </c>
      <c r="F778" s="18"/>
      <c r="G778" s="18"/>
      <c r="H778" s="18"/>
      <c r="I778" s="18"/>
      <c r="J778" s="18"/>
      <c r="K778" s="163"/>
    </row>
    <row r="779" spans="1:25" ht="12" customHeight="1">
      <c r="A779" s="178" t="str" cm="1">
        <f t="array" ref="A779">IFERROR(INDEX('03.Muestra'!$B$8:$B$17,SMALL(IF("Página Web"='03.Muestra'!$D$8:$D$17,ROW('03.Muestra'!$B$8:$B$17)-MIN(ROW('03.Muestra'!$D$8:$D$17))+1,""),ROW()-769)),"")</f>
        <v/>
      </c>
      <c r="B779" s="186" t="str" cm="1">
        <f t="array" ref="B779">IFERROR(INDEX('03.Muestra'!$C$8:$C$17,SMALL(IF("Página Web"='03.Muestra'!$D$8:$D$17,ROW('03.Muestra'!$C$8:$C$17)-MIN(ROW('03.Muestra'!$D$8:$D$17))+1,""),ROW()-769)),"")</f>
        <v/>
      </c>
      <c r="C779" s="186" t="str" cm="1">
        <f t="array" ref="C779">IFERROR(INDEX('03.Muestra'!$F$8:$F$17,SMALL(IF("Página Web"='03.Muestra'!$D$8:$D$17,ROW('03.Muestra'!$F$8:$F$17)-MIN(ROW('03.Muestra'!$D$8:$D$17))+1,""),ROW()-769)),"")</f>
        <v/>
      </c>
      <c r="D779" s="229" t="str">
        <f t="shared" si="88"/>
        <v/>
      </c>
      <c r="E779" s="74" t="str">
        <f t="shared" si="89"/>
        <v/>
      </c>
      <c r="F779" s="18"/>
      <c r="G779" s="18"/>
      <c r="H779" s="18"/>
      <c r="I779" s="18"/>
      <c r="J779" s="18"/>
      <c r="K779" s="163"/>
    </row>
    <row r="780" spans="1:25" ht="12" customHeight="1">
      <c r="A780" s="79"/>
      <c r="B780" s="111"/>
      <c r="C780" s="111"/>
      <c r="D780" s="239"/>
      <c r="E780" s="74"/>
      <c r="F780" s="18"/>
      <c r="G780" s="18"/>
      <c r="H780" s="18"/>
      <c r="I780" s="18"/>
      <c r="J780" s="18"/>
      <c r="K780" s="163"/>
      <c r="L780" s="18"/>
      <c r="M780" s="18"/>
      <c r="N780" s="18"/>
      <c r="O780" s="18"/>
      <c r="P780" s="18"/>
      <c r="Q780" s="18"/>
      <c r="R780" s="18"/>
      <c r="S780" s="18"/>
      <c r="T780" s="18"/>
      <c r="U780" s="18"/>
      <c r="V780" s="18"/>
      <c r="W780" s="18"/>
      <c r="X780" s="18"/>
      <c r="Y780" s="18"/>
    </row>
    <row r="781" spans="1:25" ht="12" customHeight="1">
      <c r="B781" s="18"/>
      <c r="C781" s="18"/>
      <c r="D781" s="235"/>
      <c r="E781" s="74"/>
      <c r="F781" s="18"/>
      <c r="G781" s="18"/>
      <c r="H781" s="18"/>
      <c r="I781" s="18"/>
      <c r="J781" s="18"/>
      <c r="K781" s="163"/>
      <c r="L781" s="18"/>
      <c r="M781" s="18"/>
      <c r="N781" s="18"/>
      <c r="O781" s="18"/>
      <c r="P781" s="18"/>
      <c r="Q781" s="18"/>
      <c r="R781" s="18"/>
      <c r="S781" s="18"/>
      <c r="T781" s="18"/>
      <c r="U781" s="18"/>
      <c r="V781" s="18"/>
      <c r="W781" s="18"/>
      <c r="X781" s="18"/>
      <c r="Y781" s="18"/>
    </row>
    <row r="782" spans="1:25" ht="31">
      <c r="A782" s="227"/>
      <c r="B782" s="228"/>
      <c r="C782" s="227"/>
      <c r="D782" s="240"/>
      <c r="E782" s="222"/>
      <c r="F782" s="18"/>
      <c r="G782" s="18"/>
      <c r="H782" s="18"/>
      <c r="I782" s="18"/>
      <c r="J782" s="18"/>
      <c r="K782" s="163"/>
      <c r="L782" s="18"/>
      <c r="M782" s="18"/>
      <c r="N782" s="18"/>
      <c r="O782" s="18"/>
      <c r="P782" s="18"/>
      <c r="Q782" s="18"/>
      <c r="R782" s="18"/>
      <c r="S782" s="18"/>
      <c r="T782" s="18"/>
      <c r="U782" s="18"/>
      <c r="V782" s="18"/>
      <c r="W782" s="18"/>
      <c r="X782" s="18"/>
      <c r="Y782" s="18"/>
    </row>
    <row r="783" spans="1:25" ht="12" customHeight="1">
      <c r="A783" s="180"/>
      <c r="B783" s="180"/>
      <c r="C783" s="180"/>
      <c r="D783" s="241"/>
      <c r="E783" s="208"/>
      <c r="F783" s="176"/>
      <c r="G783" s="18"/>
      <c r="H783" s="18"/>
      <c r="I783" s="18"/>
      <c r="J783" s="18"/>
      <c r="K783" s="163"/>
      <c r="L783" s="18"/>
      <c r="M783" s="18"/>
      <c r="N783" s="18"/>
      <c r="O783" s="18"/>
      <c r="P783" s="18"/>
      <c r="Q783" s="18"/>
      <c r="R783" s="18"/>
      <c r="S783" s="18"/>
      <c r="T783" s="18"/>
      <c r="U783" s="18"/>
      <c r="V783" s="18"/>
      <c r="W783" s="18"/>
      <c r="X783" s="18"/>
      <c r="Y783" s="18"/>
    </row>
    <row r="784" spans="1:25" ht="12" customHeight="1">
      <c r="B784" s="18"/>
      <c r="C784" s="18"/>
      <c r="D784" s="235"/>
      <c r="E784" s="18"/>
      <c r="F784" s="18"/>
      <c r="G784" s="18"/>
      <c r="H784" s="18"/>
      <c r="I784" s="18"/>
      <c r="J784" s="18"/>
      <c r="K784" s="163"/>
    </row>
    <row r="785" spans="1:25" ht="12" customHeight="1">
      <c r="B785" s="18"/>
      <c r="C785" s="18"/>
      <c r="D785" s="235"/>
      <c r="E785" s="78"/>
      <c r="F785" s="18"/>
      <c r="G785" s="18"/>
      <c r="H785" s="18"/>
      <c r="I785" s="18"/>
      <c r="J785" s="18"/>
      <c r="K785" s="163"/>
    </row>
    <row r="786" spans="1:25" ht="29.25" customHeight="1">
      <c r="A786" s="157" t="s">
        <v>262</v>
      </c>
      <c r="B786" s="22" t="s">
        <v>87</v>
      </c>
      <c r="C786" s="23" t="s">
        <v>409</v>
      </c>
      <c r="D786" s="237" t="s">
        <v>30</v>
      </c>
      <c r="E786" s="88"/>
      <c r="K786" s="163"/>
    </row>
    <row r="787" spans="1:25" ht="12" customHeight="1">
      <c r="A787" s="178" cm="1">
        <f t="array" ref="A787">IFERROR(INDEX('03.Muestra'!$B$8:$B$17,SMALL(IF("Página Web"='03.Muestra'!$D$8:$D$17,ROW('03.Muestra'!$B$8:$B$17)-MIN(ROW('03.Muestra'!$D$8:$D$17))+1,""),ROW()-786)),"")</f>
        <v>1</v>
      </c>
      <c r="B787" s="186" t="str" cm="1">
        <f t="array" ref="B787">IFERROR(INDEX('03.Muestra'!$C$8:$C$17,SMALL(IF("Página Web"='03.Muestra'!$D$8:$D$17,ROW('03.Muestra'!$C$8:$C$17)-MIN(ROW('03.Muestra'!$D$8:$D$17))+1,""),ROW()-786)),"")</f>
        <v>Home</v>
      </c>
      <c r="C787" s="186" t="str" cm="1">
        <f t="array" ref="C787">IFERROR(INDEX('03.Muestra'!$F$8:$F$17,SMALL(IF("Página Web"='03.Muestra'!$D$8:$D$17,ROW('03.Muestra'!$F$8:$F$17)-MIN(ROW('03.Muestra'!$D$8:$D$17))+1,""),ROW()-786)),"")</f>
        <v>https://…</v>
      </c>
      <c r="D787" s="229" t="str">
        <f t="shared" ref="D787:D796" si="90">IF(C787="","",$D$18)</f>
        <v>N/A</v>
      </c>
      <c r="E787" s="74" t="str">
        <f t="shared" ref="E787:E796" si="91">IF(D787&lt;&gt;"",IF(AND(B787&lt;&gt;"",C787&lt;&gt;""),"","ERR"),"")</f>
        <v/>
      </c>
      <c r="F787" s="81" t="s">
        <v>31</v>
      </c>
      <c r="G787" s="82" t="s">
        <v>35</v>
      </c>
      <c r="H787" s="83" t="s">
        <v>33</v>
      </c>
      <c r="I787" s="84" t="s">
        <v>26</v>
      </c>
      <c r="J787" s="85" t="s">
        <v>24</v>
      </c>
      <c r="K787" s="159" t="s">
        <v>463</v>
      </c>
    </row>
    <row r="788" spans="1:25" ht="12" customHeight="1">
      <c r="A788" s="178" t="str" cm="1">
        <f t="array" ref="A788">IFERROR(INDEX('03.Muestra'!$B$8:$B$17,SMALL(IF("Página Web"='03.Muestra'!$D$8:$D$17,ROW('03.Muestra'!$B$8:$B$17)-MIN(ROW('03.Muestra'!$D$8:$D$17))+1,""),ROW()-786)),"")</f>
        <v/>
      </c>
      <c r="B788" s="186" t="str" cm="1">
        <f t="array" ref="B788">IFERROR(INDEX('03.Muestra'!$C$8:$C$17,SMALL(IF("Página Web"='03.Muestra'!$D$8:$D$17,ROW('03.Muestra'!$C$8:$C$17)-MIN(ROW('03.Muestra'!$D$8:$D$17))+1,""),ROW()-786)),"")</f>
        <v/>
      </c>
      <c r="C788" s="186" t="str" cm="1">
        <f t="array" ref="C788">IFERROR(INDEX('03.Muestra'!$F$8:$F$17,SMALL(IF("Página Web"='03.Muestra'!$D$8:$D$17,ROW('03.Muestra'!$F$8:$F$17)-MIN(ROW('03.Muestra'!$D$8:$D$17))+1,""),ROW()-786)),"")</f>
        <v/>
      </c>
      <c r="D788" s="229" t="str">
        <f t="shared" si="90"/>
        <v/>
      </c>
      <c r="E788" s="74" t="str">
        <f t="shared" si="91"/>
        <v/>
      </c>
      <c r="F788" s="199">
        <f ca="1">COUNTIF($D787:INDIRECT("$D" &amp;  SUM(ROW()-1,'03.Muestra'!$D$20)-1),F787)</f>
        <v>0</v>
      </c>
      <c r="G788" s="199">
        <f ca="1">COUNTIF($D787:INDIRECT("$D" &amp;  SUM(ROW()-1,'03.Muestra'!$D$20)-1),G787)</f>
        <v>0</v>
      </c>
      <c r="H788" s="199">
        <f ca="1">COUNTIF($D787:INDIRECT("$D" &amp;  SUM(ROW()-1,'03.Muestra'!$D$20)-1),H787)</f>
        <v>1</v>
      </c>
      <c r="I788" s="199">
        <f ca="1">COUNTIF($D787:INDIRECT("$D" &amp;  SUM(ROW()-1,'03.Muestra'!$D$20)-1),I787)</f>
        <v>0</v>
      </c>
      <c r="J788" s="199">
        <f ca="1">COUNTIF($D787:INDIRECT("$D" &amp;  SUM(ROW()-1,'03.Muestra'!$D$20)-1),J787)</f>
        <v>0</v>
      </c>
      <c r="K788" s="160">
        <f ca="1">IF(COUNTIF('03.Muestra'!$D$8:$D$17,"Página Web")=0,0,COUNTBLANK($D787:INDIRECT("$D" &amp;  SUM(ROW()-1,COUNTIF('03.Muestra'!$D$8:$D$17,"Página Web"))-1)))</f>
        <v>0</v>
      </c>
    </row>
    <row r="789" spans="1:25" ht="12" customHeight="1">
      <c r="A789" s="178" t="str" cm="1">
        <f t="array" ref="A789">IFERROR(INDEX('03.Muestra'!$B$8:$B$17,SMALL(IF("Página Web"='03.Muestra'!$D$8:$D$17,ROW('03.Muestra'!$B$8:$B$17)-MIN(ROW('03.Muestra'!$D$8:$D$17))+1,""),ROW()-786)),"")</f>
        <v/>
      </c>
      <c r="B789" s="186" t="str" cm="1">
        <f t="array" ref="B789">IFERROR(INDEX('03.Muestra'!$C$8:$C$17,SMALL(IF("Página Web"='03.Muestra'!$D$8:$D$17,ROW('03.Muestra'!$C$8:$C$17)-MIN(ROW('03.Muestra'!$D$8:$D$17))+1,""),ROW()-786)),"")</f>
        <v/>
      </c>
      <c r="C789" s="186" t="str" cm="1">
        <f t="array" ref="C789">IFERROR(INDEX('03.Muestra'!$F$8:$F$17,SMALL(IF("Página Web"='03.Muestra'!$D$8:$D$17,ROW('03.Muestra'!$F$8:$F$17)-MIN(ROW('03.Muestra'!$D$8:$D$17))+1,""),ROW()-786)),"")</f>
        <v/>
      </c>
      <c r="D789" s="229" t="str">
        <f t="shared" si="90"/>
        <v/>
      </c>
      <c r="E789" s="74" t="str">
        <f t="shared" si="91"/>
        <v/>
      </c>
      <c r="G789" s="18"/>
      <c r="H789" s="18"/>
      <c r="I789" s="18"/>
      <c r="J789" s="18"/>
      <c r="K789" s="163"/>
    </row>
    <row r="790" spans="1:25" ht="12" customHeight="1">
      <c r="A790" s="178" t="str" cm="1">
        <f t="array" ref="A790">IFERROR(INDEX('03.Muestra'!$B$8:$B$17,SMALL(IF("Página Web"='03.Muestra'!$D$8:$D$17,ROW('03.Muestra'!$B$8:$B$17)-MIN(ROW('03.Muestra'!$D$8:$D$17))+1,""),ROW()-786)),"")</f>
        <v/>
      </c>
      <c r="B790" s="186" t="str" cm="1">
        <f t="array" ref="B790">IFERROR(INDEX('03.Muestra'!$C$8:$C$17,SMALL(IF("Página Web"='03.Muestra'!$D$8:$D$17,ROW('03.Muestra'!$C$8:$C$17)-MIN(ROW('03.Muestra'!$D$8:$D$17))+1,""),ROW()-786)),"")</f>
        <v/>
      </c>
      <c r="C790" s="186" t="str" cm="1">
        <f t="array" ref="C790">IFERROR(INDEX('03.Muestra'!$F$8:$F$17,SMALL(IF("Página Web"='03.Muestra'!$D$8:$D$17,ROW('03.Muestra'!$F$8:$F$17)-MIN(ROW('03.Muestra'!$D$8:$D$17))+1,""),ROW()-786)),"")</f>
        <v/>
      </c>
      <c r="D790" s="229" t="str">
        <f t="shared" si="90"/>
        <v/>
      </c>
      <c r="E790" s="74" t="str">
        <f t="shared" si="91"/>
        <v/>
      </c>
      <c r="G790" s="18"/>
      <c r="H790" s="18"/>
      <c r="I790" s="18"/>
      <c r="J790" s="18"/>
      <c r="K790" s="163"/>
    </row>
    <row r="791" spans="1:25" ht="12" customHeight="1">
      <c r="A791" s="178" t="str" cm="1">
        <f t="array" ref="A791">IFERROR(INDEX('03.Muestra'!$B$8:$B$17,SMALL(IF("Página Web"='03.Muestra'!$D$8:$D$17,ROW('03.Muestra'!$B$8:$B$17)-MIN(ROW('03.Muestra'!$D$8:$D$17))+1,""),ROW()-786)),"")</f>
        <v/>
      </c>
      <c r="B791" s="186" t="str" cm="1">
        <f t="array" ref="B791">IFERROR(INDEX('03.Muestra'!$C$8:$C$17,SMALL(IF("Página Web"='03.Muestra'!$D$8:$D$17,ROW('03.Muestra'!$C$8:$C$17)-MIN(ROW('03.Muestra'!$D$8:$D$17))+1,""),ROW()-786)),"")</f>
        <v/>
      </c>
      <c r="C791" s="186" t="str" cm="1">
        <f t="array" ref="C791">IFERROR(INDEX('03.Muestra'!$F$8:$F$17,SMALL(IF("Página Web"='03.Muestra'!$D$8:$D$17,ROW('03.Muestra'!$F$8:$F$17)-MIN(ROW('03.Muestra'!$D$8:$D$17))+1,""),ROW()-786)),"")</f>
        <v/>
      </c>
      <c r="D791" s="229" t="str">
        <f t="shared" si="90"/>
        <v/>
      </c>
      <c r="E791" s="74" t="str">
        <f t="shared" si="91"/>
        <v/>
      </c>
      <c r="G791" s="18"/>
      <c r="H791" s="18"/>
      <c r="I791" s="18"/>
      <c r="J791" s="18"/>
      <c r="K791" s="163"/>
    </row>
    <row r="792" spans="1:25" ht="12" customHeight="1">
      <c r="A792" s="178" t="str" cm="1">
        <f t="array" ref="A792">IFERROR(INDEX('03.Muestra'!$B$8:$B$17,SMALL(IF("Página Web"='03.Muestra'!$D$8:$D$17,ROW('03.Muestra'!$B$8:$B$17)-MIN(ROW('03.Muestra'!$D$8:$D$17))+1,""),ROW()-786)),"")</f>
        <v/>
      </c>
      <c r="B792" s="186" t="str" cm="1">
        <f t="array" ref="B792">IFERROR(INDEX('03.Muestra'!$C$8:$C$17,SMALL(IF("Página Web"='03.Muestra'!$D$8:$D$17,ROW('03.Muestra'!$C$8:$C$17)-MIN(ROW('03.Muestra'!$D$8:$D$17))+1,""),ROW()-786)),"")</f>
        <v/>
      </c>
      <c r="C792" s="186" t="str" cm="1">
        <f t="array" ref="C792">IFERROR(INDEX('03.Muestra'!$F$8:$F$17,SMALL(IF("Página Web"='03.Muestra'!$D$8:$D$17,ROW('03.Muestra'!$F$8:$F$17)-MIN(ROW('03.Muestra'!$D$8:$D$17))+1,""),ROW()-786)),"")</f>
        <v/>
      </c>
      <c r="D792" s="229" t="str">
        <f t="shared" si="90"/>
        <v/>
      </c>
      <c r="E792" s="74" t="str">
        <f t="shared" si="91"/>
        <v/>
      </c>
      <c r="G792" s="18"/>
      <c r="H792" s="18"/>
      <c r="I792" s="18"/>
      <c r="J792" s="18"/>
      <c r="K792" s="163"/>
    </row>
    <row r="793" spans="1:25" ht="12" customHeight="1">
      <c r="A793" s="178" t="str" cm="1">
        <f t="array" ref="A793">IFERROR(INDEX('03.Muestra'!$B$8:$B$17,SMALL(IF("Página Web"='03.Muestra'!$D$8:$D$17,ROW('03.Muestra'!$B$8:$B$17)-MIN(ROW('03.Muestra'!$D$8:$D$17))+1,""),ROW()-786)),"")</f>
        <v/>
      </c>
      <c r="B793" s="186" t="str" cm="1">
        <f t="array" ref="B793">IFERROR(INDEX('03.Muestra'!$C$8:$C$17,SMALL(IF("Página Web"='03.Muestra'!$D$8:$D$17,ROW('03.Muestra'!$C$8:$C$17)-MIN(ROW('03.Muestra'!$D$8:$D$17))+1,""),ROW()-786)),"")</f>
        <v/>
      </c>
      <c r="C793" s="186" t="str" cm="1">
        <f t="array" ref="C793">IFERROR(INDEX('03.Muestra'!$F$8:$F$17,SMALL(IF("Página Web"='03.Muestra'!$D$8:$D$17,ROW('03.Muestra'!$F$8:$F$17)-MIN(ROW('03.Muestra'!$D$8:$D$17))+1,""),ROW()-786)),"")</f>
        <v/>
      </c>
      <c r="D793" s="229" t="str">
        <f t="shared" si="90"/>
        <v/>
      </c>
      <c r="E793" s="74" t="str">
        <f t="shared" si="91"/>
        <v/>
      </c>
      <c r="F793" s="18"/>
      <c r="G793" s="18"/>
      <c r="H793" s="18"/>
      <c r="I793" s="18"/>
      <c r="J793" s="18"/>
      <c r="K793" s="163"/>
    </row>
    <row r="794" spans="1:25" ht="12" customHeight="1">
      <c r="A794" s="178" t="str" cm="1">
        <f t="array" ref="A794">IFERROR(INDEX('03.Muestra'!$B$8:$B$17,SMALL(IF("Página Web"='03.Muestra'!$D$8:$D$17,ROW('03.Muestra'!$B$8:$B$17)-MIN(ROW('03.Muestra'!$D$8:$D$17))+1,""),ROW()-786)),"")</f>
        <v/>
      </c>
      <c r="B794" s="186" t="str" cm="1">
        <f t="array" ref="B794">IFERROR(INDEX('03.Muestra'!$C$8:$C$17,SMALL(IF("Página Web"='03.Muestra'!$D$8:$D$17,ROW('03.Muestra'!$C$8:$C$17)-MIN(ROW('03.Muestra'!$D$8:$D$17))+1,""),ROW()-786)),"")</f>
        <v/>
      </c>
      <c r="C794" s="186" t="str" cm="1">
        <f t="array" ref="C794">IFERROR(INDEX('03.Muestra'!$F$8:$F$17,SMALL(IF("Página Web"='03.Muestra'!$D$8:$D$17,ROW('03.Muestra'!$F$8:$F$17)-MIN(ROW('03.Muestra'!$D$8:$D$17))+1,""),ROW()-786)),"")</f>
        <v/>
      </c>
      <c r="D794" s="229" t="str">
        <f t="shared" si="90"/>
        <v/>
      </c>
      <c r="E794" s="74" t="str">
        <f t="shared" si="91"/>
        <v/>
      </c>
      <c r="F794" s="18"/>
      <c r="G794" s="18"/>
      <c r="H794" s="18"/>
      <c r="I794" s="18"/>
      <c r="J794" s="18"/>
      <c r="K794" s="163"/>
    </row>
    <row r="795" spans="1:25" ht="12" customHeight="1">
      <c r="A795" s="178" t="str" cm="1">
        <f t="array" ref="A795">IFERROR(INDEX('03.Muestra'!$B$8:$B$17,SMALL(IF("Página Web"='03.Muestra'!$D$8:$D$17,ROW('03.Muestra'!$B$8:$B$17)-MIN(ROW('03.Muestra'!$D$8:$D$17))+1,""),ROW()-786)),"")</f>
        <v/>
      </c>
      <c r="B795" s="186" t="str" cm="1">
        <f t="array" ref="B795">IFERROR(INDEX('03.Muestra'!$C$8:$C$17,SMALL(IF("Página Web"='03.Muestra'!$D$8:$D$17,ROW('03.Muestra'!$C$8:$C$17)-MIN(ROW('03.Muestra'!$D$8:$D$17))+1,""),ROW()-786)),"")</f>
        <v/>
      </c>
      <c r="C795" s="186" t="str" cm="1">
        <f t="array" ref="C795">IFERROR(INDEX('03.Muestra'!$F$8:$F$17,SMALL(IF("Página Web"='03.Muestra'!$D$8:$D$17,ROW('03.Muestra'!$F$8:$F$17)-MIN(ROW('03.Muestra'!$D$8:$D$17))+1,""),ROW()-786)),"")</f>
        <v/>
      </c>
      <c r="D795" s="229" t="str">
        <f t="shared" si="90"/>
        <v/>
      </c>
      <c r="E795" s="74" t="str">
        <f t="shared" si="91"/>
        <v/>
      </c>
      <c r="F795" s="18"/>
      <c r="G795" s="18"/>
      <c r="H795" s="18"/>
      <c r="I795" s="18"/>
      <c r="J795" s="18"/>
      <c r="K795" s="163"/>
    </row>
    <row r="796" spans="1:25" ht="12" customHeight="1">
      <c r="A796" s="178" t="str" cm="1">
        <f t="array" ref="A796">IFERROR(INDEX('03.Muestra'!$B$8:$B$17,SMALL(IF("Página Web"='03.Muestra'!$D$8:$D$17,ROW('03.Muestra'!$B$8:$B$17)-MIN(ROW('03.Muestra'!$D$8:$D$17))+1,""),ROW()-786)),"")</f>
        <v/>
      </c>
      <c r="B796" s="186" t="str" cm="1">
        <f t="array" ref="B796">IFERROR(INDEX('03.Muestra'!$C$8:$C$17,SMALL(IF("Página Web"='03.Muestra'!$D$8:$D$17,ROW('03.Muestra'!$C$8:$C$17)-MIN(ROW('03.Muestra'!$D$8:$D$17))+1,""),ROW()-786)),"")</f>
        <v/>
      </c>
      <c r="C796" s="186" t="str" cm="1">
        <f t="array" ref="C796">IFERROR(INDEX('03.Muestra'!$F$8:$F$17,SMALL(IF("Página Web"='03.Muestra'!$D$8:$D$17,ROW('03.Muestra'!$F$8:$F$17)-MIN(ROW('03.Muestra'!$D$8:$D$17))+1,""),ROW()-786)),"")</f>
        <v/>
      </c>
      <c r="D796" s="229" t="str">
        <f t="shared" si="90"/>
        <v/>
      </c>
      <c r="E796" s="74" t="str">
        <f t="shared" si="91"/>
        <v/>
      </c>
      <c r="F796" s="18"/>
      <c r="G796" s="18"/>
      <c r="H796" s="18"/>
      <c r="I796" s="18"/>
      <c r="J796" s="18"/>
      <c r="K796" s="163"/>
    </row>
    <row r="797" spans="1:25" ht="12" customHeight="1">
      <c r="A797" s="79"/>
      <c r="B797" s="111"/>
      <c r="C797" s="111"/>
      <c r="D797" s="239"/>
      <c r="E797" s="74"/>
      <c r="F797" s="18"/>
      <c r="G797" s="18"/>
      <c r="H797" s="18"/>
      <c r="I797" s="18"/>
      <c r="J797" s="18"/>
      <c r="K797" s="163"/>
      <c r="L797" s="18"/>
      <c r="M797" s="18"/>
      <c r="N797" s="18"/>
      <c r="O797" s="18"/>
      <c r="P797" s="18"/>
      <c r="Q797" s="18"/>
      <c r="R797" s="18"/>
      <c r="S797" s="18"/>
      <c r="T797" s="18"/>
      <c r="U797" s="18"/>
      <c r="V797" s="18"/>
      <c r="W797" s="18"/>
      <c r="X797" s="18"/>
      <c r="Y797" s="18"/>
    </row>
    <row r="798" spans="1:25" ht="12" customHeight="1">
      <c r="B798" s="18"/>
      <c r="C798" s="18"/>
      <c r="D798" s="235"/>
      <c r="E798" s="74"/>
      <c r="F798" s="18"/>
      <c r="G798" s="18"/>
      <c r="H798" s="18"/>
      <c r="I798" s="18"/>
      <c r="J798" s="18"/>
      <c r="K798" s="163"/>
      <c r="L798" s="18"/>
      <c r="M798" s="18"/>
      <c r="N798" s="18"/>
      <c r="O798" s="18"/>
      <c r="P798" s="18"/>
      <c r="Q798" s="18"/>
      <c r="R798" s="18"/>
      <c r="S798" s="18"/>
      <c r="T798" s="18"/>
      <c r="U798" s="18"/>
      <c r="V798" s="18"/>
      <c r="W798" s="18"/>
      <c r="X798" s="18"/>
      <c r="Y798" s="18"/>
    </row>
    <row r="799" spans="1:25" ht="31">
      <c r="A799" s="227"/>
      <c r="B799" s="228"/>
      <c r="C799" s="227"/>
      <c r="D799" s="240"/>
      <c r="E799" s="222"/>
      <c r="F799" s="18"/>
      <c r="G799" s="18"/>
      <c r="H799" s="18"/>
      <c r="I799" s="18"/>
      <c r="J799" s="18"/>
      <c r="K799" s="163"/>
      <c r="L799" s="18"/>
      <c r="M799" s="18"/>
      <c r="N799" s="18"/>
      <c r="O799" s="18"/>
      <c r="P799" s="18"/>
      <c r="Q799" s="18"/>
      <c r="R799" s="18"/>
      <c r="S799" s="18"/>
      <c r="T799" s="18"/>
      <c r="U799" s="18"/>
      <c r="V799" s="18"/>
      <c r="W799" s="18"/>
      <c r="X799" s="18"/>
      <c r="Y799" s="18"/>
    </row>
    <row r="800" spans="1:25" ht="12" customHeight="1">
      <c r="A800" s="180"/>
      <c r="B800" s="180"/>
      <c r="C800" s="180"/>
      <c r="D800" s="241"/>
      <c r="E800" s="208"/>
      <c r="F800" s="176"/>
      <c r="G800" s="18"/>
      <c r="H800" s="18"/>
      <c r="I800" s="18"/>
      <c r="J800" s="18"/>
      <c r="K800" s="163"/>
      <c r="L800" s="18"/>
      <c r="M800" s="18"/>
      <c r="N800" s="18"/>
      <c r="O800" s="18"/>
      <c r="P800" s="18"/>
      <c r="Q800" s="18"/>
      <c r="R800" s="18"/>
      <c r="S800" s="18"/>
      <c r="T800" s="18"/>
      <c r="U800" s="18"/>
      <c r="V800" s="18"/>
      <c r="W800" s="18"/>
      <c r="X800" s="18"/>
      <c r="Y800" s="18"/>
    </row>
    <row r="801" spans="1:25" ht="12" customHeight="1">
      <c r="B801" s="18"/>
      <c r="C801" s="18"/>
      <c r="D801" s="235"/>
      <c r="E801" s="18"/>
      <c r="F801" s="18"/>
      <c r="G801" s="18"/>
      <c r="H801" s="18"/>
      <c r="I801" s="18"/>
      <c r="J801" s="18"/>
      <c r="K801" s="163"/>
    </row>
    <row r="802" spans="1:25" ht="12" customHeight="1">
      <c r="B802" s="18"/>
      <c r="C802" s="18"/>
      <c r="D802" s="235"/>
      <c r="E802" s="78"/>
      <c r="K802" s="163"/>
    </row>
    <row r="803" spans="1:25" ht="29.25" customHeight="1">
      <c r="A803" s="157" t="s">
        <v>262</v>
      </c>
      <c r="B803" s="22" t="s">
        <v>87</v>
      </c>
      <c r="C803" s="23" t="s">
        <v>410</v>
      </c>
      <c r="D803" s="237" t="s">
        <v>30</v>
      </c>
      <c r="E803" s="88"/>
      <c r="K803" s="163"/>
    </row>
    <row r="804" spans="1:25" ht="12" customHeight="1">
      <c r="A804" s="178" cm="1">
        <f t="array" ref="A804">IFERROR(INDEX('03.Muestra'!$B$8:$B$17,SMALL(IF("Página Web"='03.Muestra'!$D$8:$D$17,ROW('03.Muestra'!$B$8:$B$17)-MIN(ROW('03.Muestra'!$D$8:$D$17))+1,""),ROW()-803)),"")</f>
        <v>1</v>
      </c>
      <c r="B804" s="186" t="str" cm="1">
        <f t="array" ref="B804">IFERROR(INDEX('03.Muestra'!$C$8:$C$17,SMALL(IF("Página Web"='03.Muestra'!$D$8:$D$17,ROW('03.Muestra'!$C$8:$C$17)-MIN(ROW('03.Muestra'!$D$8:$D$17))+1,""),ROW()-803)),"")</f>
        <v>Home</v>
      </c>
      <c r="C804" s="186" t="str" cm="1">
        <f t="array" ref="C804">IFERROR(INDEX('03.Muestra'!$F$8:$F$17,SMALL(IF("Página Web"='03.Muestra'!$D$8:$D$17,ROW('03.Muestra'!$F$8:$F$17)-MIN(ROW('03.Muestra'!$D$8:$D$17))+1,""),ROW()-803)),"")</f>
        <v>https://…</v>
      </c>
      <c r="D804" s="229" t="str">
        <f t="shared" ref="D804:D813" si="92">IF(C804="","",$D$18)</f>
        <v>N/A</v>
      </c>
      <c r="E804" s="74" t="str">
        <f t="shared" ref="E804:E813" si="93">IF(D804&lt;&gt;"",IF(AND(B804&lt;&gt;"",C804&lt;&gt;""),"","ERR"),"")</f>
        <v/>
      </c>
      <c r="F804" s="81" t="s">
        <v>31</v>
      </c>
      <c r="G804" s="82" t="s">
        <v>35</v>
      </c>
      <c r="H804" s="83" t="s">
        <v>33</v>
      </c>
      <c r="I804" s="84" t="s">
        <v>26</v>
      </c>
      <c r="J804" s="85" t="s">
        <v>24</v>
      </c>
      <c r="K804" s="159" t="s">
        <v>463</v>
      </c>
    </row>
    <row r="805" spans="1:25" ht="12" customHeight="1">
      <c r="A805" s="178" t="str" cm="1">
        <f t="array" ref="A805">IFERROR(INDEX('03.Muestra'!$B$8:$B$17,SMALL(IF("Página Web"='03.Muestra'!$D$8:$D$17,ROW('03.Muestra'!$B$8:$B$17)-MIN(ROW('03.Muestra'!$D$8:$D$17))+1,""),ROW()-803)),"")</f>
        <v/>
      </c>
      <c r="B805" s="186" t="str" cm="1">
        <f t="array" ref="B805">IFERROR(INDEX('03.Muestra'!$C$8:$C$17,SMALL(IF("Página Web"='03.Muestra'!$D$8:$D$17,ROW('03.Muestra'!$C$8:$C$17)-MIN(ROW('03.Muestra'!$D$8:$D$17))+1,""),ROW()-803)),"")</f>
        <v/>
      </c>
      <c r="C805" s="186" t="str" cm="1">
        <f t="array" ref="C805">IFERROR(INDEX('03.Muestra'!$F$8:$F$17,SMALL(IF("Página Web"='03.Muestra'!$D$8:$D$17,ROW('03.Muestra'!$F$8:$F$17)-MIN(ROW('03.Muestra'!$D$8:$D$17))+1,""),ROW()-803)),"")</f>
        <v/>
      </c>
      <c r="D805" s="229" t="str">
        <f t="shared" si="92"/>
        <v/>
      </c>
      <c r="E805" s="74" t="str">
        <f t="shared" si="93"/>
        <v/>
      </c>
      <c r="F805" s="199">
        <f ca="1">COUNTIF($D804:INDIRECT("$D" &amp;  SUM(ROW()-1,'03.Muestra'!$D$20)-1),F804)</f>
        <v>0</v>
      </c>
      <c r="G805" s="199">
        <f ca="1">COUNTIF($D804:INDIRECT("$D" &amp;  SUM(ROW()-1,'03.Muestra'!$D$20)-1),G804)</f>
        <v>0</v>
      </c>
      <c r="H805" s="199">
        <f ca="1">COUNTIF($D804:INDIRECT("$D" &amp;  SUM(ROW()-1,'03.Muestra'!$D$20)-1),H804)</f>
        <v>1</v>
      </c>
      <c r="I805" s="199">
        <f ca="1">COUNTIF($D804:INDIRECT("$D" &amp;  SUM(ROW()-1,'03.Muestra'!$D$20)-1),I804)</f>
        <v>0</v>
      </c>
      <c r="J805" s="199">
        <f ca="1">COUNTIF($D804:INDIRECT("$D" &amp;  SUM(ROW()-1,'03.Muestra'!$D$20)-1),J804)</f>
        <v>0</v>
      </c>
      <c r="K805" s="160">
        <f ca="1">IF(COUNTIF('03.Muestra'!$D$8:$D$17,"Página Web")=0,0,COUNTBLANK($D804:INDIRECT("$D" &amp;  SUM(ROW()-1,COUNTIF('03.Muestra'!$D$8:$D$17,"Página Web"))-1)))</f>
        <v>0</v>
      </c>
    </row>
    <row r="806" spans="1:25" ht="12" customHeight="1">
      <c r="A806" s="178" t="str" cm="1">
        <f t="array" ref="A806">IFERROR(INDEX('03.Muestra'!$B$8:$B$17,SMALL(IF("Página Web"='03.Muestra'!$D$8:$D$17,ROW('03.Muestra'!$B$8:$B$17)-MIN(ROW('03.Muestra'!$D$8:$D$17))+1,""),ROW()-803)),"")</f>
        <v/>
      </c>
      <c r="B806" s="186" t="str" cm="1">
        <f t="array" ref="B806">IFERROR(INDEX('03.Muestra'!$C$8:$C$17,SMALL(IF("Página Web"='03.Muestra'!$D$8:$D$17,ROW('03.Muestra'!$C$8:$C$17)-MIN(ROW('03.Muestra'!$D$8:$D$17))+1,""),ROW()-803)),"")</f>
        <v/>
      </c>
      <c r="C806" s="186" t="str" cm="1">
        <f t="array" ref="C806">IFERROR(INDEX('03.Muestra'!$F$8:$F$17,SMALL(IF("Página Web"='03.Muestra'!$D$8:$D$17,ROW('03.Muestra'!$F$8:$F$17)-MIN(ROW('03.Muestra'!$D$8:$D$17))+1,""),ROW()-803)),"")</f>
        <v/>
      </c>
      <c r="D806" s="229" t="str">
        <f t="shared" si="92"/>
        <v/>
      </c>
      <c r="E806" s="74" t="str">
        <f t="shared" si="93"/>
        <v/>
      </c>
      <c r="F806" s="18"/>
      <c r="G806" s="18"/>
      <c r="H806" s="18"/>
      <c r="I806" s="18"/>
      <c r="J806" s="18"/>
      <c r="K806" s="163"/>
    </row>
    <row r="807" spans="1:25" ht="12" customHeight="1">
      <c r="A807" s="178" t="str" cm="1">
        <f t="array" ref="A807">IFERROR(INDEX('03.Muestra'!$B$8:$B$17,SMALL(IF("Página Web"='03.Muestra'!$D$8:$D$17,ROW('03.Muestra'!$B$8:$B$17)-MIN(ROW('03.Muestra'!$D$8:$D$17))+1,""),ROW()-803)),"")</f>
        <v/>
      </c>
      <c r="B807" s="186" t="str" cm="1">
        <f t="array" ref="B807">IFERROR(INDEX('03.Muestra'!$C$8:$C$17,SMALL(IF("Página Web"='03.Muestra'!$D$8:$D$17,ROW('03.Muestra'!$C$8:$C$17)-MIN(ROW('03.Muestra'!$D$8:$D$17))+1,""),ROW()-803)),"")</f>
        <v/>
      </c>
      <c r="C807" s="186" t="str" cm="1">
        <f t="array" ref="C807">IFERROR(INDEX('03.Muestra'!$F$8:$F$17,SMALL(IF("Página Web"='03.Muestra'!$D$8:$D$17,ROW('03.Muestra'!$F$8:$F$17)-MIN(ROW('03.Muestra'!$D$8:$D$17))+1,""),ROW()-803)),"")</f>
        <v/>
      </c>
      <c r="D807" s="229" t="str">
        <f t="shared" si="92"/>
        <v/>
      </c>
      <c r="E807" s="74" t="str">
        <f t="shared" si="93"/>
        <v/>
      </c>
      <c r="F807" s="18"/>
      <c r="G807" s="18"/>
      <c r="H807" s="18"/>
      <c r="I807" s="18"/>
      <c r="J807" s="18"/>
      <c r="K807" s="164"/>
    </row>
    <row r="808" spans="1:25" ht="12" customHeight="1">
      <c r="A808" s="178" t="str" cm="1">
        <f t="array" ref="A808">IFERROR(INDEX('03.Muestra'!$B$8:$B$17,SMALL(IF("Página Web"='03.Muestra'!$D$8:$D$17,ROW('03.Muestra'!$B$8:$B$17)-MIN(ROW('03.Muestra'!$D$8:$D$17))+1,""),ROW()-803)),"")</f>
        <v/>
      </c>
      <c r="B808" s="186" t="str" cm="1">
        <f t="array" ref="B808">IFERROR(INDEX('03.Muestra'!$C$8:$C$17,SMALL(IF("Página Web"='03.Muestra'!$D$8:$D$17,ROW('03.Muestra'!$C$8:$C$17)-MIN(ROW('03.Muestra'!$D$8:$D$17))+1,""),ROW()-803)),"")</f>
        <v/>
      </c>
      <c r="C808" s="186" t="str" cm="1">
        <f t="array" ref="C808">IFERROR(INDEX('03.Muestra'!$F$8:$F$17,SMALL(IF("Página Web"='03.Muestra'!$D$8:$D$17,ROW('03.Muestra'!$F$8:$F$17)-MIN(ROW('03.Muestra'!$D$8:$D$17))+1,""),ROW()-803)),"")</f>
        <v/>
      </c>
      <c r="D808" s="229" t="str">
        <f t="shared" si="92"/>
        <v/>
      </c>
      <c r="E808" s="74" t="str">
        <f t="shared" si="93"/>
        <v/>
      </c>
      <c r="F808" s="87"/>
      <c r="G808" s="18"/>
      <c r="H808" s="18"/>
      <c r="I808" s="18"/>
      <c r="J808" s="18"/>
      <c r="K808" s="164"/>
    </row>
    <row r="809" spans="1:25" ht="12" customHeight="1">
      <c r="A809" s="178" t="str" cm="1">
        <f t="array" ref="A809">IFERROR(INDEX('03.Muestra'!$B$8:$B$17,SMALL(IF("Página Web"='03.Muestra'!$D$8:$D$17,ROW('03.Muestra'!$B$8:$B$17)-MIN(ROW('03.Muestra'!$D$8:$D$17))+1,""),ROW()-803)),"")</f>
        <v/>
      </c>
      <c r="B809" s="186" t="str" cm="1">
        <f t="array" ref="B809">IFERROR(INDEX('03.Muestra'!$C$8:$C$17,SMALL(IF("Página Web"='03.Muestra'!$D$8:$D$17,ROW('03.Muestra'!$C$8:$C$17)-MIN(ROW('03.Muestra'!$D$8:$D$17))+1,""),ROW()-803)),"")</f>
        <v/>
      </c>
      <c r="C809" s="186" t="str" cm="1">
        <f t="array" ref="C809">IFERROR(INDEX('03.Muestra'!$F$8:$F$17,SMALL(IF("Página Web"='03.Muestra'!$D$8:$D$17,ROW('03.Muestra'!$F$8:$F$17)-MIN(ROW('03.Muestra'!$D$8:$D$17))+1,""),ROW()-803)),"")</f>
        <v/>
      </c>
      <c r="D809" s="229" t="str">
        <f t="shared" si="92"/>
        <v/>
      </c>
      <c r="E809" s="74" t="str">
        <f t="shared" si="93"/>
        <v/>
      </c>
      <c r="F809" s="18"/>
      <c r="G809" s="18"/>
      <c r="H809" s="18"/>
      <c r="I809" s="18"/>
      <c r="J809" s="18"/>
      <c r="K809" s="164"/>
    </row>
    <row r="810" spans="1:25" ht="12" customHeight="1">
      <c r="A810" s="178" t="str" cm="1">
        <f t="array" ref="A810">IFERROR(INDEX('03.Muestra'!$B$8:$B$17,SMALL(IF("Página Web"='03.Muestra'!$D$8:$D$17,ROW('03.Muestra'!$B$8:$B$17)-MIN(ROW('03.Muestra'!$D$8:$D$17))+1,""),ROW()-803)),"")</f>
        <v/>
      </c>
      <c r="B810" s="186" t="str" cm="1">
        <f t="array" ref="B810">IFERROR(INDEX('03.Muestra'!$C$8:$C$17,SMALL(IF("Página Web"='03.Muestra'!$D$8:$D$17,ROW('03.Muestra'!$C$8:$C$17)-MIN(ROW('03.Muestra'!$D$8:$D$17))+1,""),ROW()-803)),"")</f>
        <v/>
      </c>
      <c r="C810" s="186" t="str" cm="1">
        <f t="array" ref="C810">IFERROR(INDEX('03.Muestra'!$F$8:$F$17,SMALL(IF("Página Web"='03.Muestra'!$D$8:$D$17,ROW('03.Muestra'!$F$8:$F$17)-MIN(ROW('03.Muestra'!$D$8:$D$17))+1,""),ROW()-803)),"")</f>
        <v/>
      </c>
      <c r="D810" s="229" t="str">
        <f t="shared" si="92"/>
        <v/>
      </c>
      <c r="E810" s="74" t="str">
        <f t="shared" si="93"/>
        <v/>
      </c>
      <c r="F810" s="18"/>
      <c r="G810" s="18"/>
      <c r="H810" s="18"/>
      <c r="I810" s="18"/>
      <c r="J810" s="18"/>
      <c r="K810" s="163"/>
    </row>
    <row r="811" spans="1:25" ht="12" customHeight="1">
      <c r="A811" s="178" t="str" cm="1">
        <f t="array" ref="A811">IFERROR(INDEX('03.Muestra'!$B$8:$B$17,SMALL(IF("Página Web"='03.Muestra'!$D$8:$D$17,ROW('03.Muestra'!$B$8:$B$17)-MIN(ROW('03.Muestra'!$D$8:$D$17))+1,""),ROW()-803)),"")</f>
        <v/>
      </c>
      <c r="B811" s="186" t="str" cm="1">
        <f t="array" ref="B811">IFERROR(INDEX('03.Muestra'!$C$8:$C$17,SMALL(IF("Página Web"='03.Muestra'!$D$8:$D$17,ROW('03.Muestra'!$C$8:$C$17)-MIN(ROW('03.Muestra'!$D$8:$D$17))+1,""),ROW()-803)),"")</f>
        <v/>
      </c>
      <c r="C811" s="186" t="str" cm="1">
        <f t="array" ref="C811">IFERROR(INDEX('03.Muestra'!$F$8:$F$17,SMALL(IF("Página Web"='03.Muestra'!$D$8:$D$17,ROW('03.Muestra'!$F$8:$F$17)-MIN(ROW('03.Muestra'!$D$8:$D$17))+1,""),ROW()-803)),"")</f>
        <v/>
      </c>
      <c r="D811" s="229" t="str">
        <f t="shared" si="92"/>
        <v/>
      </c>
      <c r="E811" s="74" t="str">
        <f t="shared" si="93"/>
        <v/>
      </c>
      <c r="F811" s="18"/>
      <c r="G811" s="18"/>
      <c r="H811" s="18"/>
      <c r="I811" s="18"/>
      <c r="J811" s="18"/>
      <c r="K811" s="163"/>
    </row>
    <row r="812" spans="1:25" ht="12" customHeight="1">
      <c r="A812" s="178" t="str" cm="1">
        <f t="array" ref="A812">IFERROR(INDEX('03.Muestra'!$B$8:$B$17,SMALL(IF("Página Web"='03.Muestra'!$D$8:$D$17,ROW('03.Muestra'!$B$8:$B$17)-MIN(ROW('03.Muestra'!$D$8:$D$17))+1,""),ROW()-803)),"")</f>
        <v/>
      </c>
      <c r="B812" s="186" t="str" cm="1">
        <f t="array" ref="B812">IFERROR(INDEX('03.Muestra'!$C$8:$C$17,SMALL(IF("Página Web"='03.Muestra'!$D$8:$D$17,ROW('03.Muestra'!$C$8:$C$17)-MIN(ROW('03.Muestra'!$D$8:$D$17))+1,""),ROW()-803)),"")</f>
        <v/>
      </c>
      <c r="C812" s="186" t="str" cm="1">
        <f t="array" ref="C812">IFERROR(INDEX('03.Muestra'!$F$8:$F$17,SMALL(IF("Página Web"='03.Muestra'!$D$8:$D$17,ROW('03.Muestra'!$F$8:$F$17)-MIN(ROW('03.Muestra'!$D$8:$D$17))+1,""),ROW()-803)),"")</f>
        <v/>
      </c>
      <c r="D812" s="229" t="str">
        <f t="shared" si="92"/>
        <v/>
      </c>
      <c r="E812" s="74" t="str">
        <f t="shared" si="93"/>
        <v/>
      </c>
      <c r="F812" s="18"/>
      <c r="G812" s="18"/>
      <c r="H812" s="18"/>
      <c r="I812" s="18"/>
      <c r="J812" s="18"/>
      <c r="K812" s="163"/>
    </row>
    <row r="813" spans="1:25" ht="12" customHeight="1">
      <c r="A813" s="178" t="str" cm="1">
        <f t="array" ref="A813">IFERROR(INDEX('03.Muestra'!$B$8:$B$17,SMALL(IF("Página Web"='03.Muestra'!$D$8:$D$17,ROW('03.Muestra'!$B$8:$B$17)-MIN(ROW('03.Muestra'!$D$8:$D$17))+1,""),ROW()-803)),"")</f>
        <v/>
      </c>
      <c r="B813" s="186" t="str" cm="1">
        <f t="array" ref="B813">IFERROR(INDEX('03.Muestra'!$C$8:$C$17,SMALL(IF("Página Web"='03.Muestra'!$D$8:$D$17,ROW('03.Muestra'!$C$8:$C$17)-MIN(ROW('03.Muestra'!$D$8:$D$17))+1,""),ROW()-803)),"")</f>
        <v/>
      </c>
      <c r="C813" s="186" t="str" cm="1">
        <f t="array" ref="C813">IFERROR(INDEX('03.Muestra'!$F$8:$F$17,SMALL(IF("Página Web"='03.Muestra'!$D$8:$D$17,ROW('03.Muestra'!$F$8:$F$17)-MIN(ROW('03.Muestra'!$D$8:$D$17))+1,""),ROW()-803)),"")</f>
        <v/>
      </c>
      <c r="D813" s="229" t="str">
        <f t="shared" si="92"/>
        <v/>
      </c>
      <c r="E813" s="74" t="str">
        <f t="shared" si="93"/>
        <v/>
      </c>
      <c r="F813" s="18"/>
      <c r="G813" s="18"/>
      <c r="H813" s="18"/>
      <c r="I813" s="18"/>
      <c r="J813" s="18"/>
      <c r="K813" s="163"/>
    </row>
    <row r="814" spans="1:25" ht="12" customHeight="1">
      <c r="A814" s="79"/>
      <c r="B814" s="111"/>
      <c r="C814" s="111"/>
      <c r="D814" s="239"/>
      <c r="E814" s="74"/>
      <c r="F814" s="18"/>
      <c r="G814" s="18"/>
      <c r="H814" s="18"/>
      <c r="I814" s="18"/>
      <c r="J814" s="18"/>
      <c r="K814" s="163"/>
      <c r="L814" s="18"/>
      <c r="M814" s="18"/>
      <c r="N814" s="18"/>
      <c r="O814" s="18"/>
      <c r="P814" s="18"/>
      <c r="Q814" s="18"/>
      <c r="R814" s="18"/>
      <c r="S814" s="18"/>
      <c r="T814" s="18"/>
      <c r="U814" s="18"/>
      <c r="V814" s="18"/>
      <c r="W814" s="18"/>
      <c r="X814" s="18"/>
      <c r="Y814" s="18"/>
    </row>
    <row r="815" spans="1:25" ht="12" customHeight="1">
      <c r="B815" s="18"/>
      <c r="C815" s="18"/>
      <c r="D815" s="235"/>
      <c r="E815" s="74"/>
      <c r="F815" s="18"/>
      <c r="G815" s="18"/>
      <c r="H815" s="18"/>
      <c r="I815" s="18"/>
      <c r="J815" s="18"/>
      <c r="K815" s="163"/>
      <c r="L815" s="18"/>
      <c r="M815" s="18"/>
      <c r="N815" s="18"/>
      <c r="O815" s="18"/>
      <c r="P815" s="18"/>
      <c r="Q815" s="18"/>
      <c r="R815" s="18"/>
      <c r="S815" s="18"/>
      <c r="T815" s="18"/>
      <c r="U815" s="18"/>
      <c r="V815" s="18"/>
      <c r="W815" s="18"/>
      <c r="X815" s="18"/>
      <c r="Y815" s="18"/>
    </row>
    <row r="816" spans="1:25" ht="31">
      <c r="A816" s="227"/>
      <c r="B816" s="228"/>
      <c r="C816" s="227"/>
      <c r="D816" s="240"/>
      <c r="E816" s="222"/>
      <c r="F816" s="18"/>
      <c r="G816" s="18"/>
      <c r="H816" s="18"/>
      <c r="I816" s="18"/>
      <c r="J816" s="18"/>
      <c r="K816" s="163"/>
      <c r="L816" s="18"/>
      <c r="M816" s="18"/>
      <c r="N816" s="18"/>
      <c r="O816" s="18"/>
      <c r="P816" s="18"/>
      <c r="Q816" s="18"/>
      <c r="R816" s="18"/>
      <c r="S816" s="18"/>
      <c r="T816" s="18"/>
      <c r="U816" s="18"/>
      <c r="V816" s="18"/>
      <c r="W816" s="18"/>
      <c r="X816" s="18"/>
      <c r="Y816" s="18"/>
    </row>
    <row r="817" spans="1:25" ht="12" customHeight="1">
      <c r="A817" s="180"/>
      <c r="B817" s="180"/>
      <c r="C817" s="180"/>
      <c r="D817" s="241"/>
      <c r="E817" s="208"/>
      <c r="F817" s="176"/>
      <c r="G817" s="18"/>
      <c r="H817" s="18"/>
      <c r="I817" s="18"/>
      <c r="J817" s="18"/>
      <c r="K817" s="163"/>
      <c r="L817" s="18"/>
      <c r="M817" s="18"/>
      <c r="N817" s="18"/>
      <c r="O817" s="18"/>
      <c r="P817" s="18"/>
      <c r="Q817" s="18"/>
      <c r="R817" s="18"/>
      <c r="S817" s="18"/>
      <c r="T817" s="18"/>
      <c r="U817" s="18"/>
      <c r="V817" s="18"/>
      <c r="W817" s="18"/>
      <c r="X817" s="18"/>
      <c r="Y817" s="18"/>
    </row>
    <row r="818" spans="1:25" ht="12" customHeight="1">
      <c r="B818" s="18"/>
      <c r="C818" s="18"/>
      <c r="D818" s="235"/>
      <c r="E818" s="18"/>
      <c r="F818" s="18"/>
      <c r="G818" s="18"/>
      <c r="H818" s="18"/>
      <c r="I818" s="18"/>
      <c r="J818" s="18"/>
      <c r="K818" s="163"/>
    </row>
    <row r="819" spans="1:25" ht="12" customHeight="1">
      <c r="B819" s="18"/>
      <c r="C819" s="18"/>
      <c r="D819" s="235"/>
      <c r="E819" s="78"/>
      <c r="F819" s="18"/>
      <c r="G819" s="18"/>
      <c r="H819" s="18"/>
      <c r="I819" s="18"/>
      <c r="J819" s="18"/>
      <c r="K819" s="163"/>
    </row>
    <row r="820" spans="1:25" ht="29.25" customHeight="1">
      <c r="A820" s="157" t="s">
        <v>262</v>
      </c>
      <c r="B820" s="22" t="s">
        <v>87</v>
      </c>
      <c r="C820" s="23" t="s">
        <v>411</v>
      </c>
      <c r="D820" s="237" t="s">
        <v>30</v>
      </c>
      <c r="E820" s="88"/>
      <c r="K820" s="163"/>
    </row>
    <row r="821" spans="1:25" ht="12" customHeight="1">
      <c r="A821" s="178" cm="1">
        <f t="array" ref="A821">IFERROR(INDEX('03.Muestra'!$B$8:$B$17,SMALL(IF("Página Web"='03.Muestra'!$D$8:$D$17,ROW('03.Muestra'!$B$8:$B$17)-MIN(ROW('03.Muestra'!$D$8:$D$17))+1,""),ROW()-820)),"")</f>
        <v>1</v>
      </c>
      <c r="B821" s="186" t="str" cm="1">
        <f t="array" ref="B821">IFERROR(INDEX('03.Muestra'!$C$8:$C$17,SMALL(IF("Página Web"='03.Muestra'!$D$8:$D$17,ROW('03.Muestra'!$C$8:$C$17)-MIN(ROW('03.Muestra'!$D$8:$D$17))+1,""),ROW()-820)),"")</f>
        <v>Home</v>
      </c>
      <c r="C821" s="186" t="str" cm="1">
        <f t="array" ref="C821">IFERROR(INDEX('03.Muestra'!$F$8:$F$17,SMALL(IF("Página Web"='03.Muestra'!$D$8:$D$17,ROW('03.Muestra'!$F$8:$F$17)-MIN(ROW('03.Muestra'!$D$8:$D$17))+1,""),ROW()-820)),"")</f>
        <v>https://…</v>
      </c>
      <c r="D821" s="229" t="str">
        <f t="shared" ref="D821:D830" si="94">IF(C821="","",$D$18)</f>
        <v>N/A</v>
      </c>
      <c r="E821" s="74" t="str">
        <f t="shared" ref="E821:E830" si="95">IF(D821&lt;&gt;"",IF(AND(B821&lt;&gt;"",C821&lt;&gt;""),"","ERR"),"")</f>
        <v/>
      </c>
      <c r="F821" s="81" t="s">
        <v>31</v>
      </c>
      <c r="G821" s="82" t="s">
        <v>35</v>
      </c>
      <c r="H821" s="83" t="s">
        <v>33</v>
      </c>
      <c r="I821" s="84" t="s">
        <v>26</v>
      </c>
      <c r="J821" s="85" t="s">
        <v>24</v>
      </c>
      <c r="K821" s="159" t="s">
        <v>463</v>
      </c>
    </row>
    <row r="822" spans="1:25" ht="12" customHeight="1">
      <c r="A822" s="178" t="str" cm="1">
        <f t="array" ref="A822">IFERROR(INDEX('03.Muestra'!$B$8:$B$17,SMALL(IF("Página Web"='03.Muestra'!$D$8:$D$17,ROW('03.Muestra'!$B$8:$B$17)-MIN(ROW('03.Muestra'!$D$8:$D$17))+1,""),ROW()-820)),"")</f>
        <v/>
      </c>
      <c r="B822" s="186" t="str" cm="1">
        <f t="array" ref="B822">IFERROR(INDEX('03.Muestra'!$C$8:$C$17,SMALL(IF("Página Web"='03.Muestra'!$D$8:$D$17,ROW('03.Muestra'!$C$8:$C$17)-MIN(ROW('03.Muestra'!$D$8:$D$17))+1,""),ROW()-820)),"")</f>
        <v/>
      </c>
      <c r="C822" s="186" t="str" cm="1">
        <f t="array" ref="C822">IFERROR(INDEX('03.Muestra'!$F$8:$F$17,SMALL(IF("Página Web"='03.Muestra'!$D$8:$D$17,ROW('03.Muestra'!$F$8:$F$17)-MIN(ROW('03.Muestra'!$D$8:$D$17))+1,""),ROW()-820)),"")</f>
        <v/>
      </c>
      <c r="D822" s="229" t="str">
        <f t="shared" si="94"/>
        <v/>
      </c>
      <c r="E822" s="74" t="str">
        <f t="shared" si="95"/>
        <v/>
      </c>
      <c r="F822" s="199">
        <f ca="1">COUNTIF($D821:INDIRECT("$D" &amp;  SUM(ROW()-1,'03.Muestra'!$D$20)-1),F821)</f>
        <v>0</v>
      </c>
      <c r="G822" s="199">
        <f ca="1">COUNTIF($D821:INDIRECT("$D" &amp;  SUM(ROW()-1,'03.Muestra'!$D$20)-1),G821)</f>
        <v>0</v>
      </c>
      <c r="H822" s="199">
        <f ca="1">COUNTIF($D821:INDIRECT("$D" &amp;  SUM(ROW()-1,'03.Muestra'!$D$20)-1),H821)</f>
        <v>1</v>
      </c>
      <c r="I822" s="199">
        <f ca="1">COUNTIF($D821:INDIRECT("$D" &amp;  SUM(ROW()-1,'03.Muestra'!$D$20)-1),I821)</f>
        <v>0</v>
      </c>
      <c r="J822" s="199">
        <f ca="1">COUNTIF($D821:INDIRECT("$D" &amp;  SUM(ROW()-1,'03.Muestra'!$D$20)-1),J821)</f>
        <v>0</v>
      </c>
      <c r="K822" s="160">
        <f ca="1">IF(COUNTIF('03.Muestra'!$D$8:$D$17,"Página Web")=0,0,COUNTBLANK($D821:INDIRECT("$D" &amp;  SUM(ROW()-1,COUNTIF('03.Muestra'!$D$8:$D$17,"Página Web"))-1)))</f>
        <v>0</v>
      </c>
    </row>
    <row r="823" spans="1:25" ht="12" customHeight="1">
      <c r="A823" s="178" t="str" cm="1">
        <f t="array" ref="A823">IFERROR(INDEX('03.Muestra'!$B$8:$B$17,SMALL(IF("Página Web"='03.Muestra'!$D$8:$D$17,ROW('03.Muestra'!$B$8:$B$17)-MIN(ROW('03.Muestra'!$D$8:$D$17))+1,""),ROW()-820)),"")</f>
        <v/>
      </c>
      <c r="B823" s="186" t="str" cm="1">
        <f t="array" ref="B823">IFERROR(INDEX('03.Muestra'!$C$8:$C$17,SMALL(IF("Página Web"='03.Muestra'!$D$8:$D$17,ROW('03.Muestra'!$C$8:$C$17)-MIN(ROW('03.Muestra'!$D$8:$D$17))+1,""),ROW()-820)),"")</f>
        <v/>
      </c>
      <c r="C823" s="186" t="str" cm="1">
        <f t="array" ref="C823">IFERROR(INDEX('03.Muestra'!$F$8:$F$17,SMALL(IF("Página Web"='03.Muestra'!$D$8:$D$17,ROW('03.Muestra'!$F$8:$F$17)-MIN(ROW('03.Muestra'!$D$8:$D$17))+1,""),ROW()-820)),"")</f>
        <v/>
      </c>
      <c r="D823" s="229" t="str">
        <f t="shared" si="94"/>
        <v/>
      </c>
      <c r="E823" s="74" t="str">
        <f t="shared" si="95"/>
        <v/>
      </c>
      <c r="G823" s="18"/>
      <c r="H823" s="18"/>
      <c r="I823" s="18"/>
      <c r="J823" s="18"/>
      <c r="K823" s="163"/>
    </row>
    <row r="824" spans="1:25" ht="12" customHeight="1">
      <c r="A824" s="178" t="str" cm="1">
        <f t="array" ref="A824">IFERROR(INDEX('03.Muestra'!$B$8:$B$17,SMALL(IF("Página Web"='03.Muestra'!$D$8:$D$17,ROW('03.Muestra'!$B$8:$B$17)-MIN(ROW('03.Muestra'!$D$8:$D$17))+1,""),ROW()-820)),"")</f>
        <v/>
      </c>
      <c r="B824" s="186" t="str" cm="1">
        <f t="array" ref="B824">IFERROR(INDEX('03.Muestra'!$C$8:$C$17,SMALL(IF("Página Web"='03.Muestra'!$D$8:$D$17,ROW('03.Muestra'!$C$8:$C$17)-MIN(ROW('03.Muestra'!$D$8:$D$17))+1,""),ROW()-820)),"")</f>
        <v/>
      </c>
      <c r="C824" s="186" t="str" cm="1">
        <f t="array" ref="C824">IFERROR(INDEX('03.Muestra'!$F$8:$F$17,SMALL(IF("Página Web"='03.Muestra'!$D$8:$D$17,ROW('03.Muestra'!$F$8:$F$17)-MIN(ROW('03.Muestra'!$D$8:$D$17))+1,""),ROW()-820)),"")</f>
        <v/>
      </c>
      <c r="D824" s="229" t="str">
        <f t="shared" si="94"/>
        <v/>
      </c>
      <c r="E824" s="74" t="str">
        <f t="shared" si="95"/>
        <v/>
      </c>
      <c r="G824" s="18"/>
      <c r="H824" s="18"/>
      <c r="I824" s="18"/>
      <c r="J824" s="18"/>
      <c r="K824" s="163"/>
    </row>
    <row r="825" spans="1:25" ht="12" customHeight="1">
      <c r="A825" s="178" t="str" cm="1">
        <f t="array" ref="A825">IFERROR(INDEX('03.Muestra'!$B$8:$B$17,SMALL(IF("Página Web"='03.Muestra'!$D$8:$D$17,ROW('03.Muestra'!$B$8:$B$17)-MIN(ROW('03.Muestra'!$D$8:$D$17))+1,""),ROW()-820)),"")</f>
        <v/>
      </c>
      <c r="B825" s="186" t="str" cm="1">
        <f t="array" ref="B825">IFERROR(INDEX('03.Muestra'!$C$8:$C$17,SMALL(IF("Página Web"='03.Muestra'!$D$8:$D$17,ROW('03.Muestra'!$C$8:$C$17)-MIN(ROW('03.Muestra'!$D$8:$D$17))+1,""),ROW()-820)),"")</f>
        <v/>
      </c>
      <c r="C825" s="186" t="str" cm="1">
        <f t="array" ref="C825">IFERROR(INDEX('03.Muestra'!$F$8:$F$17,SMALL(IF("Página Web"='03.Muestra'!$D$8:$D$17,ROW('03.Muestra'!$F$8:$F$17)-MIN(ROW('03.Muestra'!$D$8:$D$17))+1,""),ROW()-820)),"")</f>
        <v/>
      </c>
      <c r="D825" s="229" t="str">
        <f t="shared" si="94"/>
        <v/>
      </c>
      <c r="E825" s="74" t="str">
        <f t="shared" si="95"/>
        <v/>
      </c>
      <c r="G825" s="18"/>
      <c r="H825" s="18"/>
      <c r="I825" s="18"/>
      <c r="J825" s="18"/>
      <c r="K825" s="163"/>
    </row>
    <row r="826" spans="1:25" ht="12" customHeight="1">
      <c r="A826" s="178" t="str" cm="1">
        <f t="array" ref="A826">IFERROR(INDEX('03.Muestra'!$B$8:$B$17,SMALL(IF("Página Web"='03.Muestra'!$D$8:$D$17,ROW('03.Muestra'!$B$8:$B$17)-MIN(ROW('03.Muestra'!$D$8:$D$17))+1,""),ROW()-820)),"")</f>
        <v/>
      </c>
      <c r="B826" s="186" t="str" cm="1">
        <f t="array" ref="B826">IFERROR(INDEX('03.Muestra'!$C$8:$C$17,SMALL(IF("Página Web"='03.Muestra'!$D$8:$D$17,ROW('03.Muestra'!$C$8:$C$17)-MIN(ROW('03.Muestra'!$D$8:$D$17))+1,""),ROW()-820)),"")</f>
        <v/>
      </c>
      <c r="C826" s="186" t="str" cm="1">
        <f t="array" ref="C826">IFERROR(INDEX('03.Muestra'!$F$8:$F$17,SMALL(IF("Página Web"='03.Muestra'!$D$8:$D$17,ROW('03.Muestra'!$F$8:$F$17)-MIN(ROW('03.Muestra'!$D$8:$D$17))+1,""),ROW()-820)),"")</f>
        <v/>
      </c>
      <c r="D826" s="229" t="str">
        <f t="shared" si="94"/>
        <v/>
      </c>
      <c r="E826" s="74" t="str">
        <f t="shared" si="95"/>
        <v/>
      </c>
      <c r="G826" s="18"/>
      <c r="H826" s="18"/>
      <c r="I826" s="18"/>
      <c r="J826" s="18"/>
      <c r="K826" s="163"/>
    </row>
    <row r="827" spans="1:25" ht="12" customHeight="1">
      <c r="A827" s="178" t="str" cm="1">
        <f t="array" ref="A827">IFERROR(INDEX('03.Muestra'!$B$8:$B$17,SMALL(IF("Página Web"='03.Muestra'!$D$8:$D$17,ROW('03.Muestra'!$B$8:$B$17)-MIN(ROW('03.Muestra'!$D$8:$D$17))+1,""),ROW()-820)),"")</f>
        <v/>
      </c>
      <c r="B827" s="186" t="str" cm="1">
        <f t="array" ref="B827">IFERROR(INDEX('03.Muestra'!$C$8:$C$17,SMALL(IF("Página Web"='03.Muestra'!$D$8:$D$17,ROW('03.Muestra'!$C$8:$C$17)-MIN(ROW('03.Muestra'!$D$8:$D$17))+1,""),ROW()-820)),"")</f>
        <v/>
      </c>
      <c r="C827" s="186" t="str" cm="1">
        <f t="array" ref="C827">IFERROR(INDEX('03.Muestra'!$F$8:$F$17,SMALL(IF("Página Web"='03.Muestra'!$D$8:$D$17,ROW('03.Muestra'!$F$8:$F$17)-MIN(ROW('03.Muestra'!$D$8:$D$17))+1,""),ROW()-820)),"")</f>
        <v/>
      </c>
      <c r="D827" s="229" t="str">
        <f t="shared" si="94"/>
        <v/>
      </c>
      <c r="E827" s="74" t="str">
        <f t="shared" si="95"/>
        <v/>
      </c>
      <c r="F827" s="18"/>
      <c r="G827" s="18"/>
      <c r="H827" s="18"/>
      <c r="I827" s="18"/>
      <c r="J827" s="18"/>
      <c r="K827" s="163"/>
    </row>
    <row r="828" spans="1:25" ht="12" customHeight="1">
      <c r="A828" s="178" t="str" cm="1">
        <f t="array" ref="A828">IFERROR(INDEX('03.Muestra'!$B$8:$B$17,SMALL(IF("Página Web"='03.Muestra'!$D$8:$D$17,ROW('03.Muestra'!$B$8:$B$17)-MIN(ROW('03.Muestra'!$D$8:$D$17))+1,""),ROW()-820)),"")</f>
        <v/>
      </c>
      <c r="B828" s="186" t="str" cm="1">
        <f t="array" ref="B828">IFERROR(INDEX('03.Muestra'!$C$8:$C$17,SMALL(IF("Página Web"='03.Muestra'!$D$8:$D$17,ROW('03.Muestra'!$C$8:$C$17)-MIN(ROW('03.Muestra'!$D$8:$D$17))+1,""),ROW()-820)),"")</f>
        <v/>
      </c>
      <c r="C828" s="186" t="str" cm="1">
        <f t="array" ref="C828">IFERROR(INDEX('03.Muestra'!$F$8:$F$17,SMALL(IF("Página Web"='03.Muestra'!$D$8:$D$17,ROW('03.Muestra'!$F$8:$F$17)-MIN(ROW('03.Muestra'!$D$8:$D$17))+1,""),ROW()-820)),"")</f>
        <v/>
      </c>
      <c r="D828" s="229" t="str">
        <f t="shared" si="94"/>
        <v/>
      </c>
      <c r="E828" s="74" t="str">
        <f t="shared" si="95"/>
        <v/>
      </c>
      <c r="F828" s="18"/>
      <c r="G828" s="18"/>
      <c r="H828" s="18"/>
      <c r="I828" s="18"/>
      <c r="J828" s="18"/>
      <c r="K828" s="163"/>
    </row>
    <row r="829" spans="1:25" ht="12" customHeight="1">
      <c r="A829" s="178" t="str" cm="1">
        <f t="array" ref="A829">IFERROR(INDEX('03.Muestra'!$B$8:$B$17,SMALL(IF("Página Web"='03.Muestra'!$D$8:$D$17,ROW('03.Muestra'!$B$8:$B$17)-MIN(ROW('03.Muestra'!$D$8:$D$17))+1,""),ROW()-820)),"")</f>
        <v/>
      </c>
      <c r="B829" s="186" t="str" cm="1">
        <f t="array" ref="B829">IFERROR(INDEX('03.Muestra'!$C$8:$C$17,SMALL(IF("Página Web"='03.Muestra'!$D$8:$D$17,ROW('03.Muestra'!$C$8:$C$17)-MIN(ROW('03.Muestra'!$D$8:$D$17))+1,""),ROW()-820)),"")</f>
        <v/>
      </c>
      <c r="C829" s="186" t="str" cm="1">
        <f t="array" ref="C829">IFERROR(INDEX('03.Muestra'!$F$8:$F$17,SMALL(IF("Página Web"='03.Muestra'!$D$8:$D$17,ROW('03.Muestra'!$F$8:$F$17)-MIN(ROW('03.Muestra'!$D$8:$D$17))+1,""),ROW()-820)),"")</f>
        <v/>
      </c>
      <c r="D829" s="229" t="str">
        <f t="shared" si="94"/>
        <v/>
      </c>
      <c r="E829" s="74" t="str">
        <f t="shared" si="95"/>
        <v/>
      </c>
      <c r="F829" s="18"/>
      <c r="G829" s="18"/>
      <c r="H829" s="18"/>
      <c r="I829" s="18"/>
      <c r="J829" s="18"/>
      <c r="K829" s="163"/>
    </row>
    <row r="830" spans="1:25" ht="12" customHeight="1">
      <c r="A830" s="178" t="str" cm="1">
        <f t="array" ref="A830">IFERROR(INDEX('03.Muestra'!$B$8:$B$17,SMALL(IF("Página Web"='03.Muestra'!$D$8:$D$17,ROW('03.Muestra'!$B$8:$B$17)-MIN(ROW('03.Muestra'!$D$8:$D$17))+1,""),ROW()-820)),"")</f>
        <v/>
      </c>
      <c r="B830" s="186" t="str" cm="1">
        <f t="array" ref="B830">IFERROR(INDEX('03.Muestra'!$C$8:$C$17,SMALL(IF("Página Web"='03.Muestra'!$D$8:$D$17,ROW('03.Muestra'!$C$8:$C$17)-MIN(ROW('03.Muestra'!$D$8:$D$17))+1,""),ROW()-820)),"")</f>
        <v/>
      </c>
      <c r="C830" s="186" t="str" cm="1">
        <f t="array" ref="C830">IFERROR(INDEX('03.Muestra'!$F$8:$F$17,SMALL(IF("Página Web"='03.Muestra'!$D$8:$D$17,ROW('03.Muestra'!$F$8:$F$17)-MIN(ROW('03.Muestra'!$D$8:$D$17))+1,""),ROW()-820)),"")</f>
        <v/>
      </c>
      <c r="D830" s="229" t="str">
        <f t="shared" si="94"/>
        <v/>
      </c>
      <c r="E830" s="74" t="str">
        <f t="shared" si="95"/>
        <v/>
      </c>
      <c r="F830" s="18"/>
      <c r="G830" s="18"/>
      <c r="H830" s="18"/>
      <c r="I830" s="18"/>
      <c r="J830" s="18"/>
      <c r="K830" s="163"/>
    </row>
    <row r="831" spans="1:25" ht="12" customHeight="1">
      <c r="A831" s="79"/>
      <c r="B831" s="111"/>
      <c r="C831" s="111"/>
      <c r="D831" s="239"/>
      <c r="E831" s="74"/>
      <c r="F831" s="18"/>
      <c r="G831" s="18"/>
      <c r="H831" s="18"/>
      <c r="I831" s="18"/>
      <c r="J831" s="18"/>
      <c r="K831" s="163"/>
      <c r="L831" s="18"/>
      <c r="M831" s="18"/>
      <c r="N831" s="18"/>
      <c r="O831" s="18"/>
      <c r="P831" s="18"/>
      <c r="Q831" s="18"/>
      <c r="R831" s="18"/>
      <c r="S831" s="18"/>
      <c r="T831" s="18"/>
      <c r="U831" s="18"/>
      <c r="V831" s="18"/>
      <c r="W831" s="18"/>
      <c r="X831" s="18"/>
      <c r="Y831" s="18"/>
    </row>
    <row r="832" spans="1:25" ht="12" customHeight="1">
      <c r="B832" s="18"/>
      <c r="C832" s="18"/>
      <c r="D832" s="235"/>
      <c r="E832" s="74"/>
      <c r="F832" s="18"/>
      <c r="G832" s="18"/>
      <c r="H832" s="18"/>
      <c r="I832" s="18"/>
      <c r="J832" s="18"/>
      <c r="K832" s="163"/>
      <c r="L832" s="18"/>
      <c r="M832" s="18"/>
      <c r="N832" s="18"/>
      <c r="O832" s="18"/>
      <c r="P832" s="18"/>
      <c r="Q832" s="18"/>
      <c r="R832" s="18"/>
      <c r="S832" s="18"/>
      <c r="T832" s="18"/>
      <c r="U832" s="18"/>
      <c r="V832" s="18"/>
      <c r="W832" s="18"/>
      <c r="X832" s="18"/>
      <c r="Y832" s="18"/>
    </row>
    <row r="833" spans="1:25" ht="31">
      <c r="A833" s="227"/>
      <c r="B833" s="228"/>
      <c r="C833" s="227"/>
      <c r="D833" s="240"/>
      <c r="E833" s="222"/>
      <c r="F833" s="18"/>
      <c r="G833" s="18"/>
      <c r="H833" s="18"/>
      <c r="I833" s="18"/>
      <c r="J833" s="18"/>
      <c r="K833" s="163"/>
      <c r="L833" s="18"/>
      <c r="M833" s="18"/>
      <c r="N833" s="18"/>
      <c r="O833" s="18"/>
      <c r="P833" s="18"/>
      <c r="Q833" s="18"/>
      <c r="R833" s="18"/>
      <c r="S833" s="18"/>
      <c r="T833" s="18"/>
      <c r="U833" s="18"/>
      <c r="V833" s="18"/>
      <c r="W833" s="18"/>
      <c r="X833" s="18"/>
      <c r="Y833" s="18"/>
    </row>
    <row r="834" spans="1:25" ht="12" customHeight="1">
      <c r="A834" s="180"/>
      <c r="B834" s="180"/>
      <c r="C834" s="180"/>
      <c r="D834" s="241"/>
      <c r="E834" s="208"/>
      <c r="F834" s="176"/>
      <c r="G834" s="18"/>
      <c r="H834" s="18"/>
      <c r="I834" s="18"/>
      <c r="J834" s="18"/>
      <c r="K834" s="163"/>
      <c r="L834" s="18"/>
      <c r="M834" s="18"/>
      <c r="N834" s="18"/>
      <c r="O834" s="18"/>
      <c r="P834" s="18"/>
      <c r="Q834" s="18"/>
      <c r="R834" s="18"/>
      <c r="S834" s="18"/>
      <c r="T834" s="18"/>
      <c r="U834" s="18"/>
      <c r="V834" s="18"/>
      <c r="W834" s="18"/>
      <c r="X834" s="18"/>
      <c r="Y834" s="18"/>
    </row>
    <row r="835" spans="1:25" ht="12" customHeight="1">
      <c r="B835" s="18"/>
      <c r="C835" s="18"/>
      <c r="D835" s="235"/>
      <c r="E835" s="18"/>
      <c r="F835" s="18"/>
      <c r="G835" s="18"/>
      <c r="H835" s="18"/>
      <c r="I835" s="18"/>
      <c r="J835" s="18"/>
      <c r="K835" s="163"/>
    </row>
    <row r="836" spans="1:25" ht="12" customHeight="1">
      <c r="B836" s="18"/>
      <c r="C836" s="18"/>
      <c r="D836" s="235"/>
      <c r="E836" s="78"/>
      <c r="F836" s="18"/>
      <c r="G836" s="18"/>
      <c r="H836" s="18"/>
      <c r="I836" s="18"/>
      <c r="J836" s="18"/>
      <c r="K836" s="163"/>
    </row>
    <row r="837" spans="1:25" ht="29.25" customHeight="1">
      <c r="A837" s="157" t="s">
        <v>262</v>
      </c>
      <c r="B837" s="22" t="s">
        <v>87</v>
      </c>
      <c r="C837" s="23" t="s">
        <v>412</v>
      </c>
      <c r="D837" s="237" t="s">
        <v>30</v>
      </c>
      <c r="E837" s="88"/>
      <c r="K837" s="163"/>
    </row>
    <row r="838" spans="1:25" ht="12" customHeight="1">
      <c r="A838" s="178" cm="1">
        <f t="array" ref="A838">IFERROR(INDEX('03.Muestra'!$B$8:$B$17,SMALL(IF("Página Web"='03.Muestra'!$D$8:$D$17,ROW('03.Muestra'!$B$8:$B$17)-MIN(ROW('03.Muestra'!$D$8:$D$17))+1,""),ROW()-837)),"")</f>
        <v>1</v>
      </c>
      <c r="B838" s="186" t="str" cm="1">
        <f t="array" ref="B838">IFERROR(INDEX('03.Muestra'!$C$8:$C$17,SMALL(IF("Página Web"='03.Muestra'!$D$8:$D$17,ROW('03.Muestra'!$C$8:$C$17)-MIN(ROW('03.Muestra'!$D$8:$D$17))+1,""),ROW()-837)),"")</f>
        <v>Home</v>
      </c>
      <c r="C838" s="186" t="str" cm="1">
        <f t="array" ref="C838">IFERROR(INDEX('03.Muestra'!$F$8:$F$17,SMALL(IF("Página Web"='03.Muestra'!$D$8:$D$17,ROW('03.Muestra'!$F$8:$F$17)-MIN(ROW('03.Muestra'!$D$8:$D$17))+1,""),ROW()-837)),"")</f>
        <v>https://…</v>
      </c>
      <c r="D838" s="229" t="str">
        <f t="shared" ref="D838:D847" si="96">IF(C838="","",$D$18)</f>
        <v>N/A</v>
      </c>
      <c r="E838" s="74" t="str">
        <f t="shared" ref="E838:E847" si="97">IF(D838&lt;&gt;"",IF(AND(B838&lt;&gt;"",C838&lt;&gt;""),"","ERR"),"")</f>
        <v/>
      </c>
      <c r="F838" s="81" t="s">
        <v>31</v>
      </c>
      <c r="G838" s="82" t="s">
        <v>35</v>
      </c>
      <c r="H838" s="83" t="s">
        <v>33</v>
      </c>
      <c r="I838" s="84" t="s">
        <v>26</v>
      </c>
      <c r="J838" s="85" t="s">
        <v>24</v>
      </c>
      <c r="K838" s="159" t="s">
        <v>463</v>
      </c>
    </row>
    <row r="839" spans="1:25" ht="12" customHeight="1">
      <c r="A839" s="178" t="str" cm="1">
        <f t="array" ref="A839">IFERROR(INDEX('03.Muestra'!$B$8:$B$17,SMALL(IF("Página Web"='03.Muestra'!$D$8:$D$17,ROW('03.Muestra'!$B$8:$B$17)-MIN(ROW('03.Muestra'!$D$8:$D$17))+1,""),ROW()-837)),"")</f>
        <v/>
      </c>
      <c r="B839" s="186" t="str" cm="1">
        <f t="array" ref="B839">IFERROR(INDEX('03.Muestra'!$C$8:$C$17,SMALL(IF("Página Web"='03.Muestra'!$D$8:$D$17,ROW('03.Muestra'!$C$8:$C$17)-MIN(ROW('03.Muestra'!$D$8:$D$17))+1,""),ROW()-837)),"")</f>
        <v/>
      </c>
      <c r="C839" s="186" t="str" cm="1">
        <f t="array" ref="C839">IFERROR(INDEX('03.Muestra'!$F$8:$F$17,SMALL(IF("Página Web"='03.Muestra'!$D$8:$D$17,ROW('03.Muestra'!$F$8:$F$17)-MIN(ROW('03.Muestra'!$D$8:$D$17))+1,""),ROW()-837)),"")</f>
        <v/>
      </c>
      <c r="D839" s="229" t="str">
        <f t="shared" si="96"/>
        <v/>
      </c>
      <c r="E839" s="74" t="str">
        <f t="shared" si="97"/>
        <v/>
      </c>
      <c r="F839" s="199">
        <f ca="1">COUNTIF($D838:INDIRECT("$D" &amp;  SUM(ROW()-1,'03.Muestra'!$D$20)-1),F838)</f>
        <v>0</v>
      </c>
      <c r="G839" s="199">
        <f ca="1">COUNTIF($D838:INDIRECT("$D" &amp;  SUM(ROW()-1,'03.Muestra'!$D$20)-1),G838)</f>
        <v>0</v>
      </c>
      <c r="H839" s="199">
        <f ca="1">COUNTIF($D838:INDIRECT("$D" &amp;  SUM(ROW()-1,'03.Muestra'!$D$20)-1),H838)</f>
        <v>1</v>
      </c>
      <c r="I839" s="199">
        <f ca="1">COUNTIF($D838:INDIRECT("$D" &amp;  SUM(ROW()-1,'03.Muestra'!$D$20)-1),I838)</f>
        <v>0</v>
      </c>
      <c r="J839" s="199">
        <f ca="1">COUNTIF($D838:INDIRECT("$D" &amp;  SUM(ROW()-1,'03.Muestra'!$D$20)-1),J838)</f>
        <v>0</v>
      </c>
      <c r="K839" s="160">
        <f ca="1">IF(COUNTIF('03.Muestra'!$D$8:$D$17,"Página Web")=0,0,COUNTBLANK($D838:INDIRECT("$D" &amp;  SUM(ROW()-1,COUNTIF('03.Muestra'!$D$8:$D$17,"Página Web"))-1)))</f>
        <v>0</v>
      </c>
    </row>
    <row r="840" spans="1:25" ht="12" customHeight="1">
      <c r="A840" s="178" t="str" cm="1">
        <f t="array" ref="A840">IFERROR(INDEX('03.Muestra'!$B$8:$B$17,SMALL(IF("Página Web"='03.Muestra'!$D$8:$D$17,ROW('03.Muestra'!$B$8:$B$17)-MIN(ROW('03.Muestra'!$D$8:$D$17))+1,""),ROW()-837)),"")</f>
        <v/>
      </c>
      <c r="B840" s="186" t="str" cm="1">
        <f t="array" ref="B840">IFERROR(INDEX('03.Muestra'!$C$8:$C$17,SMALL(IF("Página Web"='03.Muestra'!$D$8:$D$17,ROW('03.Muestra'!$C$8:$C$17)-MIN(ROW('03.Muestra'!$D$8:$D$17))+1,""),ROW()-837)),"")</f>
        <v/>
      </c>
      <c r="C840" s="186" t="str" cm="1">
        <f t="array" ref="C840">IFERROR(INDEX('03.Muestra'!$F$8:$F$17,SMALL(IF("Página Web"='03.Muestra'!$D$8:$D$17,ROW('03.Muestra'!$F$8:$F$17)-MIN(ROW('03.Muestra'!$D$8:$D$17))+1,""),ROW()-837)),"")</f>
        <v/>
      </c>
      <c r="D840" s="229" t="str">
        <f t="shared" si="96"/>
        <v/>
      </c>
      <c r="E840" s="74" t="str">
        <f t="shared" si="97"/>
        <v/>
      </c>
      <c r="G840" s="18"/>
      <c r="H840" s="18"/>
      <c r="I840" s="18"/>
      <c r="J840" s="18"/>
      <c r="K840" s="163"/>
    </row>
    <row r="841" spans="1:25" ht="12" customHeight="1">
      <c r="A841" s="178" t="str" cm="1">
        <f t="array" ref="A841">IFERROR(INDEX('03.Muestra'!$B$8:$B$17,SMALL(IF("Página Web"='03.Muestra'!$D$8:$D$17,ROW('03.Muestra'!$B$8:$B$17)-MIN(ROW('03.Muestra'!$D$8:$D$17))+1,""),ROW()-837)),"")</f>
        <v/>
      </c>
      <c r="B841" s="186" t="str" cm="1">
        <f t="array" ref="B841">IFERROR(INDEX('03.Muestra'!$C$8:$C$17,SMALL(IF("Página Web"='03.Muestra'!$D$8:$D$17,ROW('03.Muestra'!$C$8:$C$17)-MIN(ROW('03.Muestra'!$D$8:$D$17))+1,""),ROW()-837)),"")</f>
        <v/>
      </c>
      <c r="C841" s="186" t="str" cm="1">
        <f t="array" ref="C841">IFERROR(INDEX('03.Muestra'!$F$8:$F$17,SMALL(IF("Página Web"='03.Muestra'!$D$8:$D$17,ROW('03.Muestra'!$F$8:$F$17)-MIN(ROW('03.Muestra'!$D$8:$D$17))+1,""),ROW()-837)),"")</f>
        <v/>
      </c>
      <c r="D841" s="229" t="str">
        <f t="shared" si="96"/>
        <v/>
      </c>
      <c r="E841" s="74" t="str">
        <f t="shared" si="97"/>
        <v/>
      </c>
      <c r="G841" s="18"/>
      <c r="H841" s="18"/>
      <c r="I841" s="18"/>
      <c r="J841" s="18"/>
      <c r="K841" s="163"/>
    </row>
    <row r="842" spans="1:25" ht="12" customHeight="1">
      <c r="A842" s="178" t="str" cm="1">
        <f t="array" ref="A842">IFERROR(INDEX('03.Muestra'!$B$8:$B$17,SMALL(IF("Página Web"='03.Muestra'!$D$8:$D$17,ROW('03.Muestra'!$B$8:$B$17)-MIN(ROW('03.Muestra'!$D$8:$D$17))+1,""),ROW()-837)),"")</f>
        <v/>
      </c>
      <c r="B842" s="186" t="str" cm="1">
        <f t="array" ref="B842">IFERROR(INDEX('03.Muestra'!$C$8:$C$17,SMALL(IF("Página Web"='03.Muestra'!$D$8:$D$17,ROW('03.Muestra'!$C$8:$C$17)-MIN(ROW('03.Muestra'!$D$8:$D$17))+1,""),ROW()-837)),"")</f>
        <v/>
      </c>
      <c r="C842" s="186" t="str" cm="1">
        <f t="array" ref="C842">IFERROR(INDEX('03.Muestra'!$F$8:$F$17,SMALL(IF("Página Web"='03.Muestra'!$D$8:$D$17,ROW('03.Muestra'!$F$8:$F$17)-MIN(ROW('03.Muestra'!$D$8:$D$17))+1,""),ROW()-837)),"")</f>
        <v/>
      </c>
      <c r="D842" s="229" t="str">
        <f t="shared" si="96"/>
        <v/>
      </c>
      <c r="E842" s="74" t="str">
        <f t="shared" si="97"/>
        <v/>
      </c>
      <c r="G842" s="18"/>
      <c r="H842" s="18"/>
      <c r="I842" s="18"/>
      <c r="J842" s="18"/>
      <c r="K842" s="163"/>
    </row>
    <row r="843" spans="1:25" ht="12" customHeight="1">
      <c r="A843" s="178" t="str" cm="1">
        <f t="array" ref="A843">IFERROR(INDEX('03.Muestra'!$B$8:$B$17,SMALL(IF("Página Web"='03.Muestra'!$D$8:$D$17,ROW('03.Muestra'!$B$8:$B$17)-MIN(ROW('03.Muestra'!$D$8:$D$17))+1,""),ROW()-837)),"")</f>
        <v/>
      </c>
      <c r="B843" s="186" t="str" cm="1">
        <f t="array" ref="B843">IFERROR(INDEX('03.Muestra'!$C$8:$C$17,SMALL(IF("Página Web"='03.Muestra'!$D$8:$D$17,ROW('03.Muestra'!$C$8:$C$17)-MIN(ROW('03.Muestra'!$D$8:$D$17))+1,""),ROW()-837)),"")</f>
        <v/>
      </c>
      <c r="C843" s="186" t="str" cm="1">
        <f t="array" ref="C843">IFERROR(INDEX('03.Muestra'!$F$8:$F$17,SMALL(IF("Página Web"='03.Muestra'!$D$8:$D$17,ROW('03.Muestra'!$F$8:$F$17)-MIN(ROW('03.Muestra'!$D$8:$D$17))+1,""),ROW()-837)),"")</f>
        <v/>
      </c>
      <c r="D843" s="229" t="str">
        <f t="shared" si="96"/>
        <v/>
      </c>
      <c r="E843" s="74" t="str">
        <f t="shared" si="97"/>
        <v/>
      </c>
      <c r="G843" s="18"/>
      <c r="H843" s="18"/>
      <c r="I843" s="18"/>
      <c r="J843" s="18"/>
      <c r="K843" s="163"/>
    </row>
    <row r="844" spans="1:25" ht="12" customHeight="1">
      <c r="A844" s="178" t="str" cm="1">
        <f t="array" ref="A844">IFERROR(INDEX('03.Muestra'!$B$8:$B$17,SMALL(IF("Página Web"='03.Muestra'!$D$8:$D$17,ROW('03.Muestra'!$B$8:$B$17)-MIN(ROW('03.Muestra'!$D$8:$D$17))+1,""),ROW()-837)),"")</f>
        <v/>
      </c>
      <c r="B844" s="186" t="str" cm="1">
        <f t="array" ref="B844">IFERROR(INDEX('03.Muestra'!$C$8:$C$17,SMALL(IF("Página Web"='03.Muestra'!$D$8:$D$17,ROW('03.Muestra'!$C$8:$C$17)-MIN(ROW('03.Muestra'!$D$8:$D$17))+1,""),ROW()-837)),"")</f>
        <v/>
      </c>
      <c r="C844" s="186" t="str" cm="1">
        <f t="array" ref="C844">IFERROR(INDEX('03.Muestra'!$F$8:$F$17,SMALL(IF("Página Web"='03.Muestra'!$D$8:$D$17,ROW('03.Muestra'!$F$8:$F$17)-MIN(ROW('03.Muestra'!$D$8:$D$17))+1,""),ROW()-837)),"")</f>
        <v/>
      </c>
      <c r="D844" s="229" t="str">
        <f t="shared" si="96"/>
        <v/>
      </c>
      <c r="E844" s="74" t="str">
        <f t="shared" si="97"/>
        <v/>
      </c>
      <c r="F844" s="18"/>
      <c r="G844" s="18"/>
      <c r="H844" s="18"/>
      <c r="I844" s="18"/>
      <c r="J844" s="18"/>
      <c r="K844" s="163"/>
    </row>
    <row r="845" spans="1:25" ht="12" customHeight="1">
      <c r="A845" s="178" t="str" cm="1">
        <f t="array" ref="A845">IFERROR(INDEX('03.Muestra'!$B$8:$B$17,SMALL(IF("Página Web"='03.Muestra'!$D$8:$D$17,ROW('03.Muestra'!$B$8:$B$17)-MIN(ROW('03.Muestra'!$D$8:$D$17))+1,""),ROW()-837)),"")</f>
        <v/>
      </c>
      <c r="B845" s="186" t="str" cm="1">
        <f t="array" ref="B845">IFERROR(INDEX('03.Muestra'!$C$8:$C$17,SMALL(IF("Página Web"='03.Muestra'!$D$8:$D$17,ROW('03.Muestra'!$C$8:$C$17)-MIN(ROW('03.Muestra'!$D$8:$D$17))+1,""),ROW()-837)),"")</f>
        <v/>
      </c>
      <c r="C845" s="186" t="str" cm="1">
        <f t="array" ref="C845">IFERROR(INDEX('03.Muestra'!$F$8:$F$17,SMALL(IF("Página Web"='03.Muestra'!$D$8:$D$17,ROW('03.Muestra'!$F$8:$F$17)-MIN(ROW('03.Muestra'!$D$8:$D$17))+1,""),ROW()-837)),"")</f>
        <v/>
      </c>
      <c r="D845" s="229" t="str">
        <f t="shared" si="96"/>
        <v/>
      </c>
      <c r="E845" s="74" t="str">
        <f t="shared" si="97"/>
        <v/>
      </c>
      <c r="F845" s="18"/>
      <c r="G845" s="18"/>
      <c r="H845" s="18"/>
      <c r="I845" s="18"/>
      <c r="J845" s="18"/>
      <c r="K845" s="163"/>
    </row>
    <row r="846" spans="1:25" ht="12" customHeight="1">
      <c r="A846" s="178" t="str" cm="1">
        <f t="array" ref="A846">IFERROR(INDEX('03.Muestra'!$B$8:$B$17,SMALL(IF("Página Web"='03.Muestra'!$D$8:$D$17,ROW('03.Muestra'!$B$8:$B$17)-MIN(ROW('03.Muestra'!$D$8:$D$17))+1,""),ROW()-837)),"")</f>
        <v/>
      </c>
      <c r="B846" s="186" t="str" cm="1">
        <f t="array" ref="B846">IFERROR(INDEX('03.Muestra'!$C$8:$C$17,SMALL(IF("Página Web"='03.Muestra'!$D$8:$D$17,ROW('03.Muestra'!$C$8:$C$17)-MIN(ROW('03.Muestra'!$D$8:$D$17))+1,""),ROW()-837)),"")</f>
        <v/>
      </c>
      <c r="C846" s="186" t="str" cm="1">
        <f t="array" ref="C846">IFERROR(INDEX('03.Muestra'!$F$8:$F$17,SMALL(IF("Página Web"='03.Muestra'!$D$8:$D$17,ROW('03.Muestra'!$F$8:$F$17)-MIN(ROW('03.Muestra'!$D$8:$D$17))+1,""),ROW()-837)),"")</f>
        <v/>
      </c>
      <c r="D846" s="229" t="str">
        <f t="shared" si="96"/>
        <v/>
      </c>
      <c r="E846" s="74" t="str">
        <f t="shared" si="97"/>
        <v/>
      </c>
      <c r="F846" s="18"/>
      <c r="G846" s="18"/>
      <c r="H846" s="18"/>
      <c r="I846" s="18"/>
      <c r="J846" s="18"/>
      <c r="K846" s="163"/>
    </row>
    <row r="847" spans="1:25" ht="12" customHeight="1">
      <c r="A847" s="178" t="str" cm="1">
        <f t="array" ref="A847">IFERROR(INDEX('03.Muestra'!$B$8:$B$17,SMALL(IF("Página Web"='03.Muestra'!$D$8:$D$17,ROW('03.Muestra'!$B$8:$B$17)-MIN(ROW('03.Muestra'!$D$8:$D$17))+1,""),ROW()-837)),"")</f>
        <v/>
      </c>
      <c r="B847" s="186" t="str" cm="1">
        <f t="array" ref="B847">IFERROR(INDEX('03.Muestra'!$C$8:$C$17,SMALL(IF("Página Web"='03.Muestra'!$D$8:$D$17,ROW('03.Muestra'!$C$8:$C$17)-MIN(ROW('03.Muestra'!$D$8:$D$17))+1,""),ROW()-837)),"")</f>
        <v/>
      </c>
      <c r="C847" s="186" t="str" cm="1">
        <f t="array" ref="C847">IFERROR(INDEX('03.Muestra'!$F$8:$F$17,SMALL(IF("Página Web"='03.Muestra'!$D$8:$D$17,ROW('03.Muestra'!$F$8:$F$17)-MIN(ROW('03.Muestra'!$D$8:$D$17))+1,""),ROW()-837)),"")</f>
        <v/>
      </c>
      <c r="D847" s="229" t="str">
        <f t="shared" si="96"/>
        <v/>
      </c>
      <c r="E847" s="74" t="str">
        <f t="shared" si="97"/>
        <v/>
      </c>
      <c r="F847" s="18"/>
      <c r="G847" s="18"/>
      <c r="H847" s="18"/>
      <c r="I847" s="18"/>
      <c r="J847" s="18"/>
      <c r="K847" s="163"/>
    </row>
    <row r="848" spans="1:25" ht="12" customHeight="1">
      <c r="A848" s="79"/>
      <c r="B848" s="111"/>
      <c r="C848" s="111"/>
      <c r="D848" s="239"/>
      <c r="E848" s="74"/>
      <c r="F848" s="18"/>
      <c r="G848" s="18"/>
      <c r="H848" s="18"/>
      <c r="I848" s="18"/>
      <c r="J848" s="18"/>
      <c r="K848" s="163"/>
      <c r="L848" s="18"/>
      <c r="M848" s="18"/>
      <c r="N848" s="18"/>
      <c r="O848" s="18"/>
      <c r="P848" s="18"/>
      <c r="Q848" s="18"/>
      <c r="R848" s="18"/>
      <c r="S848" s="18"/>
      <c r="T848" s="18"/>
      <c r="U848" s="18"/>
      <c r="V848" s="18"/>
      <c r="W848" s="18"/>
      <c r="X848" s="18"/>
      <c r="Y848" s="18"/>
    </row>
    <row r="849" spans="1:25" ht="12" customHeight="1">
      <c r="B849" s="18"/>
      <c r="C849" s="18"/>
      <c r="D849" s="235"/>
      <c r="E849" s="74"/>
      <c r="F849" s="18"/>
      <c r="G849" s="18"/>
      <c r="H849" s="18"/>
      <c r="I849" s="18"/>
      <c r="J849" s="18"/>
      <c r="K849" s="163"/>
      <c r="L849" s="18"/>
      <c r="M849" s="18"/>
      <c r="N849" s="18"/>
      <c r="O849" s="18"/>
      <c r="P849" s="18"/>
      <c r="Q849" s="18"/>
      <c r="R849" s="18"/>
      <c r="S849" s="18"/>
      <c r="T849" s="18"/>
      <c r="U849" s="18"/>
      <c r="V849" s="18"/>
      <c r="W849" s="18"/>
      <c r="X849" s="18"/>
      <c r="Y849" s="18"/>
    </row>
    <row r="850" spans="1:25" ht="31">
      <c r="A850" s="227"/>
      <c r="B850" s="228"/>
      <c r="C850" s="227"/>
      <c r="D850" s="240"/>
      <c r="E850" s="222"/>
      <c r="F850" s="18"/>
      <c r="G850" s="18"/>
      <c r="H850" s="18"/>
      <c r="I850" s="18"/>
      <c r="J850" s="18"/>
      <c r="K850" s="163"/>
      <c r="L850" s="18"/>
      <c r="M850" s="18"/>
      <c r="N850" s="18"/>
      <c r="O850" s="18"/>
      <c r="P850" s="18"/>
      <c r="Q850" s="18"/>
      <c r="R850" s="18"/>
      <c r="S850" s="18"/>
      <c r="T850" s="18"/>
      <c r="U850" s="18"/>
      <c r="V850" s="18"/>
      <c r="W850" s="18"/>
      <c r="X850" s="18"/>
      <c r="Y850" s="18"/>
    </row>
    <row r="851" spans="1:25" ht="12" customHeight="1">
      <c r="A851" s="180"/>
      <c r="B851" s="180"/>
      <c r="C851" s="180"/>
      <c r="D851" s="241"/>
      <c r="E851" s="208"/>
      <c r="F851" s="176"/>
      <c r="G851" s="18"/>
      <c r="H851" s="18"/>
      <c r="I851" s="18"/>
      <c r="J851" s="18"/>
      <c r="K851" s="163"/>
      <c r="L851" s="18"/>
      <c r="M851" s="18"/>
      <c r="N851" s="18"/>
      <c r="O851" s="18"/>
      <c r="P851" s="18"/>
      <c r="Q851" s="18"/>
      <c r="R851" s="18"/>
      <c r="S851" s="18"/>
      <c r="T851" s="18"/>
      <c r="U851" s="18"/>
      <c r="V851" s="18"/>
      <c r="W851" s="18"/>
      <c r="X851" s="18"/>
      <c r="Y851" s="18"/>
    </row>
    <row r="852" spans="1:25" ht="14.5">
      <c r="B852" s="18"/>
      <c r="C852" s="18"/>
      <c r="D852" s="235"/>
      <c r="E852" s="18"/>
      <c r="F852" s="18"/>
      <c r="G852" s="18"/>
      <c r="H852" s="18"/>
      <c r="I852" s="18"/>
      <c r="J852" s="18"/>
      <c r="K852" s="163"/>
    </row>
    <row r="853" spans="1:25" ht="12" customHeight="1">
      <c r="B853" s="18"/>
      <c r="C853" s="18"/>
      <c r="D853" s="235"/>
      <c r="E853" s="78"/>
      <c r="F853" s="18"/>
      <c r="G853" s="18"/>
      <c r="H853" s="18"/>
      <c r="I853" s="18"/>
      <c r="J853" s="18"/>
      <c r="K853" s="163"/>
    </row>
    <row r="854" spans="1:25" ht="29.25" customHeight="1">
      <c r="A854" s="157" t="s">
        <v>262</v>
      </c>
      <c r="B854" s="22" t="s">
        <v>87</v>
      </c>
      <c r="C854" s="23" t="s">
        <v>459</v>
      </c>
      <c r="D854" s="237" t="s">
        <v>30</v>
      </c>
      <c r="E854" s="88"/>
      <c r="K854" s="163"/>
    </row>
    <row r="855" spans="1:25" ht="12" customHeight="1">
      <c r="A855" s="178" cm="1">
        <f t="array" ref="A855">IFERROR(INDEX('03.Muestra'!$B$8:$B$17,SMALL(IF("Página Web"='03.Muestra'!$D$8:$D$17,ROW('03.Muestra'!$B$8:$B$17)-MIN(ROW('03.Muestra'!$D$8:$D$17))+1,""),ROW()-854)),"")</f>
        <v>1</v>
      </c>
      <c r="B855" s="186" t="str" cm="1">
        <f t="array" ref="B855">IFERROR(INDEX('03.Muestra'!$C$8:$C$17,SMALL(IF("Página Web"='03.Muestra'!$D$8:$D$17,ROW('03.Muestra'!$C$8:$C$17)-MIN(ROW('03.Muestra'!$D$8:$D$17))+1,""),ROW()-854)),"")</f>
        <v>Home</v>
      </c>
      <c r="C855" s="186" t="str" cm="1">
        <f t="array" ref="C855">IFERROR(INDEX('03.Muestra'!$F$8:$F$17,SMALL(IF("Página Web"='03.Muestra'!$D$8:$D$17,ROW('03.Muestra'!$F$8:$F$17)-MIN(ROW('03.Muestra'!$D$8:$D$17))+1,""),ROW()-854)),"")</f>
        <v>https://…</v>
      </c>
      <c r="D855" s="229" t="str">
        <f t="shared" ref="D855:D864" si="98">IF(C855="","",$D$18)</f>
        <v>N/A</v>
      </c>
      <c r="E855" s="74" t="str">
        <f t="shared" ref="E855:E864" si="99">IF(D855&lt;&gt;"",IF(AND(B855&lt;&gt;"",C855&lt;&gt;""),"","ERR"),"")</f>
        <v/>
      </c>
      <c r="F855" s="81" t="s">
        <v>31</v>
      </c>
      <c r="G855" s="82" t="s">
        <v>35</v>
      </c>
      <c r="H855" s="83" t="s">
        <v>33</v>
      </c>
      <c r="I855" s="84" t="s">
        <v>26</v>
      </c>
      <c r="J855" s="85" t="s">
        <v>24</v>
      </c>
      <c r="K855" s="159" t="s">
        <v>463</v>
      </c>
    </row>
    <row r="856" spans="1:25" ht="12" customHeight="1">
      <c r="A856" s="178" t="str" cm="1">
        <f t="array" ref="A856">IFERROR(INDEX('03.Muestra'!$B$8:$B$17,SMALL(IF("Página Web"='03.Muestra'!$D$8:$D$17,ROW('03.Muestra'!$B$8:$B$17)-MIN(ROW('03.Muestra'!$D$8:$D$17))+1,""),ROW()-854)),"")</f>
        <v/>
      </c>
      <c r="B856" s="186" t="str" cm="1">
        <f t="array" ref="B856">IFERROR(INDEX('03.Muestra'!$C$8:$C$17,SMALL(IF("Página Web"='03.Muestra'!$D$8:$D$17,ROW('03.Muestra'!$C$8:$C$17)-MIN(ROW('03.Muestra'!$D$8:$D$17))+1,""),ROW()-854)),"")</f>
        <v/>
      </c>
      <c r="C856" s="186" t="str" cm="1">
        <f t="array" ref="C856">IFERROR(INDEX('03.Muestra'!$F$8:$F$17,SMALL(IF("Página Web"='03.Muestra'!$D$8:$D$17,ROW('03.Muestra'!$F$8:$F$17)-MIN(ROW('03.Muestra'!$D$8:$D$17))+1,""),ROW()-854)),"")</f>
        <v/>
      </c>
      <c r="D856" s="229" t="str">
        <f t="shared" si="98"/>
        <v/>
      </c>
      <c r="E856" s="74" t="str">
        <f t="shared" si="99"/>
        <v/>
      </c>
      <c r="F856" s="199">
        <f ca="1">COUNTIF($D855:INDIRECT("$D" &amp;  SUM(ROW()-1,'03.Muestra'!$D$20)-1),F855)</f>
        <v>0</v>
      </c>
      <c r="G856" s="199">
        <f ca="1">COUNTIF($D855:INDIRECT("$D" &amp;  SUM(ROW()-1,'03.Muestra'!$D$20)-1),G855)</f>
        <v>0</v>
      </c>
      <c r="H856" s="199">
        <f ca="1">COUNTIF($D855:INDIRECT("$D" &amp;  SUM(ROW()-1,'03.Muestra'!$D$20)-1),H855)</f>
        <v>1</v>
      </c>
      <c r="I856" s="199">
        <f ca="1">COUNTIF($D855:INDIRECT("$D" &amp;  SUM(ROW()-1,'03.Muestra'!$D$20)-1),I855)</f>
        <v>0</v>
      </c>
      <c r="J856" s="199">
        <f ca="1">COUNTIF($D855:INDIRECT("$D" &amp;  SUM(ROW()-1,'03.Muestra'!$D$20)-1),J855)</f>
        <v>0</v>
      </c>
      <c r="K856" s="160">
        <f ca="1">IF(COUNTIF('03.Muestra'!$D$8:$D$17,"Página Web")=0,0,COUNTBLANK($D855:INDIRECT("$D" &amp;  SUM(ROW()-1,COUNTIF('03.Muestra'!$D$8:$D$17,"Página Web"))-1)))</f>
        <v>0</v>
      </c>
    </row>
    <row r="857" spans="1:25" ht="12" customHeight="1">
      <c r="A857" s="178" t="str" cm="1">
        <f t="array" ref="A857">IFERROR(INDEX('03.Muestra'!$B$8:$B$17,SMALL(IF("Página Web"='03.Muestra'!$D$8:$D$17,ROW('03.Muestra'!$B$8:$B$17)-MIN(ROW('03.Muestra'!$D$8:$D$17))+1,""),ROW()-854)),"")</f>
        <v/>
      </c>
      <c r="B857" s="186" t="str" cm="1">
        <f t="array" ref="B857">IFERROR(INDEX('03.Muestra'!$C$8:$C$17,SMALL(IF("Página Web"='03.Muestra'!$D$8:$D$17,ROW('03.Muestra'!$C$8:$C$17)-MIN(ROW('03.Muestra'!$D$8:$D$17))+1,""),ROW()-854)),"")</f>
        <v/>
      </c>
      <c r="C857" s="186" t="str" cm="1">
        <f t="array" ref="C857">IFERROR(INDEX('03.Muestra'!$F$8:$F$17,SMALL(IF("Página Web"='03.Muestra'!$D$8:$D$17,ROW('03.Muestra'!$F$8:$F$17)-MIN(ROW('03.Muestra'!$D$8:$D$17))+1,""),ROW()-854)),"")</f>
        <v/>
      </c>
      <c r="D857" s="229" t="str">
        <f t="shared" si="98"/>
        <v/>
      </c>
      <c r="E857" s="74" t="str">
        <f t="shared" si="99"/>
        <v/>
      </c>
      <c r="G857" s="18"/>
      <c r="H857" s="18"/>
      <c r="I857" s="18"/>
      <c r="J857" s="18"/>
      <c r="K857" s="163"/>
    </row>
    <row r="858" spans="1:25" ht="12" customHeight="1">
      <c r="A858" s="178" t="str" cm="1">
        <f t="array" ref="A858">IFERROR(INDEX('03.Muestra'!$B$8:$B$17,SMALL(IF("Página Web"='03.Muestra'!$D$8:$D$17,ROW('03.Muestra'!$B$8:$B$17)-MIN(ROW('03.Muestra'!$D$8:$D$17))+1,""),ROW()-854)),"")</f>
        <v/>
      </c>
      <c r="B858" s="186" t="str" cm="1">
        <f t="array" ref="B858">IFERROR(INDEX('03.Muestra'!$C$8:$C$17,SMALL(IF("Página Web"='03.Muestra'!$D$8:$D$17,ROW('03.Muestra'!$C$8:$C$17)-MIN(ROW('03.Muestra'!$D$8:$D$17))+1,""),ROW()-854)),"")</f>
        <v/>
      </c>
      <c r="C858" s="186" t="str" cm="1">
        <f t="array" ref="C858">IFERROR(INDEX('03.Muestra'!$F$8:$F$17,SMALL(IF("Página Web"='03.Muestra'!$D$8:$D$17,ROW('03.Muestra'!$F$8:$F$17)-MIN(ROW('03.Muestra'!$D$8:$D$17))+1,""),ROW()-854)),"")</f>
        <v/>
      </c>
      <c r="D858" s="229" t="str">
        <f t="shared" si="98"/>
        <v/>
      </c>
      <c r="E858" s="74" t="str">
        <f t="shared" si="99"/>
        <v/>
      </c>
      <c r="G858" s="18"/>
      <c r="H858" s="18"/>
      <c r="I858" s="18"/>
      <c r="J858" s="18"/>
      <c r="K858" s="163"/>
    </row>
    <row r="859" spans="1:25" ht="12" customHeight="1">
      <c r="A859" s="178" t="str" cm="1">
        <f t="array" ref="A859">IFERROR(INDEX('03.Muestra'!$B$8:$B$17,SMALL(IF("Página Web"='03.Muestra'!$D$8:$D$17,ROW('03.Muestra'!$B$8:$B$17)-MIN(ROW('03.Muestra'!$D$8:$D$17))+1,""),ROW()-854)),"")</f>
        <v/>
      </c>
      <c r="B859" s="186" t="str" cm="1">
        <f t="array" ref="B859">IFERROR(INDEX('03.Muestra'!$C$8:$C$17,SMALL(IF("Página Web"='03.Muestra'!$D$8:$D$17,ROW('03.Muestra'!$C$8:$C$17)-MIN(ROW('03.Muestra'!$D$8:$D$17))+1,""),ROW()-854)),"")</f>
        <v/>
      </c>
      <c r="C859" s="186" t="str" cm="1">
        <f t="array" ref="C859">IFERROR(INDEX('03.Muestra'!$F$8:$F$17,SMALL(IF("Página Web"='03.Muestra'!$D$8:$D$17,ROW('03.Muestra'!$F$8:$F$17)-MIN(ROW('03.Muestra'!$D$8:$D$17))+1,""),ROW()-854)),"")</f>
        <v/>
      </c>
      <c r="D859" s="229" t="str">
        <f t="shared" si="98"/>
        <v/>
      </c>
      <c r="E859" s="74" t="str">
        <f t="shared" si="99"/>
        <v/>
      </c>
      <c r="G859" s="18"/>
      <c r="H859" s="18"/>
      <c r="I859" s="18"/>
      <c r="J859" s="18"/>
      <c r="K859" s="163"/>
    </row>
    <row r="860" spans="1:25" ht="12" customHeight="1">
      <c r="A860" s="178" t="str" cm="1">
        <f t="array" ref="A860">IFERROR(INDEX('03.Muestra'!$B$8:$B$17,SMALL(IF("Página Web"='03.Muestra'!$D$8:$D$17,ROW('03.Muestra'!$B$8:$B$17)-MIN(ROW('03.Muestra'!$D$8:$D$17))+1,""),ROW()-854)),"")</f>
        <v/>
      </c>
      <c r="B860" s="186" t="str" cm="1">
        <f t="array" ref="B860">IFERROR(INDEX('03.Muestra'!$C$8:$C$17,SMALL(IF("Página Web"='03.Muestra'!$D$8:$D$17,ROW('03.Muestra'!$C$8:$C$17)-MIN(ROW('03.Muestra'!$D$8:$D$17))+1,""),ROW()-854)),"")</f>
        <v/>
      </c>
      <c r="C860" s="186" t="str" cm="1">
        <f t="array" ref="C860">IFERROR(INDEX('03.Muestra'!$F$8:$F$17,SMALL(IF("Página Web"='03.Muestra'!$D$8:$D$17,ROW('03.Muestra'!$F$8:$F$17)-MIN(ROW('03.Muestra'!$D$8:$D$17))+1,""),ROW()-854)),"")</f>
        <v/>
      </c>
      <c r="D860" s="229" t="str">
        <f t="shared" si="98"/>
        <v/>
      </c>
      <c r="E860" s="74" t="str">
        <f t="shared" si="99"/>
        <v/>
      </c>
      <c r="G860" s="18"/>
      <c r="H860" s="18"/>
      <c r="I860" s="18"/>
      <c r="J860" s="18"/>
      <c r="K860" s="163"/>
    </row>
    <row r="861" spans="1:25" ht="12" customHeight="1">
      <c r="A861" s="178" t="str" cm="1">
        <f t="array" ref="A861">IFERROR(INDEX('03.Muestra'!$B$8:$B$17,SMALL(IF("Página Web"='03.Muestra'!$D$8:$D$17,ROW('03.Muestra'!$B$8:$B$17)-MIN(ROW('03.Muestra'!$D$8:$D$17))+1,""),ROW()-854)),"")</f>
        <v/>
      </c>
      <c r="B861" s="186" t="str" cm="1">
        <f t="array" ref="B861">IFERROR(INDEX('03.Muestra'!$C$8:$C$17,SMALL(IF("Página Web"='03.Muestra'!$D$8:$D$17,ROW('03.Muestra'!$C$8:$C$17)-MIN(ROW('03.Muestra'!$D$8:$D$17))+1,""),ROW()-854)),"")</f>
        <v/>
      </c>
      <c r="C861" s="186" t="str" cm="1">
        <f t="array" ref="C861">IFERROR(INDEX('03.Muestra'!$F$8:$F$17,SMALL(IF("Página Web"='03.Muestra'!$D$8:$D$17,ROW('03.Muestra'!$F$8:$F$17)-MIN(ROW('03.Muestra'!$D$8:$D$17))+1,""),ROW()-854)),"")</f>
        <v/>
      </c>
      <c r="D861" s="229" t="str">
        <f t="shared" si="98"/>
        <v/>
      </c>
      <c r="E861" s="74" t="str">
        <f t="shared" si="99"/>
        <v/>
      </c>
      <c r="F861" s="18"/>
      <c r="G861" s="18"/>
      <c r="H861" s="18"/>
      <c r="I861" s="18"/>
      <c r="J861" s="18"/>
      <c r="K861" s="163"/>
    </row>
    <row r="862" spans="1:25" ht="12" customHeight="1">
      <c r="A862" s="178" t="str" cm="1">
        <f t="array" ref="A862">IFERROR(INDEX('03.Muestra'!$B$8:$B$17,SMALL(IF("Página Web"='03.Muestra'!$D$8:$D$17,ROW('03.Muestra'!$B$8:$B$17)-MIN(ROW('03.Muestra'!$D$8:$D$17))+1,""),ROW()-854)),"")</f>
        <v/>
      </c>
      <c r="B862" s="186" t="str" cm="1">
        <f t="array" ref="B862">IFERROR(INDEX('03.Muestra'!$C$8:$C$17,SMALL(IF("Página Web"='03.Muestra'!$D$8:$D$17,ROW('03.Muestra'!$C$8:$C$17)-MIN(ROW('03.Muestra'!$D$8:$D$17))+1,""),ROW()-854)),"")</f>
        <v/>
      </c>
      <c r="C862" s="186" t="str" cm="1">
        <f t="array" ref="C862">IFERROR(INDEX('03.Muestra'!$F$8:$F$17,SMALL(IF("Página Web"='03.Muestra'!$D$8:$D$17,ROW('03.Muestra'!$F$8:$F$17)-MIN(ROW('03.Muestra'!$D$8:$D$17))+1,""),ROW()-854)),"")</f>
        <v/>
      </c>
      <c r="D862" s="229" t="str">
        <f t="shared" si="98"/>
        <v/>
      </c>
      <c r="E862" s="74" t="str">
        <f t="shared" si="99"/>
        <v/>
      </c>
      <c r="F862" s="18"/>
      <c r="G862" s="18"/>
      <c r="H862" s="18"/>
      <c r="I862" s="18"/>
      <c r="J862" s="18"/>
      <c r="K862" s="163"/>
    </row>
    <row r="863" spans="1:25" ht="12" customHeight="1">
      <c r="A863" s="178" t="str" cm="1">
        <f t="array" ref="A863">IFERROR(INDEX('03.Muestra'!$B$8:$B$17,SMALL(IF("Página Web"='03.Muestra'!$D$8:$D$17,ROW('03.Muestra'!$B$8:$B$17)-MIN(ROW('03.Muestra'!$D$8:$D$17))+1,""),ROW()-854)),"")</f>
        <v/>
      </c>
      <c r="B863" s="186" t="str" cm="1">
        <f t="array" ref="B863">IFERROR(INDEX('03.Muestra'!$C$8:$C$17,SMALL(IF("Página Web"='03.Muestra'!$D$8:$D$17,ROW('03.Muestra'!$C$8:$C$17)-MIN(ROW('03.Muestra'!$D$8:$D$17))+1,""),ROW()-854)),"")</f>
        <v/>
      </c>
      <c r="C863" s="186" t="str" cm="1">
        <f t="array" ref="C863">IFERROR(INDEX('03.Muestra'!$F$8:$F$17,SMALL(IF("Página Web"='03.Muestra'!$D$8:$D$17,ROW('03.Muestra'!$F$8:$F$17)-MIN(ROW('03.Muestra'!$D$8:$D$17))+1,""),ROW()-854)),"")</f>
        <v/>
      </c>
      <c r="D863" s="229" t="str">
        <f t="shared" si="98"/>
        <v/>
      </c>
      <c r="E863" s="74" t="str">
        <f t="shared" si="99"/>
        <v/>
      </c>
      <c r="F863" s="18"/>
      <c r="G863" s="18"/>
      <c r="H863" s="18"/>
      <c r="I863" s="18"/>
      <c r="J863" s="18"/>
      <c r="K863" s="163"/>
    </row>
    <row r="864" spans="1:25" ht="12" customHeight="1">
      <c r="A864" s="178" t="str" cm="1">
        <f t="array" ref="A864">IFERROR(INDEX('03.Muestra'!$B$8:$B$17,SMALL(IF("Página Web"='03.Muestra'!$D$8:$D$17,ROW('03.Muestra'!$B$8:$B$17)-MIN(ROW('03.Muestra'!$D$8:$D$17))+1,""),ROW()-854)),"")</f>
        <v/>
      </c>
      <c r="B864" s="186" t="str" cm="1">
        <f t="array" ref="B864">IFERROR(INDEX('03.Muestra'!$C$8:$C$17,SMALL(IF("Página Web"='03.Muestra'!$D$8:$D$17,ROW('03.Muestra'!$C$8:$C$17)-MIN(ROW('03.Muestra'!$D$8:$D$17))+1,""),ROW()-854)),"")</f>
        <v/>
      </c>
      <c r="C864" s="186" t="str" cm="1">
        <f t="array" ref="C864">IFERROR(INDEX('03.Muestra'!$F$8:$F$17,SMALL(IF("Página Web"='03.Muestra'!$D$8:$D$17,ROW('03.Muestra'!$F$8:$F$17)-MIN(ROW('03.Muestra'!$D$8:$D$17))+1,""),ROW()-854)),"")</f>
        <v/>
      </c>
      <c r="D864" s="229" t="str">
        <f t="shared" si="98"/>
        <v/>
      </c>
      <c r="E864" s="74" t="str">
        <f t="shared" si="99"/>
        <v/>
      </c>
      <c r="F864" s="18"/>
      <c r="G864" s="18"/>
      <c r="H864" s="18"/>
      <c r="I864" s="18"/>
      <c r="J864" s="18"/>
      <c r="K864" s="163"/>
    </row>
    <row r="865" spans="2:11" ht="14.5">
      <c r="B865" s="18"/>
      <c r="C865" s="18"/>
      <c r="D865" s="235"/>
      <c r="E865" s="18"/>
      <c r="F865" s="18"/>
      <c r="G865" s="18"/>
      <c r="H865" s="18"/>
      <c r="I865" s="18"/>
      <c r="J865" s="18"/>
      <c r="K865" s="163"/>
    </row>
    <row r="866" spans="2:11">
      <c r="K866" s="164"/>
    </row>
    <row r="868" spans="2:11">
      <c r="K868" s="164"/>
    </row>
    <row r="869" spans="2:11">
      <c r="K869" s="164"/>
    </row>
    <row r="870" spans="2:11">
      <c r="K870" s="164"/>
    </row>
    <row r="871" spans="2:11">
      <c r="K871" s="164"/>
    </row>
    <row r="872" spans="2:11">
      <c r="K872" s="164"/>
    </row>
    <row r="873" spans="2:11">
      <c r="K873" s="164"/>
    </row>
    <row r="874" spans="2:11">
      <c r="K874" s="164"/>
    </row>
    <row r="875" spans="2:11">
      <c r="K875" s="164"/>
    </row>
    <row r="876" spans="2:11">
      <c r="K876" s="164"/>
    </row>
    <row r="877" spans="2:11">
      <c r="K877" s="164"/>
    </row>
    <row r="878" spans="2:11">
      <c r="K878" s="164"/>
    </row>
    <row r="879" spans="2:11">
      <c r="K879" s="164"/>
    </row>
    <row r="880" spans="2:11">
      <c r="K880" s="164"/>
    </row>
    <row r="881" spans="11:11">
      <c r="K881" s="164"/>
    </row>
    <row r="882" spans="11:11">
      <c r="K882" s="164"/>
    </row>
    <row r="883" spans="11:11">
      <c r="K883" s="164"/>
    </row>
    <row r="884" spans="11:11">
      <c r="K884" s="164"/>
    </row>
    <row r="885" spans="11:11">
      <c r="K885" s="164"/>
    </row>
    <row r="886" spans="11:11">
      <c r="K886" s="164"/>
    </row>
    <row r="887" spans="11:11">
      <c r="K887" s="164"/>
    </row>
    <row r="888" spans="11:11">
      <c r="K888" s="164"/>
    </row>
    <row r="889" spans="11:11">
      <c r="K889" s="164"/>
    </row>
    <row r="890" spans="11:11">
      <c r="K890" s="164"/>
    </row>
    <row r="891" spans="11:11">
      <c r="K891" s="164"/>
    </row>
    <row r="892" spans="11:11">
      <c r="K892" s="164"/>
    </row>
    <row r="893" spans="11:11">
      <c r="K893" s="164"/>
    </row>
    <row r="894" spans="11:11">
      <c r="K894" s="164"/>
    </row>
    <row r="895" spans="11:11">
      <c r="K895" s="164"/>
    </row>
    <row r="896" spans="11:11">
      <c r="K896" s="164"/>
    </row>
    <row r="897" spans="11:11">
      <c r="K897" s="164"/>
    </row>
    <row r="898" spans="11:11">
      <c r="K898" s="164"/>
    </row>
    <row r="899" spans="11:11">
      <c r="K899" s="164"/>
    </row>
    <row r="900" spans="11:11">
      <c r="K900" s="164"/>
    </row>
    <row r="901" spans="11:11">
      <c r="K901" s="164"/>
    </row>
    <row r="902" spans="11:11">
      <c r="K902" s="164"/>
    </row>
    <row r="903" spans="11:11">
      <c r="K903" s="164"/>
    </row>
    <row r="904" spans="11:11">
      <c r="K904" s="164"/>
    </row>
    <row r="905" spans="11:11">
      <c r="K905" s="164"/>
    </row>
    <row r="906" spans="11:11">
      <c r="K906" s="164"/>
    </row>
    <row r="907" spans="11:11">
      <c r="K907" s="164"/>
    </row>
    <row r="908" spans="11:11">
      <c r="K908" s="164"/>
    </row>
    <row r="909" spans="11:11">
      <c r="K909" s="164"/>
    </row>
    <row r="910" spans="11:11">
      <c r="K910" s="164"/>
    </row>
    <row r="911" spans="11:11">
      <c r="K911" s="164"/>
    </row>
    <row r="912" spans="11:11">
      <c r="K912" s="164"/>
    </row>
    <row r="913" spans="11:11">
      <c r="K913" s="164"/>
    </row>
    <row r="914" spans="11:11">
      <c r="K914" s="164"/>
    </row>
    <row r="915" spans="11:11">
      <c r="K915" s="164"/>
    </row>
    <row r="916" spans="11:11">
      <c r="K916" s="164"/>
    </row>
    <row r="917" spans="11:11">
      <c r="K917" s="164"/>
    </row>
    <row r="918" spans="11:11">
      <c r="K918" s="164"/>
    </row>
    <row r="919" spans="11:11">
      <c r="K919" s="164"/>
    </row>
    <row r="920" spans="11:11">
      <c r="K920" s="164"/>
    </row>
    <row r="921" spans="11:11">
      <c r="K921" s="164"/>
    </row>
    <row r="922" spans="11:11">
      <c r="K922" s="164"/>
    </row>
    <row r="923" spans="11:11">
      <c r="K923" s="164"/>
    </row>
    <row r="924" spans="11:11">
      <c r="K924" s="164"/>
    </row>
    <row r="925" spans="11:11">
      <c r="K925" s="164"/>
    </row>
    <row r="926" spans="11:11">
      <c r="K926" s="164"/>
    </row>
    <row r="927" spans="11:11">
      <c r="K927" s="164"/>
    </row>
    <row r="928" spans="11:11">
      <c r="K928" s="164"/>
    </row>
    <row r="929" spans="11:11">
      <c r="K929" s="164"/>
    </row>
    <row r="930" spans="11:11">
      <c r="K930" s="164"/>
    </row>
    <row r="931" spans="11:11">
      <c r="K931" s="164"/>
    </row>
  </sheetData>
  <sheetProtection algorithmName="SHA-512" hashValue="DCTE4gsWMQzLv7DjDyDcscF+MsaOgrBfTTAtsZfQyARbaJsvOWlNolzWSqx3fHwqNR0YLUwH1M2gnAFICF64sw==" saltValue="S4l7bFstR9WL1JCK0skqWw==" spinCount="100000" sheet="1" objects="1" scenarios="1"/>
  <protectedRanges>
    <protectedRange sqref="D18" name="Rango1"/>
    <protectedRange sqref="E35" name="Rango2"/>
    <protectedRange sqref="E52" name="Rango2_1"/>
    <protectedRange sqref="E69" name="Rango2_2"/>
    <protectedRange sqref="E86" name="Rango2_3"/>
    <protectedRange sqref="E103" name="Rango2_4"/>
    <protectedRange sqref="E120" name="Rango2_5"/>
    <protectedRange sqref="E137" name="Rango2_6"/>
    <protectedRange sqref="E154" name="Rango2_7"/>
    <protectedRange sqref="E171" name="Rango2_8"/>
    <protectedRange sqref="E188" name="Rango2_9"/>
    <protectedRange sqref="E205" name="Rango2_10"/>
    <protectedRange sqref="E222" name="Rango2_11"/>
    <protectedRange sqref="E239" name="Rango2_12"/>
    <protectedRange sqref="E256" name="Rango2_13"/>
    <protectedRange sqref="E273" name="Rango2_14"/>
    <protectedRange sqref="E290" name="Rango2_15"/>
    <protectedRange sqref="E307" name="Rango2_16"/>
    <protectedRange sqref="E324" name="Rango2_17"/>
    <protectedRange sqref="E341" name="Rango2_18"/>
    <protectedRange sqref="E358" name="Rango2_19"/>
    <protectedRange sqref="E375" name="Rango2_20"/>
    <protectedRange sqref="E392" name="Rango2_21"/>
    <protectedRange sqref="E409" name="Rango2_22"/>
    <protectedRange sqref="E426" name="Rango2_23"/>
    <protectedRange sqref="E443" name="Rango2_24"/>
    <protectedRange sqref="E460" name="Rango2_25"/>
    <protectedRange sqref="E477" name="Rango2_26"/>
    <protectedRange sqref="E494" name="Rango2_27"/>
    <protectedRange sqref="E511" name="Rango2_28"/>
    <protectedRange sqref="E528" name="Rango2_29"/>
    <protectedRange sqref="E545" name="Rango2_30"/>
    <protectedRange sqref="E562" name="Rango2_31"/>
    <protectedRange sqref="E579" name="Rango2_32"/>
    <protectedRange sqref="E596" name="Rango2_33"/>
    <protectedRange sqref="E613" name="Rango2_34"/>
    <protectedRange sqref="E630" name="Rango2_35"/>
    <protectedRange sqref="E647" name="Rango2_36"/>
    <protectedRange sqref="E664" name="Rango2_37"/>
    <protectedRange sqref="E681" name="Rango2_38"/>
    <protectedRange sqref="E698" name="Rango2_39"/>
    <protectedRange sqref="E715" name="Rango2_40"/>
    <protectedRange sqref="E732" name="Rango2_41"/>
    <protectedRange sqref="E749" name="Rango2_42"/>
    <protectedRange sqref="E766" name="Rango2_43"/>
    <protectedRange sqref="E783" name="Rango2_44"/>
    <protectedRange sqref="E800" name="Rango2_45"/>
    <protectedRange sqref="E817" name="Rango2_46"/>
    <protectedRange sqref="E834" name="Rango2_47"/>
    <protectedRange sqref="E851" name="Rango2_48"/>
    <protectedRange sqref="D35" name="Rango2_49"/>
    <protectedRange sqref="D52" name="Rango2_50"/>
    <protectedRange sqref="D69" name="Rango2_51"/>
    <protectedRange sqref="D86" name="Rango2_52"/>
    <protectedRange sqref="D103" name="Rango2_53"/>
    <protectedRange sqref="D120" name="Rango2_54"/>
    <protectedRange sqref="D137" name="Rango2_55"/>
    <protectedRange sqref="D154" name="Rango2_56"/>
    <protectedRange sqref="D171" name="Rango2_57"/>
    <protectedRange sqref="D188" name="Rango2_58"/>
    <protectedRange sqref="D205" name="Rango2_59"/>
    <protectedRange sqref="D222" name="Rango2_60"/>
    <protectedRange sqref="D239" name="Rango2_61"/>
    <protectedRange sqref="D256" name="Rango2_62"/>
    <protectedRange sqref="D273" name="Rango2_63"/>
    <protectedRange sqref="D290" name="Rango2_64"/>
    <protectedRange sqref="D307" name="Rango2_65"/>
    <protectedRange sqref="D324" name="Rango2_66"/>
    <protectedRange sqref="D341" name="Rango2_67"/>
    <protectedRange sqref="D358" name="Rango2_68"/>
    <protectedRange sqref="D375" name="Rango2_69"/>
    <protectedRange sqref="D392" name="Rango2_70"/>
    <protectedRange sqref="D409" name="Rango2_71"/>
    <protectedRange sqref="D426" name="Rango2_72"/>
    <protectedRange sqref="D443" name="Rango2_73"/>
    <protectedRange sqref="D460" name="Rango2_74"/>
    <protectedRange sqref="D477" name="Rango2_75"/>
    <protectedRange sqref="D494" name="Rango2_76"/>
    <protectedRange sqref="D511" name="Rango2_77"/>
    <protectedRange sqref="D528" name="Rango2_78"/>
    <protectedRange sqref="D545" name="Rango2_79"/>
    <protectedRange sqref="D562" name="Rango2_80"/>
    <protectedRange sqref="D579" name="Rango2_81"/>
    <protectedRange sqref="D596" name="Rango2_82"/>
    <protectedRange sqref="D613" name="Rango2_83"/>
    <protectedRange sqref="D630" name="Rango2_84"/>
    <protectedRange sqref="D647" name="Rango2_85"/>
    <protectedRange sqref="D664" name="Rango2_86"/>
    <protectedRange sqref="D681" name="Rango2_87"/>
    <protectedRange sqref="D698" name="Rango2_88"/>
    <protectedRange sqref="D715" name="Rango2_89"/>
    <protectedRange sqref="D732" name="Rango2_90"/>
    <protectedRange sqref="D749" name="Rango2_91"/>
    <protectedRange sqref="D766" name="Rango2_92"/>
    <protectedRange sqref="D783" name="Rango2_93"/>
    <protectedRange sqref="D800" name="Rango2_94"/>
    <protectedRange sqref="D817" name="Rango2_95"/>
    <protectedRange sqref="D834" name="Rango2_96"/>
    <protectedRange sqref="D851" name="Rango2_97"/>
  </protectedRanges>
  <mergeCells count="3">
    <mergeCell ref="B11:C11"/>
    <mergeCell ref="B9:M9"/>
    <mergeCell ref="F17:J20"/>
  </mergeCells>
  <conditionalFormatting sqref="D17:D18">
    <cfRule type="cellIs" dxfId="992" priority="953" stopIfTrue="1" operator="equal">
      <formula>"-"</formula>
    </cfRule>
  </conditionalFormatting>
  <conditionalFormatting sqref="D22:D33">
    <cfRule type="cellIs" dxfId="991" priority="1326" stopIfTrue="1" operator="equal">
      <formula>"Pasa"</formula>
    </cfRule>
    <cfRule type="expression" dxfId="990" priority="1325" stopIfTrue="1">
      <formula>ISBLANK(D22)</formula>
    </cfRule>
    <cfRule type="cellIs" dxfId="989" priority="1329" stopIfTrue="1" operator="equal">
      <formula>"N/T"</formula>
    </cfRule>
    <cfRule type="cellIs" dxfId="988" priority="1328" stopIfTrue="1" operator="equal">
      <formula>"N/A"</formula>
    </cfRule>
    <cfRule type="cellIs" dxfId="987" priority="1327" stopIfTrue="1" operator="equal">
      <formula>"Falla"</formula>
    </cfRule>
    <cfRule type="cellIs" dxfId="986" priority="1330" stopIfTrue="1" operator="equal">
      <formula>"N/D"</formula>
    </cfRule>
  </conditionalFormatting>
  <conditionalFormatting sqref="D22:D35">
    <cfRule type="cellIs" dxfId="985" priority="97" stopIfTrue="1" operator="equal">
      <formula>"-"</formula>
    </cfRule>
  </conditionalFormatting>
  <conditionalFormatting sqref="D39:D50">
    <cfRule type="expression" dxfId="984" priority="538" stopIfTrue="1">
      <formula>ISBLANK(D39)</formula>
    </cfRule>
    <cfRule type="cellIs" dxfId="983" priority="543" stopIfTrue="1" operator="equal">
      <formula>"N/D"</formula>
    </cfRule>
    <cfRule type="cellIs" dxfId="982" priority="542" stopIfTrue="1" operator="equal">
      <formula>"N/T"</formula>
    </cfRule>
    <cfRule type="cellIs" dxfId="981" priority="541" stopIfTrue="1" operator="equal">
      <formula>"N/A"</formula>
    </cfRule>
    <cfRule type="cellIs" dxfId="980" priority="540" stopIfTrue="1" operator="equal">
      <formula>"Falla"</formula>
    </cfRule>
    <cfRule type="cellIs" dxfId="979" priority="539" stopIfTrue="1" operator="equal">
      <formula>"Pasa"</formula>
    </cfRule>
  </conditionalFormatting>
  <conditionalFormatting sqref="D39:D52">
    <cfRule type="cellIs" dxfId="978" priority="95" stopIfTrue="1" operator="equal">
      <formula>"-"</formula>
    </cfRule>
  </conditionalFormatting>
  <conditionalFormatting sqref="D56:D67">
    <cfRule type="cellIs" dxfId="977" priority="536" stopIfTrue="1" operator="equal">
      <formula>"N/D"</formula>
    </cfRule>
    <cfRule type="cellIs" dxfId="976" priority="535" stopIfTrue="1" operator="equal">
      <formula>"N/T"</formula>
    </cfRule>
    <cfRule type="cellIs" dxfId="975" priority="534" stopIfTrue="1" operator="equal">
      <formula>"N/A"</formula>
    </cfRule>
    <cfRule type="cellIs" dxfId="974" priority="533" stopIfTrue="1" operator="equal">
      <formula>"Falla"</formula>
    </cfRule>
    <cfRule type="cellIs" dxfId="973" priority="532" stopIfTrue="1" operator="equal">
      <formula>"Pasa"</formula>
    </cfRule>
    <cfRule type="expression" dxfId="972" priority="531" stopIfTrue="1">
      <formula>ISBLANK(D56)</formula>
    </cfRule>
  </conditionalFormatting>
  <conditionalFormatting sqref="D56:D69">
    <cfRule type="cellIs" dxfId="971" priority="93" stopIfTrue="1" operator="equal">
      <formula>"-"</formula>
    </cfRule>
  </conditionalFormatting>
  <conditionalFormatting sqref="D73:D84">
    <cfRule type="cellIs" dxfId="970" priority="528" stopIfTrue="1" operator="equal">
      <formula>"N/T"</formula>
    </cfRule>
    <cfRule type="cellIs" dxfId="969" priority="529" stopIfTrue="1" operator="equal">
      <formula>"N/D"</formula>
    </cfRule>
    <cfRule type="expression" dxfId="968" priority="524" stopIfTrue="1">
      <formula>ISBLANK(D73)</formula>
    </cfRule>
    <cfRule type="cellIs" dxfId="967" priority="525" stopIfTrue="1" operator="equal">
      <formula>"Pasa"</formula>
    </cfRule>
    <cfRule type="cellIs" dxfId="966" priority="526" stopIfTrue="1" operator="equal">
      <formula>"Falla"</formula>
    </cfRule>
    <cfRule type="cellIs" dxfId="965" priority="527" stopIfTrue="1" operator="equal">
      <formula>"N/A"</formula>
    </cfRule>
  </conditionalFormatting>
  <conditionalFormatting sqref="D73:D86">
    <cfRule type="cellIs" dxfId="964" priority="91" stopIfTrue="1" operator="equal">
      <formula>"-"</formula>
    </cfRule>
  </conditionalFormatting>
  <conditionalFormatting sqref="D90:D101">
    <cfRule type="cellIs" dxfId="963" priority="519" stopIfTrue="1" operator="equal">
      <formula>"Falla"</formula>
    </cfRule>
    <cfRule type="cellIs" dxfId="962" priority="520" stopIfTrue="1" operator="equal">
      <formula>"N/A"</formula>
    </cfRule>
    <cfRule type="cellIs" dxfId="961" priority="522" stopIfTrue="1" operator="equal">
      <formula>"N/D"</formula>
    </cfRule>
    <cfRule type="cellIs" dxfId="960" priority="518" stopIfTrue="1" operator="equal">
      <formula>"Pasa"</formula>
    </cfRule>
    <cfRule type="expression" dxfId="959" priority="517" stopIfTrue="1">
      <formula>ISBLANK(D90)</formula>
    </cfRule>
    <cfRule type="cellIs" dxfId="958" priority="521" stopIfTrue="1" operator="equal">
      <formula>"N/T"</formula>
    </cfRule>
  </conditionalFormatting>
  <conditionalFormatting sqref="D90:D103">
    <cfRule type="cellIs" dxfId="957" priority="89" stopIfTrue="1" operator="equal">
      <formula>"-"</formula>
    </cfRule>
  </conditionalFormatting>
  <conditionalFormatting sqref="D107:D118">
    <cfRule type="cellIs" dxfId="956" priority="515" stopIfTrue="1" operator="equal">
      <formula>"N/D"</formula>
    </cfRule>
    <cfRule type="cellIs" dxfId="955" priority="514" stopIfTrue="1" operator="equal">
      <formula>"N/T"</formula>
    </cfRule>
    <cfRule type="cellIs" dxfId="954" priority="513" stopIfTrue="1" operator="equal">
      <formula>"N/A"</formula>
    </cfRule>
    <cfRule type="cellIs" dxfId="953" priority="512" stopIfTrue="1" operator="equal">
      <formula>"Falla"</formula>
    </cfRule>
    <cfRule type="expression" dxfId="952" priority="510" stopIfTrue="1">
      <formula>ISBLANK(D107)</formula>
    </cfRule>
    <cfRule type="cellIs" dxfId="951" priority="511" stopIfTrue="1" operator="equal">
      <formula>"Pasa"</formula>
    </cfRule>
  </conditionalFormatting>
  <conditionalFormatting sqref="D107:D120">
    <cfRule type="cellIs" dxfId="950" priority="87" stopIfTrue="1" operator="equal">
      <formula>"-"</formula>
    </cfRule>
  </conditionalFormatting>
  <conditionalFormatting sqref="D124:D135">
    <cfRule type="cellIs" dxfId="949" priority="508" stopIfTrue="1" operator="equal">
      <formula>"N/D"</formula>
    </cfRule>
    <cfRule type="cellIs" dxfId="948" priority="507" stopIfTrue="1" operator="equal">
      <formula>"N/T"</formula>
    </cfRule>
    <cfRule type="cellIs" dxfId="947" priority="506" stopIfTrue="1" operator="equal">
      <formula>"N/A"</formula>
    </cfRule>
    <cfRule type="cellIs" dxfId="946" priority="505" stopIfTrue="1" operator="equal">
      <formula>"Falla"</formula>
    </cfRule>
    <cfRule type="expression" dxfId="945" priority="503" stopIfTrue="1">
      <formula>ISBLANK(D124)</formula>
    </cfRule>
    <cfRule type="cellIs" dxfId="944" priority="504" stopIfTrue="1" operator="equal">
      <formula>"Pasa"</formula>
    </cfRule>
  </conditionalFormatting>
  <conditionalFormatting sqref="D124:D137">
    <cfRule type="cellIs" dxfId="943" priority="85" stopIfTrue="1" operator="equal">
      <formula>"-"</formula>
    </cfRule>
  </conditionalFormatting>
  <conditionalFormatting sqref="D141:D152">
    <cfRule type="expression" dxfId="942" priority="496" stopIfTrue="1">
      <formula>ISBLANK(D141)</formula>
    </cfRule>
    <cfRule type="cellIs" dxfId="941" priority="500" stopIfTrue="1" operator="equal">
      <formula>"N/T"</formula>
    </cfRule>
    <cfRule type="cellIs" dxfId="940" priority="498" stopIfTrue="1" operator="equal">
      <formula>"Falla"</formula>
    </cfRule>
    <cfRule type="cellIs" dxfId="939" priority="497" stopIfTrue="1" operator="equal">
      <formula>"Pasa"</formula>
    </cfRule>
    <cfRule type="cellIs" dxfId="938" priority="499" stopIfTrue="1" operator="equal">
      <formula>"N/A"</formula>
    </cfRule>
    <cfRule type="cellIs" dxfId="937" priority="501" stopIfTrue="1" operator="equal">
      <formula>"N/D"</formula>
    </cfRule>
  </conditionalFormatting>
  <conditionalFormatting sqref="D141:D154">
    <cfRule type="cellIs" dxfId="936" priority="83" stopIfTrue="1" operator="equal">
      <formula>"-"</formula>
    </cfRule>
  </conditionalFormatting>
  <conditionalFormatting sqref="D158:D167">
    <cfRule type="cellIs" dxfId="935" priority="494" stopIfTrue="1" operator="equal">
      <formula>"N/D"</formula>
    </cfRule>
    <cfRule type="expression" dxfId="934" priority="489" stopIfTrue="1">
      <formula>ISBLANK(D158)</formula>
    </cfRule>
    <cfRule type="cellIs" dxfId="933" priority="490" stopIfTrue="1" operator="equal">
      <formula>"Pasa"</formula>
    </cfRule>
    <cfRule type="cellIs" dxfId="932" priority="491" stopIfTrue="1" operator="equal">
      <formula>"Falla"</formula>
    </cfRule>
    <cfRule type="cellIs" dxfId="931" priority="492" stopIfTrue="1" operator="equal">
      <formula>"N/A"</formula>
    </cfRule>
    <cfRule type="cellIs" dxfId="930" priority="493" stopIfTrue="1" operator="equal">
      <formula>"N/T"</formula>
    </cfRule>
  </conditionalFormatting>
  <conditionalFormatting sqref="D158:D169 D192:D203 F22:J22 F39:J39 F56:J56 F73:J73 F90:J90 F107:J107 F124:J124 F141:J141 F158:J158 F175:J175 F192:J192 F209:J209 F226:J226 F243:J243 F260:J260 F277:J277 F294:J294 F311:J311 F328:J328 F345:J345 F362:J362 F379:J379 F396:J396 F413:J413 F430:J430 F447:J447 F464:J464 F481:J481 F498:J498 F515:J515 F532:J532 F549:J549 F566:J566 F583:J583 F600:J600 F617:J617 F634:J634 F651:J651 F668:J668 F685:J685 F702:J702 F719:J719 F736:J736 F753:J753 F770:J770 F787:J787 F804:J804 F821:J821 F838:J838 F855:J855">
    <cfRule type="expression" dxfId="929" priority="1681" stopIfTrue="1">
      <formula>ISBLANK(D22)</formula>
    </cfRule>
  </conditionalFormatting>
  <conditionalFormatting sqref="D158:D169 D192:D203">
    <cfRule type="cellIs" dxfId="928" priority="1324" stopIfTrue="1" operator="equal">
      <formula>"-"</formula>
    </cfRule>
  </conditionalFormatting>
  <conditionalFormatting sqref="D175:D186">
    <cfRule type="expression" dxfId="927" priority="483" stopIfTrue="1">
      <formula>ISBLANK(D175)</formula>
    </cfRule>
    <cfRule type="cellIs" dxfId="926" priority="487" stopIfTrue="1" operator="equal">
      <formula>"N/T"</formula>
    </cfRule>
    <cfRule type="cellIs" dxfId="925" priority="486" stopIfTrue="1" operator="equal">
      <formula>"N/A"</formula>
    </cfRule>
    <cfRule type="cellIs" dxfId="924" priority="485" stopIfTrue="1" operator="equal">
      <formula>"Falla"</formula>
    </cfRule>
    <cfRule type="cellIs" dxfId="923" priority="488" stopIfTrue="1" operator="equal">
      <formula>"N/D"</formula>
    </cfRule>
    <cfRule type="cellIs" dxfId="922" priority="484" stopIfTrue="1" operator="equal">
      <formula>"Pasa"</formula>
    </cfRule>
  </conditionalFormatting>
  <conditionalFormatting sqref="D175:D188">
    <cfRule type="cellIs" dxfId="921" priority="79" stopIfTrue="1" operator="equal">
      <formula>"-"</formula>
    </cfRule>
  </conditionalFormatting>
  <conditionalFormatting sqref="D192:D201">
    <cfRule type="cellIs" dxfId="920" priority="479" stopIfTrue="1" operator="equal">
      <formula>"N/A"</formula>
    </cfRule>
    <cfRule type="cellIs" dxfId="919" priority="480" stopIfTrue="1" operator="equal">
      <formula>"N/T"</formula>
    </cfRule>
    <cfRule type="cellIs" dxfId="918" priority="481" stopIfTrue="1" operator="equal">
      <formula>"N/D"</formula>
    </cfRule>
    <cfRule type="cellIs" dxfId="917" priority="477" stopIfTrue="1" operator="equal">
      <formula>"Pasa"</formula>
    </cfRule>
    <cfRule type="expression" dxfId="916" priority="476" stopIfTrue="1">
      <formula>ISBLANK(D192)</formula>
    </cfRule>
    <cfRule type="cellIs" dxfId="915" priority="478" stopIfTrue="1" operator="equal">
      <formula>"Falla"</formula>
    </cfRule>
  </conditionalFormatting>
  <conditionalFormatting sqref="D209:D220">
    <cfRule type="cellIs" dxfId="914" priority="474" stopIfTrue="1" operator="equal">
      <formula>"N/T"</formula>
    </cfRule>
    <cfRule type="cellIs" dxfId="913" priority="473" stopIfTrue="1" operator="equal">
      <formula>"N/A"</formula>
    </cfRule>
    <cfRule type="cellIs" dxfId="912" priority="472" stopIfTrue="1" operator="equal">
      <formula>"Falla"</formula>
    </cfRule>
    <cfRule type="cellIs" dxfId="911" priority="471" stopIfTrue="1" operator="equal">
      <formula>"Pasa"</formula>
    </cfRule>
    <cfRule type="expression" dxfId="910" priority="470" stopIfTrue="1">
      <formula>ISBLANK(D209)</formula>
    </cfRule>
    <cfRule type="cellIs" dxfId="909" priority="475" stopIfTrue="1" operator="equal">
      <formula>"N/D"</formula>
    </cfRule>
  </conditionalFormatting>
  <conditionalFormatting sqref="D209:D222">
    <cfRule type="cellIs" dxfId="908" priority="75" stopIfTrue="1" operator="equal">
      <formula>"-"</formula>
    </cfRule>
  </conditionalFormatting>
  <conditionalFormatting sqref="D226:D237">
    <cfRule type="expression" dxfId="907" priority="463" stopIfTrue="1">
      <formula>ISBLANK(D226)</formula>
    </cfRule>
    <cfRule type="cellIs" dxfId="906" priority="468" stopIfTrue="1" operator="equal">
      <formula>"N/D"</formula>
    </cfRule>
    <cfRule type="cellIs" dxfId="905" priority="467" stopIfTrue="1" operator="equal">
      <formula>"N/T"</formula>
    </cfRule>
    <cfRule type="cellIs" dxfId="904" priority="466" stopIfTrue="1" operator="equal">
      <formula>"N/A"</formula>
    </cfRule>
    <cfRule type="cellIs" dxfId="903" priority="465" stopIfTrue="1" operator="equal">
      <formula>"Falla"</formula>
    </cfRule>
    <cfRule type="cellIs" dxfId="902" priority="464" stopIfTrue="1" operator="equal">
      <formula>"Pasa"</formula>
    </cfRule>
  </conditionalFormatting>
  <conditionalFormatting sqref="D226:D239">
    <cfRule type="cellIs" dxfId="901" priority="73" stopIfTrue="1" operator="equal">
      <formula>"-"</formula>
    </cfRule>
  </conditionalFormatting>
  <conditionalFormatting sqref="D243:D253">
    <cfRule type="cellIs" dxfId="900" priority="461" stopIfTrue="1" operator="equal">
      <formula>"N/D"</formula>
    </cfRule>
    <cfRule type="cellIs" dxfId="899" priority="460" stopIfTrue="1" operator="equal">
      <formula>"N/T"</formula>
    </cfRule>
    <cfRule type="cellIs" dxfId="898" priority="459" stopIfTrue="1" operator="equal">
      <formula>"N/A"</formula>
    </cfRule>
    <cfRule type="cellIs" dxfId="897" priority="458" stopIfTrue="1" operator="equal">
      <formula>"Falla"</formula>
    </cfRule>
    <cfRule type="cellIs" dxfId="896" priority="457" stopIfTrue="1" operator="equal">
      <formula>"Pasa"</formula>
    </cfRule>
    <cfRule type="expression" dxfId="895" priority="456" stopIfTrue="1">
      <formula>ISBLANK(D243)</formula>
    </cfRule>
    <cfRule type="cellIs" dxfId="894" priority="455" stopIfTrue="1" operator="equal">
      <formula>"-"</formula>
    </cfRule>
  </conditionalFormatting>
  <conditionalFormatting sqref="D260:D270">
    <cfRule type="cellIs" dxfId="893" priority="450" stopIfTrue="1" operator="equal">
      <formula>"Pasa"</formula>
    </cfRule>
    <cfRule type="cellIs" dxfId="892" priority="454" stopIfTrue="1" operator="equal">
      <formula>"N/D"</formula>
    </cfRule>
    <cfRule type="cellIs" dxfId="891" priority="453" stopIfTrue="1" operator="equal">
      <formula>"N/T"</formula>
    </cfRule>
    <cfRule type="cellIs" dxfId="890" priority="452" stopIfTrue="1" operator="equal">
      <formula>"N/A"</formula>
    </cfRule>
    <cfRule type="cellIs" dxfId="889" priority="451" stopIfTrue="1" operator="equal">
      <formula>"Falla"</formula>
    </cfRule>
    <cfRule type="expression" dxfId="888" priority="449" stopIfTrue="1">
      <formula>ISBLANK(D260)</formula>
    </cfRule>
    <cfRule type="cellIs" dxfId="887" priority="448" stopIfTrue="1" operator="equal">
      <formula>"-"</formula>
    </cfRule>
  </conditionalFormatting>
  <conditionalFormatting sqref="D277:D287">
    <cfRule type="cellIs" dxfId="886" priority="446" stopIfTrue="1" operator="equal">
      <formula>"N/T"</formula>
    </cfRule>
    <cfRule type="cellIs" dxfId="885" priority="445" stopIfTrue="1" operator="equal">
      <formula>"N/A"</formula>
    </cfRule>
    <cfRule type="cellIs" dxfId="884" priority="444" stopIfTrue="1" operator="equal">
      <formula>"Falla"</formula>
    </cfRule>
    <cfRule type="cellIs" dxfId="883" priority="447" stopIfTrue="1" operator="equal">
      <formula>"N/D"</formula>
    </cfRule>
    <cfRule type="cellIs" dxfId="882" priority="443" stopIfTrue="1" operator="equal">
      <formula>"Pasa"</formula>
    </cfRule>
    <cfRule type="expression" dxfId="881" priority="442" stopIfTrue="1">
      <formula>ISBLANK(D277)</formula>
    </cfRule>
    <cfRule type="cellIs" dxfId="880" priority="441" stopIfTrue="1" operator="equal">
      <formula>"-"</formula>
    </cfRule>
  </conditionalFormatting>
  <conditionalFormatting sqref="D294:D304">
    <cfRule type="cellIs" dxfId="879" priority="440" stopIfTrue="1" operator="equal">
      <formula>"N/D"</formula>
    </cfRule>
    <cfRule type="cellIs" dxfId="878" priority="439" stopIfTrue="1" operator="equal">
      <formula>"N/T"</formula>
    </cfRule>
    <cfRule type="cellIs" dxfId="877" priority="438" stopIfTrue="1" operator="equal">
      <formula>"N/A"</formula>
    </cfRule>
    <cfRule type="cellIs" dxfId="876" priority="436" stopIfTrue="1" operator="equal">
      <formula>"Pasa"</formula>
    </cfRule>
    <cfRule type="expression" dxfId="875" priority="435" stopIfTrue="1">
      <formula>ISBLANK(D294)</formula>
    </cfRule>
    <cfRule type="cellIs" dxfId="874" priority="434" stopIfTrue="1" operator="equal">
      <formula>"-"</formula>
    </cfRule>
    <cfRule type="cellIs" dxfId="873" priority="437" stopIfTrue="1" operator="equal">
      <formula>"Falla"</formula>
    </cfRule>
  </conditionalFormatting>
  <conditionalFormatting sqref="D311:D321">
    <cfRule type="cellIs" dxfId="872" priority="427" stopIfTrue="1" operator="equal">
      <formula>"-"</formula>
    </cfRule>
    <cfRule type="cellIs" dxfId="871" priority="433" stopIfTrue="1" operator="equal">
      <formula>"N/D"</formula>
    </cfRule>
    <cfRule type="cellIs" dxfId="870" priority="432" stopIfTrue="1" operator="equal">
      <formula>"N/T"</formula>
    </cfRule>
    <cfRule type="cellIs" dxfId="869" priority="430" stopIfTrue="1" operator="equal">
      <formula>"Falla"</formula>
    </cfRule>
    <cfRule type="cellIs" dxfId="868" priority="431" stopIfTrue="1" operator="equal">
      <formula>"N/A"</formula>
    </cfRule>
    <cfRule type="cellIs" dxfId="867" priority="429" stopIfTrue="1" operator="equal">
      <formula>"Pasa"</formula>
    </cfRule>
    <cfRule type="expression" dxfId="866" priority="428" stopIfTrue="1">
      <formula>ISBLANK(D311)</formula>
    </cfRule>
  </conditionalFormatting>
  <conditionalFormatting sqref="D328:D338">
    <cfRule type="cellIs" dxfId="865" priority="420" stopIfTrue="1" operator="equal">
      <formula>"-"</formula>
    </cfRule>
    <cfRule type="cellIs" dxfId="864" priority="426" stopIfTrue="1" operator="equal">
      <formula>"N/D"</formula>
    </cfRule>
    <cfRule type="cellIs" dxfId="863" priority="425" stopIfTrue="1" operator="equal">
      <formula>"N/T"</formula>
    </cfRule>
    <cfRule type="cellIs" dxfId="862" priority="424" stopIfTrue="1" operator="equal">
      <formula>"N/A"</formula>
    </cfRule>
    <cfRule type="cellIs" dxfId="861" priority="423" stopIfTrue="1" operator="equal">
      <formula>"Falla"</formula>
    </cfRule>
    <cfRule type="cellIs" dxfId="860" priority="422" stopIfTrue="1" operator="equal">
      <formula>"Pasa"</formula>
    </cfRule>
    <cfRule type="expression" dxfId="859" priority="421" stopIfTrue="1">
      <formula>ISBLANK(D328)</formula>
    </cfRule>
  </conditionalFormatting>
  <conditionalFormatting sqref="D345:D355">
    <cfRule type="cellIs" dxfId="858" priority="419" stopIfTrue="1" operator="equal">
      <formula>"N/D"</formula>
    </cfRule>
    <cfRule type="cellIs" dxfId="857" priority="417" stopIfTrue="1" operator="equal">
      <formula>"N/A"</formula>
    </cfRule>
    <cfRule type="cellIs" dxfId="856" priority="416" stopIfTrue="1" operator="equal">
      <formula>"Falla"</formula>
    </cfRule>
    <cfRule type="cellIs" dxfId="855" priority="415" stopIfTrue="1" operator="equal">
      <formula>"Pasa"</formula>
    </cfRule>
    <cfRule type="expression" dxfId="854" priority="414" stopIfTrue="1">
      <formula>ISBLANK(D345)</formula>
    </cfRule>
    <cfRule type="cellIs" dxfId="853" priority="413" stopIfTrue="1" operator="equal">
      <formula>"-"</formula>
    </cfRule>
    <cfRule type="cellIs" dxfId="852" priority="418" stopIfTrue="1" operator="equal">
      <formula>"N/T"</formula>
    </cfRule>
  </conditionalFormatting>
  <conditionalFormatting sqref="D362:D372">
    <cfRule type="cellIs" dxfId="851" priority="412" stopIfTrue="1" operator="equal">
      <formula>"N/D"</formula>
    </cfRule>
    <cfRule type="cellIs" dxfId="850" priority="411" stopIfTrue="1" operator="equal">
      <formula>"N/T"</formula>
    </cfRule>
    <cfRule type="cellIs" dxfId="849" priority="410" stopIfTrue="1" operator="equal">
      <formula>"N/A"</formula>
    </cfRule>
    <cfRule type="cellIs" dxfId="848" priority="406" stopIfTrue="1" operator="equal">
      <formula>"-"</formula>
    </cfRule>
    <cfRule type="cellIs" dxfId="847" priority="409" stopIfTrue="1" operator="equal">
      <formula>"Falla"</formula>
    </cfRule>
    <cfRule type="expression" dxfId="846" priority="407" stopIfTrue="1">
      <formula>ISBLANK(D362)</formula>
    </cfRule>
    <cfRule type="cellIs" dxfId="845" priority="408" stopIfTrue="1" operator="equal">
      <formula>"Pasa"</formula>
    </cfRule>
  </conditionalFormatting>
  <conditionalFormatting sqref="D379:D389">
    <cfRule type="expression" dxfId="844" priority="400" stopIfTrue="1">
      <formula>ISBLANK(D379)</formula>
    </cfRule>
    <cfRule type="cellIs" dxfId="843" priority="399" stopIfTrue="1" operator="equal">
      <formula>"-"</formula>
    </cfRule>
    <cfRule type="cellIs" dxfId="842" priority="405" stopIfTrue="1" operator="equal">
      <formula>"N/D"</formula>
    </cfRule>
    <cfRule type="cellIs" dxfId="841" priority="404" stopIfTrue="1" operator="equal">
      <formula>"N/T"</formula>
    </cfRule>
    <cfRule type="cellIs" dxfId="840" priority="403" stopIfTrue="1" operator="equal">
      <formula>"N/A"</formula>
    </cfRule>
    <cfRule type="cellIs" dxfId="839" priority="402" stopIfTrue="1" operator="equal">
      <formula>"Falla"</formula>
    </cfRule>
    <cfRule type="cellIs" dxfId="838" priority="401" stopIfTrue="1" operator="equal">
      <formula>"Pasa"</formula>
    </cfRule>
  </conditionalFormatting>
  <conditionalFormatting sqref="D396:D406">
    <cfRule type="cellIs" dxfId="837" priority="398" stopIfTrue="1" operator="equal">
      <formula>"N/D"</formula>
    </cfRule>
    <cfRule type="cellIs" dxfId="836" priority="392" stopIfTrue="1" operator="equal">
      <formula>"-"</formula>
    </cfRule>
    <cfRule type="cellIs" dxfId="835" priority="397" stopIfTrue="1" operator="equal">
      <formula>"N/T"</formula>
    </cfRule>
    <cfRule type="cellIs" dxfId="834" priority="396" stopIfTrue="1" operator="equal">
      <formula>"N/A"</formula>
    </cfRule>
    <cfRule type="cellIs" dxfId="833" priority="395" stopIfTrue="1" operator="equal">
      <formula>"Falla"</formula>
    </cfRule>
    <cfRule type="cellIs" dxfId="832" priority="394" stopIfTrue="1" operator="equal">
      <formula>"Pasa"</formula>
    </cfRule>
    <cfRule type="expression" dxfId="831" priority="393" stopIfTrue="1">
      <formula>ISBLANK(D396)</formula>
    </cfRule>
  </conditionalFormatting>
  <conditionalFormatting sqref="D413:D423">
    <cfRule type="cellIs" dxfId="830" priority="391" stopIfTrue="1" operator="equal">
      <formula>"N/D"</formula>
    </cfRule>
    <cfRule type="cellIs" dxfId="829" priority="390" stopIfTrue="1" operator="equal">
      <formula>"N/T"</formula>
    </cfRule>
    <cfRule type="cellIs" dxfId="828" priority="389" stopIfTrue="1" operator="equal">
      <formula>"N/A"</formula>
    </cfRule>
    <cfRule type="cellIs" dxfId="827" priority="388" stopIfTrue="1" operator="equal">
      <formula>"Falla"</formula>
    </cfRule>
    <cfRule type="cellIs" dxfId="826" priority="387" stopIfTrue="1" operator="equal">
      <formula>"Pasa"</formula>
    </cfRule>
    <cfRule type="expression" dxfId="825" priority="386" stopIfTrue="1">
      <formula>ISBLANK(D413)</formula>
    </cfRule>
    <cfRule type="cellIs" dxfId="824" priority="385" stopIfTrue="1" operator="equal">
      <formula>"-"</formula>
    </cfRule>
  </conditionalFormatting>
  <conditionalFormatting sqref="D430:D440">
    <cfRule type="cellIs" dxfId="823" priority="380" stopIfTrue="1" operator="equal">
      <formula>"Pasa"</formula>
    </cfRule>
    <cfRule type="cellIs" dxfId="822" priority="381" stopIfTrue="1" operator="equal">
      <formula>"Falla"</formula>
    </cfRule>
    <cfRule type="cellIs" dxfId="821" priority="382" stopIfTrue="1" operator="equal">
      <formula>"N/A"</formula>
    </cfRule>
    <cfRule type="cellIs" dxfId="820" priority="384" stopIfTrue="1" operator="equal">
      <formula>"N/D"</formula>
    </cfRule>
    <cfRule type="expression" dxfId="819" priority="379" stopIfTrue="1">
      <formula>ISBLANK(D430)</formula>
    </cfRule>
    <cfRule type="cellIs" dxfId="818" priority="383" stopIfTrue="1" operator="equal">
      <formula>"N/T"</formula>
    </cfRule>
    <cfRule type="cellIs" dxfId="817" priority="378" stopIfTrue="1" operator="equal">
      <formula>"-"</formula>
    </cfRule>
  </conditionalFormatting>
  <conditionalFormatting sqref="D447:D457">
    <cfRule type="cellIs" dxfId="816" priority="374" stopIfTrue="1" operator="equal">
      <formula>"Falla"</formula>
    </cfRule>
    <cfRule type="cellIs" dxfId="815" priority="375" stopIfTrue="1" operator="equal">
      <formula>"N/A"</formula>
    </cfRule>
    <cfRule type="expression" dxfId="814" priority="372" stopIfTrue="1">
      <formula>ISBLANK(D447)</formula>
    </cfRule>
    <cfRule type="cellIs" dxfId="813" priority="371" stopIfTrue="1" operator="equal">
      <formula>"-"</formula>
    </cfRule>
    <cfRule type="cellIs" dxfId="812" priority="376" stopIfTrue="1" operator="equal">
      <formula>"N/T"</formula>
    </cfRule>
    <cfRule type="cellIs" dxfId="811" priority="373" stopIfTrue="1" operator="equal">
      <formula>"Pasa"</formula>
    </cfRule>
    <cfRule type="cellIs" dxfId="810" priority="377" stopIfTrue="1" operator="equal">
      <formula>"N/D"</formula>
    </cfRule>
  </conditionalFormatting>
  <conditionalFormatting sqref="D464:D474">
    <cfRule type="cellIs" dxfId="809" priority="370" stopIfTrue="1" operator="equal">
      <formula>"N/D"</formula>
    </cfRule>
    <cfRule type="cellIs" dxfId="808" priority="364" stopIfTrue="1" operator="equal">
      <formula>"-"</formula>
    </cfRule>
    <cfRule type="expression" dxfId="807" priority="365" stopIfTrue="1">
      <formula>ISBLANK(D464)</formula>
    </cfRule>
    <cfRule type="cellIs" dxfId="806" priority="369" stopIfTrue="1" operator="equal">
      <formula>"N/T"</formula>
    </cfRule>
    <cfRule type="cellIs" dxfId="805" priority="368" stopIfTrue="1" operator="equal">
      <formula>"N/A"</formula>
    </cfRule>
    <cfRule type="cellIs" dxfId="804" priority="367" stopIfTrue="1" operator="equal">
      <formula>"Falla"</formula>
    </cfRule>
    <cfRule type="cellIs" dxfId="803" priority="366" stopIfTrue="1" operator="equal">
      <formula>"Pasa"</formula>
    </cfRule>
  </conditionalFormatting>
  <conditionalFormatting sqref="D478">
    <cfRule type="expression" dxfId="802" priority="1401" stopIfTrue="1">
      <formula>ISBLANK(D478)</formula>
    </cfRule>
    <cfRule type="cellIs" dxfId="801" priority="1402" stopIfTrue="1" operator="equal">
      <formula>"Pasa"</formula>
    </cfRule>
    <cfRule type="cellIs" dxfId="800" priority="1403" stopIfTrue="1" operator="equal">
      <formula>"Falla"</formula>
    </cfRule>
    <cfRule type="cellIs" dxfId="799" priority="1404" stopIfTrue="1" operator="equal">
      <formula>"N/A"</formula>
    </cfRule>
    <cfRule type="cellIs" dxfId="798" priority="1405" stopIfTrue="1" operator="equal">
      <formula>"N/T"</formula>
    </cfRule>
    <cfRule type="cellIs" dxfId="797" priority="1406" stopIfTrue="1" operator="equal">
      <formula>"N/D"</formula>
    </cfRule>
  </conditionalFormatting>
  <conditionalFormatting sqref="D481:D491">
    <cfRule type="expression" dxfId="796" priority="358" stopIfTrue="1">
      <formula>ISBLANK(D481)</formula>
    </cfRule>
    <cfRule type="cellIs" dxfId="795" priority="357" stopIfTrue="1" operator="equal">
      <formula>"-"</formula>
    </cfRule>
    <cfRule type="cellIs" dxfId="794" priority="363" stopIfTrue="1" operator="equal">
      <formula>"N/D"</formula>
    </cfRule>
    <cfRule type="cellIs" dxfId="793" priority="362" stopIfTrue="1" operator="equal">
      <formula>"N/T"</formula>
    </cfRule>
    <cfRule type="cellIs" dxfId="792" priority="361" stopIfTrue="1" operator="equal">
      <formula>"N/A"</formula>
    </cfRule>
    <cfRule type="cellIs" dxfId="791" priority="360" stopIfTrue="1" operator="equal">
      <formula>"Falla"</formula>
    </cfRule>
    <cfRule type="cellIs" dxfId="790" priority="359" stopIfTrue="1" operator="equal">
      <formula>"Pasa"</formula>
    </cfRule>
  </conditionalFormatting>
  <conditionalFormatting sqref="D498:D508">
    <cfRule type="cellIs" dxfId="789" priority="356" stopIfTrue="1" operator="equal">
      <formula>"N/D"</formula>
    </cfRule>
    <cfRule type="cellIs" dxfId="788" priority="355" stopIfTrue="1" operator="equal">
      <formula>"N/T"</formula>
    </cfRule>
    <cfRule type="cellIs" dxfId="787" priority="354" stopIfTrue="1" operator="equal">
      <formula>"N/A"</formula>
    </cfRule>
    <cfRule type="cellIs" dxfId="786" priority="353" stopIfTrue="1" operator="equal">
      <formula>"Falla"</formula>
    </cfRule>
    <cfRule type="cellIs" dxfId="785" priority="352" stopIfTrue="1" operator="equal">
      <formula>"Pasa"</formula>
    </cfRule>
    <cfRule type="cellIs" dxfId="784" priority="350" stopIfTrue="1" operator="equal">
      <formula>"-"</formula>
    </cfRule>
    <cfRule type="expression" dxfId="783" priority="351" stopIfTrue="1">
      <formula>ISBLANK(D498)</formula>
    </cfRule>
  </conditionalFormatting>
  <conditionalFormatting sqref="D515:D525">
    <cfRule type="cellIs" dxfId="782" priority="347" stopIfTrue="1" operator="equal">
      <formula>"N/A"</formula>
    </cfRule>
    <cfRule type="cellIs" dxfId="781" priority="348" stopIfTrue="1" operator="equal">
      <formula>"N/T"</formula>
    </cfRule>
    <cfRule type="cellIs" dxfId="780" priority="349" stopIfTrue="1" operator="equal">
      <formula>"N/D"</formula>
    </cfRule>
    <cfRule type="cellIs" dxfId="779" priority="343" stopIfTrue="1" operator="equal">
      <formula>"-"</formula>
    </cfRule>
    <cfRule type="expression" dxfId="778" priority="344" stopIfTrue="1">
      <formula>ISBLANK(D515)</formula>
    </cfRule>
    <cfRule type="cellIs" dxfId="777" priority="345" stopIfTrue="1" operator="equal">
      <formula>"Pasa"</formula>
    </cfRule>
    <cfRule type="cellIs" dxfId="776" priority="346" stopIfTrue="1" operator="equal">
      <formula>"Falla"</formula>
    </cfRule>
  </conditionalFormatting>
  <conditionalFormatting sqref="D532:D542">
    <cfRule type="cellIs" dxfId="775" priority="336" stopIfTrue="1" operator="equal">
      <formula>"-"</formula>
    </cfRule>
    <cfRule type="expression" dxfId="774" priority="337" stopIfTrue="1">
      <formula>ISBLANK(D532)</formula>
    </cfRule>
    <cfRule type="cellIs" dxfId="773" priority="338" stopIfTrue="1" operator="equal">
      <formula>"Pasa"</formula>
    </cfRule>
    <cfRule type="cellIs" dxfId="772" priority="339" stopIfTrue="1" operator="equal">
      <formula>"Falla"</formula>
    </cfRule>
    <cfRule type="cellIs" dxfId="771" priority="340" stopIfTrue="1" operator="equal">
      <formula>"N/A"</formula>
    </cfRule>
    <cfRule type="cellIs" dxfId="770" priority="341" stopIfTrue="1" operator="equal">
      <formula>"N/T"</formula>
    </cfRule>
    <cfRule type="cellIs" dxfId="769" priority="342" stopIfTrue="1" operator="equal">
      <formula>"N/D"</formula>
    </cfRule>
  </conditionalFormatting>
  <conditionalFormatting sqref="D549:D558">
    <cfRule type="cellIs" dxfId="768" priority="331" stopIfTrue="1" operator="equal">
      <formula>"Pasa"</formula>
    </cfRule>
    <cfRule type="expression" dxfId="767" priority="330" stopIfTrue="1">
      <formula>ISBLANK(D549)</formula>
    </cfRule>
    <cfRule type="cellIs" dxfId="766" priority="332" stopIfTrue="1" operator="equal">
      <formula>"Falla"</formula>
    </cfRule>
    <cfRule type="cellIs" dxfId="765" priority="333" stopIfTrue="1" operator="equal">
      <formula>"N/A"</formula>
    </cfRule>
    <cfRule type="cellIs" dxfId="764" priority="334" stopIfTrue="1" operator="equal">
      <formula>"N/T"</formula>
    </cfRule>
    <cfRule type="cellIs" dxfId="763" priority="335" stopIfTrue="1" operator="equal">
      <formula>"N/D"</formula>
    </cfRule>
  </conditionalFormatting>
  <conditionalFormatting sqref="D549:D559">
    <cfRule type="cellIs" dxfId="762" priority="740" stopIfTrue="1" operator="equal">
      <formula>"N/D"</formula>
    </cfRule>
    <cfRule type="cellIs" dxfId="761" priority="739" stopIfTrue="1" operator="equal">
      <formula>"N/T"</formula>
    </cfRule>
    <cfRule type="cellIs" dxfId="760" priority="738" stopIfTrue="1" operator="equal">
      <formula>"N/A"</formula>
    </cfRule>
    <cfRule type="cellIs" dxfId="759" priority="736" stopIfTrue="1" operator="equal">
      <formula>"Pasa"</formula>
    </cfRule>
    <cfRule type="cellIs" dxfId="758" priority="737" stopIfTrue="1" operator="equal">
      <formula>"Falla"</formula>
    </cfRule>
    <cfRule type="expression" dxfId="757" priority="735" stopIfTrue="1">
      <formula>ISBLANK(D549)</formula>
    </cfRule>
    <cfRule type="cellIs" dxfId="756" priority="734" stopIfTrue="1" operator="equal">
      <formula>"-"</formula>
    </cfRule>
  </conditionalFormatting>
  <conditionalFormatting sqref="D566:D576">
    <cfRule type="cellIs" dxfId="755" priority="329" stopIfTrue="1" operator="equal">
      <formula>"N/D"</formula>
    </cfRule>
    <cfRule type="cellIs" dxfId="754" priority="328" stopIfTrue="1" operator="equal">
      <formula>"N/T"</formula>
    </cfRule>
    <cfRule type="cellIs" dxfId="753" priority="327" stopIfTrue="1" operator="equal">
      <formula>"N/A"</formula>
    </cfRule>
    <cfRule type="cellIs" dxfId="752" priority="326" stopIfTrue="1" operator="equal">
      <formula>"Falla"</formula>
    </cfRule>
    <cfRule type="cellIs" dxfId="751" priority="325" stopIfTrue="1" operator="equal">
      <formula>"Pasa"</formula>
    </cfRule>
    <cfRule type="expression" dxfId="750" priority="324" stopIfTrue="1">
      <formula>ISBLANK(D566)</formula>
    </cfRule>
    <cfRule type="cellIs" dxfId="749" priority="323" stopIfTrue="1" operator="equal">
      <formula>"-"</formula>
    </cfRule>
  </conditionalFormatting>
  <conditionalFormatting sqref="D583:D593">
    <cfRule type="cellIs" dxfId="748" priority="322" stopIfTrue="1" operator="equal">
      <formula>"N/D"</formula>
    </cfRule>
    <cfRule type="cellIs" dxfId="747" priority="321" stopIfTrue="1" operator="equal">
      <formula>"N/T"</formula>
    </cfRule>
    <cfRule type="cellIs" dxfId="746" priority="320" stopIfTrue="1" operator="equal">
      <formula>"N/A"</formula>
    </cfRule>
    <cfRule type="cellIs" dxfId="745" priority="319" stopIfTrue="1" operator="equal">
      <formula>"Falla"</formula>
    </cfRule>
    <cfRule type="expression" dxfId="744" priority="317" stopIfTrue="1">
      <formula>ISBLANK(D583)</formula>
    </cfRule>
    <cfRule type="cellIs" dxfId="743" priority="318" stopIfTrue="1" operator="equal">
      <formula>"Pasa"</formula>
    </cfRule>
    <cfRule type="cellIs" dxfId="742" priority="316" stopIfTrue="1" operator="equal">
      <formula>"-"</formula>
    </cfRule>
  </conditionalFormatting>
  <conditionalFormatting sqref="D600:D610">
    <cfRule type="cellIs" dxfId="741" priority="315" stopIfTrue="1" operator="equal">
      <formula>"N/D"</formula>
    </cfRule>
    <cfRule type="cellIs" dxfId="740" priority="314" stopIfTrue="1" operator="equal">
      <formula>"N/T"</formula>
    </cfRule>
    <cfRule type="cellIs" dxfId="739" priority="313" stopIfTrue="1" operator="equal">
      <formula>"N/A"</formula>
    </cfRule>
    <cfRule type="cellIs" dxfId="738" priority="312" stopIfTrue="1" operator="equal">
      <formula>"Falla"</formula>
    </cfRule>
    <cfRule type="cellIs" dxfId="737" priority="311" stopIfTrue="1" operator="equal">
      <formula>"Pasa"</formula>
    </cfRule>
    <cfRule type="expression" dxfId="736" priority="310" stopIfTrue="1">
      <formula>ISBLANK(D600)</formula>
    </cfRule>
    <cfRule type="cellIs" dxfId="735" priority="309" stopIfTrue="1" operator="equal">
      <formula>"-"</formula>
    </cfRule>
  </conditionalFormatting>
  <conditionalFormatting sqref="D617:D627">
    <cfRule type="cellIs" dxfId="734" priority="308" stopIfTrue="1" operator="equal">
      <formula>"N/D"</formula>
    </cfRule>
    <cfRule type="cellIs" dxfId="733" priority="307" stopIfTrue="1" operator="equal">
      <formula>"N/T"</formula>
    </cfRule>
    <cfRule type="cellIs" dxfId="732" priority="306" stopIfTrue="1" operator="equal">
      <formula>"N/A"</formula>
    </cfRule>
    <cfRule type="cellIs" dxfId="731" priority="305" stopIfTrue="1" operator="equal">
      <formula>"Falla"</formula>
    </cfRule>
    <cfRule type="cellIs" dxfId="730" priority="304" stopIfTrue="1" operator="equal">
      <formula>"Pasa"</formula>
    </cfRule>
    <cfRule type="expression" dxfId="729" priority="303" stopIfTrue="1">
      <formula>ISBLANK(D617)</formula>
    </cfRule>
    <cfRule type="cellIs" dxfId="728" priority="302" stopIfTrue="1" operator="equal">
      <formula>"-"</formula>
    </cfRule>
  </conditionalFormatting>
  <conditionalFormatting sqref="D634:D644">
    <cfRule type="cellIs" dxfId="727" priority="301" stopIfTrue="1" operator="equal">
      <formula>"N/D"</formula>
    </cfRule>
    <cfRule type="cellIs" dxfId="726" priority="300" stopIfTrue="1" operator="equal">
      <formula>"N/T"</formula>
    </cfRule>
    <cfRule type="cellIs" dxfId="725" priority="299" stopIfTrue="1" operator="equal">
      <formula>"N/A"</formula>
    </cfRule>
    <cfRule type="cellIs" dxfId="724" priority="298" stopIfTrue="1" operator="equal">
      <formula>"Falla"</formula>
    </cfRule>
    <cfRule type="cellIs" dxfId="723" priority="297" stopIfTrue="1" operator="equal">
      <formula>"Pasa"</formula>
    </cfRule>
    <cfRule type="cellIs" dxfId="722" priority="295" stopIfTrue="1" operator="equal">
      <formula>"-"</formula>
    </cfRule>
    <cfRule type="expression" dxfId="721" priority="296" stopIfTrue="1">
      <formula>ISBLANK(D634)</formula>
    </cfRule>
  </conditionalFormatting>
  <conditionalFormatting sqref="D651:D661">
    <cfRule type="cellIs" dxfId="720" priority="294" stopIfTrue="1" operator="equal">
      <formula>"N/D"</formula>
    </cfRule>
    <cfRule type="cellIs" dxfId="719" priority="293" stopIfTrue="1" operator="equal">
      <formula>"N/T"</formula>
    </cfRule>
    <cfRule type="cellIs" dxfId="718" priority="292" stopIfTrue="1" operator="equal">
      <formula>"N/A"</formula>
    </cfRule>
    <cfRule type="cellIs" dxfId="717" priority="291" stopIfTrue="1" operator="equal">
      <formula>"Falla"</formula>
    </cfRule>
    <cfRule type="cellIs" dxfId="716" priority="290" stopIfTrue="1" operator="equal">
      <formula>"Pasa"</formula>
    </cfRule>
    <cfRule type="expression" dxfId="715" priority="289" stopIfTrue="1">
      <formula>ISBLANK(D651)</formula>
    </cfRule>
    <cfRule type="cellIs" dxfId="714" priority="288" stopIfTrue="1" operator="equal">
      <formula>"-"</formula>
    </cfRule>
  </conditionalFormatting>
  <conditionalFormatting sqref="D668:D678">
    <cfRule type="cellIs" dxfId="713" priority="281" stopIfTrue="1" operator="equal">
      <formula>"-"</formula>
    </cfRule>
    <cfRule type="expression" dxfId="712" priority="282" stopIfTrue="1">
      <formula>ISBLANK(D668)</formula>
    </cfRule>
    <cfRule type="cellIs" dxfId="711" priority="283" stopIfTrue="1" operator="equal">
      <formula>"Pasa"</formula>
    </cfRule>
    <cfRule type="cellIs" dxfId="710" priority="284" stopIfTrue="1" operator="equal">
      <formula>"Falla"</formula>
    </cfRule>
    <cfRule type="cellIs" dxfId="709" priority="285" stopIfTrue="1" operator="equal">
      <formula>"N/A"</formula>
    </cfRule>
    <cfRule type="cellIs" dxfId="708" priority="286" stopIfTrue="1" operator="equal">
      <formula>"N/T"</formula>
    </cfRule>
    <cfRule type="cellIs" dxfId="707" priority="287" stopIfTrue="1" operator="equal">
      <formula>"N/D"</formula>
    </cfRule>
  </conditionalFormatting>
  <conditionalFormatting sqref="D685:D695">
    <cfRule type="cellIs" dxfId="706" priority="276" stopIfTrue="1" operator="equal">
      <formula>"Pasa"</formula>
    </cfRule>
    <cfRule type="expression" dxfId="705" priority="275" stopIfTrue="1">
      <formula>ISBLANK(D685)</formula>
    </cfRule>
    <cfRule type="cellIs" dxfId="704" priority="274" stopIfTrue="1" operator="equal">
      <formula>"-"</formula>
    </cfRule>
    <cfRule type="cellIs" dxfId="703" priority="277" stopIfTrue="1" operator="equal">
      <formula>"Falla"</formula>
    </cfRule>
    <cfRule type="cellIs" dxfId="702" priority="279" stopIfTrue="1" operator="equal">
      <formula>"N/T"</formula>
    </cfRule>
    <cfRule type="cellIs" dxfId="701" priority="280" stopIfTrue="1" operator="equal">
      <formula>"N/D"</formula>
    </cfRule>
    <cfRule type="cellIs" dxfId="700" priority="278" stopIfTrue="1" operator="equal">
      <formula>"N/A"</formula>
    </cfRule>
  </conditionalFormatting>
  <conditionalFormatting sqref="D702:D712">
    <cfRule type="cellIs" dxfId="699" priority="266" stopIfTrue="1" operator="equal">
      <formula>"N/D"</formula>
    </cfRule>
    <cfRule type="cellIs" dxfId="698" priority="265" stopIfTrue="1" operator="equal">
      <formula>"N/T"</formula>
    </cfRule>
    <cfRule type="cellIs" dxfId="697" priority="264" stopIfTrue="1" operator="equal">
      <formula>"N/A"</formula>
    </cfRule>
    <cfRule type="cellIs" dxfId="696" priority="263" stopIfTrue="1" operator="equal">
      <formula>"Falla"</formula>
    </cfRule>
    <cfRule type="cellIs" dxfId="695" priority="260" stopIfTrue="1" operator="equal">
      <formula>"-"</formula>
    </cfRule>
    <cfRule type="expression" dxfId="694" priority="261" stopIfTrue="1">
      <formula>ISBLANK(D702)</formula>
    </cfRule>
    <cfRule type="cellIs" dxfId="693" priority="262" stopIfTrue="1" operator="equal">
      <formula>"Pasa"</formula>
    </cfRule>
  </conditionalFormatting>
  <conditionalFormatting sqref="D719:D729">
    <cfRule type="cellIs" dxfId="692" priority="255" stopIfTrue="1" operator="equal">
      <formula>"Pasa"</formula>
    </cfRule>
    <cfRule type="cellIs" dxfId="691" priority="253" stopIfTrue="1" operator="equal">
      <formula>"-"</formula>
    </cfRule>
    <cfRule type="cellIs" dxfId="690" priority="256" stopIfTrue="1" operator="equal">
      <formula>"Falla"</formula>
    </cfRule>
    <cfRule type="cellIs" dxfId="689" priority="257" stopIfTrue="1" operator="equal">
      <formula>"N/A"</formula>
    </cfRule>
    <cfRule type="cellIs" dxfId="688" priority="258" stopIfTrue="1" operator="equal">
      <formula>"N/T"</formula>
    </cfRule>
    <cfRule type="cellIs" dxfId="687" priority="259" stopIfTrue="1" operator="equal">
      <formula>"N/D"</formula>
    </cfRule>
    <cfRule type="expression" dxfId="686" priority="254" stopIfTrue="1">
      <formula>ISBLANK(D719)</formula>
    </cfRule>
  </conditionalFormatting>
  <conditionalFormatting sqref="D736:D746">
    <cfRule type="expression" dxfId="685" priority="247" stopIfTrue="1">
      <formula>ISBLANK(D736)</formula>
    </cfRule>
    <cfRule type="cellIs" dxfId="684" priority="251" stopIfTrue="1" operator="equal">
      <formula>"N/T"</formula>
    </cfRule>
    <cfRule type="cellIs" dxfId="683" priority="252" stopIfTrue="1" operator="equal">
      <formula>"N/D"</formula>
    </cfRule>
    <cfRule type="cellIs" dxfId="682" priority="250" stopIfTrue="1" operator="equal">
      <formula>"N/A"</formula>
    </cfRule>
    <cfRule type="cellIs" dxfId="681" priority="249" stopIfTrue="1" operator="equal">
      <formula>"Falla"</formula>
    </cfRule>
    <cfRule type="cellIs" dxfId="680" priority="248" stopIfTrue="1" operator="equal">
      <formula>"Pasa"</formula>
    </cfRule>
    <cfRule type="cellIs" dxfId="679" priority="246" stopIfTrue="1" operator="equal">
      <formula>"-"</formula>
    </cfRule>
  </conditionalFormatting>
  <conditionalFormatting sqref="D753:D763">
    <cfRule type="cellIs" dxfId="678" priority="245" stopIfTrue="1" operator="equal">
      <formula>"N/D"</formula>
    </cfRule>
    <cfRule type="cellIs" dxfId="677" priority="244" stopIfTrue="1" operator="equal">
      <formula>"N/T"</formula>
    </cfRule>
    <cfRule type="cellIs" dxfId="676" priority="243" stopIfTrue="1" operator="equal">
      <formula>"N/A"</formula>
    </cfRule>
    <cfRule type="cellIs" dxfId="675" priority="242" stopIfTrue="1" operator="equal">
      <formula>"Falla"</formula>
    </cfRule>
    <cfRule type="cellIs" dxfId="674" priority="241" stopIfTrue="1" operator="equal">
      <formula>"Pasa"</formula>
    </cfRule>
    <cfRule type="expression" dxfId="673" priority="240" stopIfTrue="1">
      <formula>ISBLANK(D753)</formula>
    </cfRule>
    <cfRule type="cellIs" dxfId="672" priority="239" stopIfTrue="1" operator="equal">
      <formula>"-"</formula>
    </cfRule>
  </conditionalFormatting>
  <conditionalFormatting sqref="D770:D780">
    <cfRule type="expression" dxfId="671" priority="233" stopIfTrue="1">
      <formula>ISBLANK(D770)</formula>
    </cfRule>
    <cfRule type="cellIs" dxfId="670" priority="232" stopIfTrue="1" operator="equal">
      <formula>"-"</formula>
    </cfRule>
    <cfRule type="cellIs" dxfId="669" priority="238" stopIfTrue="1" operator="equal">
      <formula>"N/D"</formula>
    </cfRule>
    <cfRule type="cellIs" dxfId="668" priority="237" stopIfTrue="1" operator="equal">
      <formula>"N/T"</formula>
    </cfRule>
    <cfRule type="cellIs" dxfId="667" priority="236" stopIfTrue="1" operator="equal">
      <formula>"N/A"</formula>
    </cfRule>
    <cfRule type="cellIs" dxfId="666" priority="235" stopIfTrue="1" operator="equal">
      <formula>"Falla"</formula>
    </cfRule>
    <cfRule type="cellIs" dxfId="665" priority="234" stopIfTrue="1" operator="equal">
      <formula>"Pasa"</formula>
    </cfRule>
  </conditionalFormatting>
  <conditionalFormatting sqref="D787:D797">
    <cfRule type="cellIs" dxfId="664" priority="225" stopIfTrue="1" operator="equal">
      <formula>"-"</formula>
    </cfRule>
    <cfRule type="expression" dxfId="663" priority="226" stopIfTrue="1">
      <formula>ISBLANK(D787)</formula>
    </cfRule>
    <cfRule type="cellIs" dxfId="662" priority="227" stopIfTrue="1" operator="equal">
      <formula>"Pasa"</formula>
    </cfRule>
    <cfRule type="cellIs" dxfId="661" priority="228" stopIfTrue="1" operator="equal">
      <formula>"Falla"</formula>
    </cfRule>
    <cfRule type="cellIs" dxfId="660" priority="229" stopIfTrue="1" operator="equal">
      <formula>"N/A"</formula>
    </cfRule>
    <cfRule type="cellIs" dxfId="659" priority="231" stopIfTrue="1" operator="equal">
      <formula>"N/D"</formula>
    </cfRule>
    <cfRule type="cellIs" dxfId="658" priority="230" stopIfTrue="1" operator="equal">
      <formula>"N/T"</formula>
    </cfRule>
  </conditionalFormatting>
  <conditionalFormatting sqref="D804:D814">
    <cfRule type="cellIs" dxfId="657" priority="221" stopIfTrue="1" operator="equal">
      <formula>"Falla"</formula>
    </cfRule>
    <cfRule type="cellIs" dxfId="656" priority="222" stopIfTrue="1" operator="equal">
      <formula>"N/A"</formula>
    </cfRule>
    <cfRule type="cellIs" dxfId="655" priority="223" stopIfTrue="1" operator="equal">
      <formula>"N/T"</formula>
    </cfRule>
    <cfRule type="cellIs" dxfId="654" priority="224" stopIfTrue="1" operator="equal">
      <formula>"N/D"</formula>
    </cfRule>
    <cfRule type="cellIs" dxfId="653" priority="218" stopIfTrue="1" operator="equal">
      <formula>"-"</formula>
    </cfRule>
    <cfRule type="expression" dxfId="652" priority="219" stopIfTrue="1">
      <formula>ISBLANK(D804)</formula>
    </cfRule>
    <cfRule type="cellIs" dxfId="651" priority="220" stopIfTrue="1" operator="equal">
      <formula>"Pasa"</formula>
    </cfRule>
  </conditionalFormatting>
  <conditionalFormatting sqref="D821:D831">
    <cfRule type="expression" dxfId="650" priority="212" stopIfTrue="1">
      <formula>ISBLANK(D821)</formula>
    </cfRule>
    <cfRule type="cellIs" dxfId="649" priority="211" stopIfTrue="1" operator="equal">
      <formula>"-"</formula>
    </cfRule>
    <cfRule type="cellIs" dxfId="648" priority="213" stopIfTrue="1" operator="equal">
      <formula>"Pasa"</formula>
    </cfRule>
    <cfRule type="cellIs" dxfId="647" priority="214" stopIfTrue="1" operator="equal">
      <formula>"Falla"</formula>
    </cfRule>
    <cfRule type="cellIs" dxfId="646" priority="215" stopIfTrue="1" operator="equal">
      <formula>"N/A"</formula>
    </cfRule>
    <cfRule type="cellIs" dxfId="645" priority="216" stopIfTrue="1" operator="equal">
      <formula>"N/T"</formula>
    </cfRule>
    <cfRule type="cellIs" dxfId="644" priority="217" stopIfTrue="1" operator="equal">
      <formula>"N/D"</formula>
    </cfRule>
  </conditionalFormatting>
  <conditionalFormatting sqref="D838:D848">
    <cfRule type="cellIs" dxfId="643" priority="210" stopIfTrue="1" operator="equal">
      <formula>"N/D"</formula>
    </cfRule>
    <cfRule type="cellIs" dxfId="642" priority="209" stopIfTrue="1" operator="equal">
      <formula>"N/T"</formula>
    </cfRule>
    <cfRule type="cellIs" dxfId="641" priority="208" stopIfTrue="1" operator="equal">
      <formula>"N/A"</formula>
    </cfRule>
    <cfRule type="cellIs" dxfId="640" priority="207" stopIfTrue="1" operator="equal">
      <formula>"Falla"</formula>
    </cfRule>
    <cfRule type="cellIs" dxfId="639" priority="206" stopIfTrue="1" operator="equal">
      <formula>"Pasa"</formula>
    </cfRule>
    <cfRule type="expression" dxfId="638" priority="205" stopIfTrue="1">
      <formula>ISBLANK(D838)</formula>
    </cfRule>
    <cfRule type="cellIs" dxfId="637" priority="204" stopIfTrue="1" operator="equal">
      <formula>"-"</formula>
    </cfRule>
  </conditionalFormatting>
  <conditionalFormatting sqref="D855:D864">
    <cfRule type="cellIs" dxfId="636" priority="202" stopIfTrue="1" operator="equal">
      <formula>"N/T"</formula>
    </cfRule>
    <cfRule type="cellIs" dxfId="635" priority="201" stopIfTrue="1" operator="equal">
      <formula>"N/A"</formula>
    </cfRule>
    <cfRule type="cellIs" dxfId="634" priority="200" stopIfTrue="1" operator="equal">
      <formula>"Falla"</formula>
    </cfRule>
    <cfRule type="cellIs" dxfId="633" priority="199" stopIfTrue="1" operator="equal">
      <formula>"Pasa"</formula>
    </cfRule>
    <cfRule type="expression" dxfId="632" priority="198" stopIfTrue="1">
      <formula>ISBLANK(D855)</formula>
    </cfRule>
    <cfRule type="cellIs" dxfId="631" priority="197" stopIfTrue="1" operator="equal">
      <formula>"-"</formula>
    </cfRule>
    <cfRule type="cellIs" dxfId="630" priority="203" stopIfTrue="1" operator="equal">
      <formula>"N/D"</formula>
    </cfRule>
  </conditionalFormatting>
  <conditionalFormatting sqref="D170:E171">
    <cfRule type="cellIs" dxfId="629" priority="81" stopIfTrue="1" operator="equal">
      <formula>"-"</formula>
    </cfRule>
  </conditionalFormatting>
  <conditionalFormatting sqref="D204:E205">
    <cfRule type="cellIs" dxfId="628" priority="77" stopIfTrue="1" operator="equal">
      <formula>"-"</formula>
    </cfRule>
  </conditionalFormatting>
  <conditionalFormatting sqref="D255:E256">
    <cfRule type="cellIs" dxfId="627" priority="71" stopIfTrue="1" operator="equal">
      <formula>"-"</formula>
    </cfRule>
  </conditionalFormatting>
  <conditionalFormatting sqref="D272:E273">
    <cfRule type="cellIs" dxfId="626" priority="69" stopIfTrue="1" operator="equal">
      <formula>"-"</formula>
    </cfRule>
  </conditionalFormatting>
  <conditionalFormatting sqref="D289:E290">
    <cfRule type="cellIs" dxfId="625" priority="67" stopIfTrue="1" operator="equal">
      <formula>"-"</formula>
    </cfRule>
  </conditionalFormatting>
  <conditionalFormatting sqref="D306:E307">
    <cfRule type="cellIs" dxfId="624" priority="65" stopIfTrue="1" operator="equal">
      <formula>"-"</formula>
    </cfRule>
  </conditionalFormatting>
  <conditionalFormatting sqref="D323:E324">
    <cfRule type="cellIs" dxfId="623" priority="63" stopIfTrue="1" operator="equal">
      <formula>"-"</formula>
    </cfRule>
  </conditionalFormatting>
  <conditionalFormatting sqref="D340:E341">
    <cfRule type="cellIs" dxfId="622" priority="61" stopIfTrue="1" operator="equal">
      <formula>"-"</formula>
    </cfRule>
  </conditionalFormatting>
  <conditionalFormatting sqref="D357:E358">
    <cfRule type="cellIs" dxfId="621" priority="59" stopIfTrue="1" operator="equal">
      <formula>"-"</formula>
    </cfRule>
  </conditionalFormatting>
  <conditionalFormatting sqref="D374:E375">
    <cfRule type="cellIs" dxfId="620" priority="57" stopIfTrue="1" operator="equal">
      <formula>"-"</formula>
    </cfRule>
  </conditionalFormatting>
  <conditionalFormatting sqref="D391:E392">
    <cfRule type="cellIs" dxfId="619" priority="55" stopIfTrue="1" operator="equal">
      <formula>"-"</formula>
    </cfRule>
  </conditionalFormatting>
  <conditionalFormatting sqref="D408:E409">
    <cfRule type="cellIs" dxfId="618" priority="53" stopIfTrue="1" operator="equal">
      <formula>"-"</formula>
    </cfRule>
  </conditionalFormatting>
  <conditionalFormatting sqref="D425:E426">
    <cfRule type="cellIs" dxfId="617" priority="51" stopIfTrue="1" operator="equal">
      <formula>"-"</formula>
    </cfRule>
  </conditionalFormatting>
  <conditionalFormatting sqref="D442:E443">
    <cfRule type="cellIs" dxfId="616" priority="49" stopIfTrue="1" operator="equal">
      <formula>"-"</formula>
    </cfRule>
  </conditionalFormatting>
  <conditionalFormatting sqref="D459:E460">
    <cfRule type="cellIs" dxfId="615" priority="47" stopIfTrue="1" operator="equal">
      <formula>"-"</formula>
    </cfRule>
  </conditionalFormatting>
  <conditionalFormatting sqref="D476:E477">
    <cfRule type="cellIs" dxfId="614" priority="45" stopIfTrue="1" operator="equal">
      <formula>"-"</formula>
    </cfRule>
  </conditionalFormatting>
  <conditionalFormatting sqref="D493:E494">
    <cfRule type="cellIs" dxfId="613" priority="43" stopIfTrue="1" operator="equal">
      <formula>"-"</formula>
    </cfRule>
  </conditionalFormatting>
  <conditionalFormatting sqref="D510:E511">
    <cfRule type="cellIs" dxfId="612" priority="41" stopIfTrue="1" operator="equal">
      <formula>"-"</formula>
    </cfRule>
  </conditionalFormatting>
  <conditionalFormatting sqref="D527:E528">
    <cfRule type="cellIs" dxfId="611" priority="39" stopIfTrue="1" operator="equal">
      <formula>"-"</formula>
    </cfRule>
  </conditionalFormatting>
  <conditionalFormatting sqref="D544:E545">
    <cfRule type="cellIs" dxfId="610" priority="37" stopIfTrue="1" operator="equal">
      <formula>"-"</formula>
    </cfRule>
  </conditionalFormatting>
  <conditionalFormatting sqref="D561:E562">
    <cfRule type="cellIs" dxfId="609" priority="35" stopIfTrue="1" operator="equal">
      <formula>"-"</formula>
    </cfRule>
  </conditionalFormatting>
  <conditionalFormatting sqref="D578:E579">
    <cfRule type="cellIs" dxfId="608" priority="33" stopIfTrue="1" operator="equal">
      <formula>"-"</formula>
    </cfRule>
  </conditionalFormatting>
  <conditionalFormatting sqref="D595:E596">
    <cfRule type="cellIs" dxfId="607" priority="31" stopIfTrue="1" operator="equal">
      <formula>"-"</formula>
    </cfRule>
  </conditionalFormatting>
  <conditionalFormatting sqref="D612:E613">
    <cfRule type="cellIs" dxfId="606" priority="29" stopIfTrue="1" operator="equal">
      <formula>"-"</formula>
    </cfRule>
  </conditionalFormatting>
  <conditionalFormatting sqref="D629:E630">
    <cfRule type="cellIs" dxfId="605" priority="27" stopIfTrue="1" operator="equal">
      <formula>"-"</formula>
    </cfRule>
  </conditionalFormatting>
  <conditionalFormatting sqref="D646:E647">
    <cfRule type="cellIs" dxfId="604" priority="25" stopIfTrue="1" operator="equal">
      <formula>"-"</formula>
    </cfRule>
  </conditionalFormatting>
  <conditionalFormatting sqref="D663:E664">
    <cfRule type="cellIs" dxfId="603" priority="23" stopIfTrue="1" operator="equal">
      <formula>"-"</formula>
    </cfRule>
  </conditionalFormatting>
  <conditionalFormatting sqref="D680:E681">
    <cfRule type="cellIs" dxfId="602" priority="21" stopIfTrue="1" operator="equal">
      <formula>"-"</formula>
    </cfRule>
  </conditionalFormatting>
  <conditionalFormatting sqref="D697:E698">
    <cfRule type="cellIs" dxfId="601" priority="19" stopIfTrue="1" operator="equal">
      <formula>"-"</formula>
    </cfRule>
  </conditionalFormatting>
  <conditionalFormatting sqref="D714:E715">
    <cfRule type="cellIs" dxfId="600" priority="17" stopIfTrue="1" operator="equal">
      <formula>"-"</formula>
    </cfRule>
  </conditionalFormatting>
  <conditionalFormatting sqref="D731:E732">
    <cfRule type="cellIs" dxfId="599" priority="15" stopIfTrue="1" operator="equal">
      <formula>"-"</formula>
    </cfRule>
  </conditionalFormatting>
  <conditionalFormatting sqref="D748:E749">
    <cfRule type="cellIs" dxfId="598" priority="13" stopIfTrue="1" operator="equal">
      <formula>"-"</formula>
    </cfRule>
  </conditionalFormatting>
  <conditionalFormatting sqref="D765:E766">
    <cfRule type="cellIs" dxfId="597" priority="11" stopIfTrue="1" operator="equal">
      <formula>"-"</formula>
    </cfRule>
  </conditionalFormatting>
  <conditionalFormatting sqref="D782:E783">
    <cfRule type="cellIs" dxfId="596" priority="9" stopIfTrue="1" operator="equal">
      <formula>"-"</formula>
    </cfRule>
  </conditionalFormatting>
  <conditionalFormatting sqref="D799:E800">
    <cfRule type="cellIs" dxfId="595" priority="7" stopIfTrue="1" operator="equal">
      <formula>"-"</formula>
    </cfRule>
  </conditionalFormatting>
  <conditionalFormatting sqref="D816:E817">
    <cfRule type="cellIs" dxfId="594" priority="5" stopIfTrue="1" operator="equal">
      <formula>"-"</formula>
    </cfRule>
  </conditionalFormatting>
  <conditionalFormatting sqref="D833:E834">
    <cfRule type="cellIs" dxfId="593" priority="3" stopIfTrue="1" operator="equal">
      <formula>"-"</formula>
    </cfRule>
  </conditionalFormatting>
  <conditionalFormatting sqref="D850:E851">
    <cfRule type="cellIs" dxfId="592" priority="1" stopIfTrue="1" operator="equal">
      <formula>"-"</formula>
    </cfRule>
  </conditionalFormatting>
  <conditionalFormatting sqref="E22:E33 E39:E50 E56:E67 E73:E84 E90:E101 E107:E118 E124:E135 E141:E152 E158:E169 E175:E186 E192:E203 E209:E220 E226:E237 E243:E253 E260:E270 E277:E287 E294:E304 E311:E321 E328:E338 E478">
    <cfRule type="cellIs" dxfId="591" priority="1687" stopIfTrue="1" operator="equal">
      <formula>"ERR"</formula>
    </cfRule>
  </conditionalFormatting>
  <conditionalFormatting sqref="E34:E35">
    <cfRule type="cellIs" dxfId="590" priority="195" stopIfTrue="1" operator="equal">
      <formula>"-"</formula>
    </cfRule>
  </conditionalFormatting>
  <conditionalFormatting sqref="E51:E52">
    <cfRule type="cellIs" dxfId="589" priority="193" stopIfTrue="1" operator="equal">
      <formula>"-"</formula>
    </cfRule>
  </conditionalFormatting>
  <conditionalFormatting sqref="E68:E69">
    <cfRule type="cellIs" dxfId="588" priority="191" stopIfTrue="1" operator="equal">
      <formula>"-"</formula>
    </cfRule>
  </conditionalFormatting>
  <conditionalFormatting sqref="E85:E86">
    <cfRule type="cellIs" dxfId="587" priority="189" stopIfTrue="1" operator="equal">
      <formula>"-"</formula>
    </cfRule>
  </conditionalFormatting>
  <conditionalFormatting sqref="E102:E103">
    <cfRule type="cellIs" dxfId="586" priority="187" stopIfTrue="1" operator="equal">
      <formula>"-"</formula>
    </cfRule>
  </conditionalFormatting>
  <conditionalFormatting sqref="E119:E120">
    <cfRule type="cellIs" dxfId="585" priority="185" stopIfTrue="1" operator="equal">
      <formula>"-"</formula>
    </cfRule>
  </conditionalFormatting>
  <conditionalFormatting sqref="E136:E137">
    <cfRule type="cellIs" dxfId="584" priority="183" stopIfTrue="1" operator="equal">
      <formula>"-"</formula>
    </cfRule>
  </conditionalFormatting>
  <conditionalFormatting sqref="E153:E154">
    <cfRule type="cellIs" dxfId="583" priority="181" stopIfTrue="1" operator="equal">
      <formula>"-"</formula>
    </cfRule>
  </conditionalFormatting>
  <conditionalFormatting sqref="E187:E188">
    <cfRule type="cellIs" dxfId="582" priority="177" stopIfTrue="1" operator="equal">
      <formula>"-"</formula>
    </cfRule>
  </conditionalFormatting>
  <conditionalFormatting sqref="E221:E222">
    <cfRule type="cellIs" dxfId="581" priority="173" stopIfTrue="1" operator="equal">
      <formula>"-"</formula>
    </cfRule>
  </conditionalFormatting>
  <conditionalFormatting sqref="E238:E239">
    <cfRule type="cellIs" dxfId="580" priority="171" stopIfTrue="1" operator="equal">
      <formula>"-"</formula>
    </cfRule>
  </conditionalFormatting>
  <conditionalFormatting sqref="E345:E355">
    <cfRule type="cellIs" dxfId="579" priority="873" stopIfTrue="1" operator="equal">
      <formula>"ERR"</formula>
    </cfRule>
  </conditionalFormatting>
  <conditionalFormatting sqref="E362:E372">
    <cfRule type="cellIs" dxfId="578" priority="862" stopIfTrue="1" operator="equal">
      <formula>"ERR"</formula>
    </cfRule>
  </conditionalFormatting>
  <conditionalFormatting sqref="E379:E389">
    <cfRule type="cellIs" dxfId="577" priority="851" stopIfTrue="1" operator="equal">
      <formula>"ERR"</formula>
    </cfRule>
  </conditionalFormatting>
  <conditionalFormatting sqref="E396:E406">
    <cfRule type="cellIs" dxfId="576" priority="840" stopIfTrue="1" operator="equal">
      <formula>"ERR"</formula>
    </cfRule>
  </conditionalFormatting>
  <conditionalFormatting sqref="E413:E423">
    <cfRule type="cellIs" dxfId="575" priority="829" stopIfTrue="1" operator="equal">
      <formula>"ERR"</formula>
    </cfRule>
  </conditionalFormatting>
  <conditionalFormatting sqref="E430:E440">
    <cfRule type="cellIs" dxfId="574" priority="818" stopIfTrue="1" operator="equal">
      <formula>"ERR"</formula>
    </cfRule>
  </conditionalFormatting>
  <conditionalFormatting sqref="E447:E457">
    <cfRule type="cellIs" dxfId="573" priority="807" stopIfTrue="1" operator="equal">
      <formula>"ERR"</formula>
    </cfRule>
  </conditionalFormatting>
  <conditionalFormatting sqref="E464:E474">
    <cfRule type="cellIs" dxfId="572" priority="796" stopIfTrue="1" operator="equal">
      <formula>"ERR"</formula>
    </cfRule>
  </conditionalFormatting>
  <conditionalFormatting sqref="E481:E491">
    <cfRule type="cellIs" dxfId="571" priority="785" stopIfTrue="1" operator="equal">
      <formula>"ERR"</formula>
    </cfRule>
  </conditionalFormatting>
  <conditionalFormatting sqref="E498:E508">
    <cfRule type="cellIs" dxfId="570" priority="774" stopIfTrue="1" operator="equal">
      <formula>"ERR"</formula>
    </cfRule>
  </conditionalFormatting>
  <conditionalFormatting sqref="E515:E525">
    <cfRule type="cellIs" dxfId="569" priority="763" stopIfTrue="1" operator="equal">
      <formula>"ERR"</formula>
    </cfRule>
  </conditionalFormatting>
  <conditionalFormatting sqref="E532:E542">
    <cfRule type="cellIs" dxfId="568" priority="752" stopIfTrue="1" operator="equal">
      <formula>"ERR"</formula>
    </cfRule>
  </conditionalFormatting>
  <conditionalFormatting sqref="E549:E559">
    <cfRule type="cellIs" dxfId="567" priority="741" stopIfTrue="1" operator="equal">
      <formula>"ERR"</formula>
    </cfRule>
  </conditionalFormatting>
  <conditionalFormatting sqref="E566:E576">
    <cfRule type="cellIs" dxfId="566" priority="730" stopIfTrue="1" operator="equal">
      <formula>"ERR"</formula>
    </cfRule>
  </conditionalFormatting>
  <conditionalFormatting sqref="E583:E593">
    <cfRule type="cellIs" dxfId="565" priority="719" stopIfTrue="1" operator="equal">
      <formula>"ERR"</formula>
    </cfRule>
  </conditionalFormatting>
  <conditionalFormatting sqref="E600:E610">
    <cfRule type="cellIs" dxfId="564" priority="708" stopIfTrue="1" operator="equal">
      <formula>"ERR"</formula>
    </cfRule>
  </conditionalFormatting>
  <conditionalFormatting sqref="E617:E627">
    <cfRule type="cellIs" dxfId="563" priority="697" stopIfTrue="1" operator="equal">
      <formula>"ERR"</formula>
    </cfRule>
  </conditionalFormatting>
  <conditionalFormatting sqref="E634:E643 E668:E677 E685:E694 E736:E745 E753:E762 E770:E779 E787:E796">
    <cfRule type="cellIs" dxfId="562" priority="1475" operator="equal">
      <formula>"ERR"</formula>
    </cfRule>
  </conditionalFormatting>
  <conditionalFormatting sqref="E644">
    <cfRule type="cellIs" dxfId="561" priority="686" stopIfTrue="1" operator="equal">
      <formula>"ERR"</formula>
    </cfRule>
  </conditionalFormatting>
  <conditionalFormatting sqref="E651:E660">
    <cfRule type="cellIs" dxfId="560" priority="1375" operator="equal">
      <formula>"ERR"</formula>
    </cfRule>
  </conditionalFormatting>
  <conditionalFormatting sqref="E661">
    <cfRule type="cellIs" dxfId="559" priority="675" stopIfTrue="1" operator="equal">
      <formula>"ERR"</formula>
    </cfRule>
  </conditionalFormatting>
  <conditionalFormatting sqref="E678">
    <cfRule type="cellIs" dxfId="558" priority="664" stopIfTrue="1" operator="equal">
      <formula>"ERR"</formula>
    </cfRule>
  </conditionalFormatting>
  <conditionalFormatting sqref="E695">
    <cfRule type="cellIs" dxfId="557" priority="653" stopIfTrue="1" operator="equal">
      <formula>"ERR"</formula>
    </cfRule>
  </conditionalFormatting>
  <conditionalFormatting sqref="E702:E711 E719:E728">
    <cfRule type="cellIs" dxfId="556" priority="1362" operator="equal">
      <formula>"ERR"</formula>
    </cfRule>
  </conditionalFormatting>
  <conditionalFormatting sqref="E712">
    <cfRule type="cellIs" dxfId="555" priority="642" stopIfTrue="1" operator="equal">
      <formula>"ERR"</formula>
    </cfRule>
  </conditionalFormatting>
  <conditionalFormatting sqref="E729">
    <cfRule type="cellIs" dxfId="554" priority="631" stopIfTrue="1" operator="equal">
      <formula>"ERR"</formula>
    </cfRule>
  </conditionalFormatting>
  <conditionalFormatting sqref="E746">
    <cfRule type="cellIs" dxfId="553" priority="620" stopIfTrue="1" operator="equal">
      <formula>"ERR"</formula>
    </cfRule>
  </conditionalFormatting>
  <conditionalFormatting sqref="E763">
    <cfRule type="cellIs" dxfId="552" priority="609" stopIfTrue="1" operator="equal">
      <formula>"ERR"</formula>
    </cfRule>
  </conditionalFormatting>
  <conditionalFormatting sqref="E780">
    <cfRule type="cellIs" dxfId="551" priority="598" stopIfTrue="1" operator="equal">
      <formula>"ERR"</formula>
    </cfRule>
  </conditionalFormatting>
  <conditionalFormatting sqref="E797">
    <cfRule type="cellIs" dxfId="550" priority="587" stopIfTrue="1" operator="equal">
      <formula>"ERR"</formula>
    </cfRule>
  </conditionalFormatting>
  <conditionalFormatting sqref="E804:E814">
    <cfRule type="cellIs" dxfId="549" priority="576" stopIfTrue="1" operator="equal">
      <formula>"ERR"</formula>
    </cfRule>
  </conditionalFormatting>
  <conditionalFormatting sqref="E821:E831">
    <cfRule type="cellIs" dxfId="548" priority="565" stopIfTrue="1" operator="equal">
      <formula>"ERR"</formula>
    </cfRule>
  </conditionalFormatting>
  <conditionalFormatting sqref="E838:E848">
    <cfRule type="cellIs" dxfId="547" priority="554" stopIfTrue="1" operator="equal">
      <formula>"ERR"</formula>
    </cfRule>
  </conditionalFormatting>
  <conditionalFormatting sqref="E855:E864">
    <cfRule type="cellIs" dxfId="546" priority="962" stopIfTrue="1" operator="equal">
      <formula>"ERR"</formula>
    </cfRule>
  </conditionalFormatting>
  <conditionalFormatting sqref="F22:J22 F39:J39 F56:J56 F73:J73 F90:J90 F107:J107 F124:J124 F141:J141 F158:J158 D158:D169 F175:J175 F192:J192 D192:D203 F209:J209 F226:J226 F243:J243 F260:J260 F277:J277 F294:J294 F311:J311 F328:J328 F345:J345 F362:J362 F379:J379 F396:J396 F413:J413 F430:J430 F447:J447 F464:J464 F481:J481 F498:J498 F515:J515 F532:J532 F549:J549 F566:J566 F583:J583 F600:J600 F617:J617 F634:J634 F651:J651 F668:J668 F685:J685 F702:J702 F719:J719 F736:J736 F753:J753 F770:J770 F787:J787 F804:J804 F821:J821 F838:J838 F855:J855">
    <cfRule type="cellIs" dxfId="545" priority="1682" stopIfTrue="1" operator="equal">
      <formula>"Pasa"</formula>
    </cfRule>
    <cfRule type="cellIs" dxfId="544" priority="1683" stopIfTrue="1" operator="equal">
      <formula>"Falla"</formula>
    </cfRule>
    <cfRule type="cellIs" dxfId="543" priority="1684" stopIfTrue="1" operator="equal">
      <formula>"N/A"</formula>
    </cfRule>
    <cfRule type="cellIs" dxfId="542" priority="1685" stopIfTrue="1" operator="equal">
      <formula>"N/T"</formula>
    </cfRule>
    <cfRule type="cellIs" dxfId="541" priority="1686" stopIfTrue="1" operator="equal">
      <formula>"N/D"</formula>
    </cfRule>
  </conditionalFormatting>
  <conditionalFormatting sqref="N13:N14">
    <cfRule type="cellIs" dxfId="540" priority="970" stopIfTrue="1" operator="equal">
      <formula>"Pasa"</formula>
    </cfRule>
    <cfRule type="cellIs" dxfId="539" priority="971" stopIfTrue="1" operator="equal">
      <formula>"Falla"</formula>
    </cfRule>
    <cfRule type="cellIs" dxfId="538" priority="972" stopIfTrue="1" operator="equal">
      <formula>"N/A"</formula>
    </cfRule>
    <cfRule type="cellIs" dxfId="537" priority="973" stopIfTrue="1" operator="equal">
      <formula>"N/T"</formula>
    </cfRule>
    <cfRule type="cellIs" dxfId="536" priority="974" stopIfTrue="1" operator="equal">
      <formula>"N/D"</formula>
    </cfRule>
    <cfRule type="expression" dxfId="535" priority="969" stopIfTrue="1">
      <formula>ISBLANK(N13)</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2">
        <x14:dataValidation type="list" operator="equal" showErrorMessage="1" xr:uid="{00000000-0002-0000-0700-000000000000}">
          <x14:formula1>
            <xm:f>'DATA - Oculta'!$U$9:$U$13</xm:f>
          </x14:formula1>
          <xm:sqref>D243:D253 D277:D287 D787:D797 D39:D50 D821:D831 D838:D848 D22:D33 D56:D67 D73:D84 D90:D101 D107:D118 D124:D135 D141:D152 D158:D169 D175:D186 D192:D203 D209:D220 D226:D237 D260:D270 D294:D304 D311:D321 D328:D338 D345:D355 D362:D372 D379:D389 D396:D406 D413:D423 D430:D440 D447:D457 D464:D474 D481:D491 D498:D508 D515:D525 D532:D542 D549:D559 D566:D576 D583:D593 D600:D610 D617:D627 D634:D644 D651:D661 D668:D678 D685:D695 D702:D712 D719:D729 D736:D746 D753:D763 D770:D780 D804:D814 D855:D864</xm:sqref>
        </x14:dataValidation>
        <x14:dataValidation type="list" allowBlank="1" showInputMessage="1" showErrorMessage="1" xr:uid="{1304E7F2-0954-48BB-A38F-6743CF6DBB79}">
          <x14:formula1>
            <xm:f>'DATA - Oculta'!$U$9:$U$13</xm:f>
          </x14:formula1>
          <xm:sqref>D18 D834:E834 D35:E35 D52:E52 D69:E69 D86:E86 D103:E103 D120:E120 D137:E137 D154:E154 D171:E171 D188:E188 D205:E205 D222:E222 D239:E239 D256:E256 D273:E273 D290:E290 D307:E307 D324:E324 D341:E341 D358:E358 D375:E375 D392:E392 D409:E409 D426:E426 D443:E443 D460:E460 D477:E477 D494:E494 D511:E511 D528:E528 D545:E545 D562:E562 D579:E579 D596:E596 D613:E613 D630:E630 D647:E647 D664:E664 D681:E681 D698:E698 D715:E715 D732:E732 D749:E749 D766:E766 D783:E783 D800:E800 D817:E817 D851:E851</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7">
    <tabColor theme="2" tint="-0.499984740745262"/>
  </sheetPr>
  <dimension ref="A1:BL809"/>
  <sheetViews>
    <sheetView zoomScale="60" zoomScaleNormal="60" workbookViewId="0">
      <selection activeCell="D18" sqref="D18"/>
    </sheetView>
  </sheetViews>
  <sheetFormatPr defaultColWidth="11.54296875" defaultRowHeight="12.5"/>
  <cols>
    <col min="1" max="1" width="7.81640625" style="14" customWidth="1"/>
    <col min="2" max="2" width="16.1796875" style="14" customWidth="1"/>
    <col min="3" max="3" width="56" style="14" customWidth="1"/>
    <col min="4" max="4" width="18.1796875" style="242" customWidth="1"/>
    <col min="5" max="5" width="5.54296875" style="79" customWidth="1"/>
    <col min="6" max="6" width="16.453125" style="14" bestFit="1" customWidth="1"/>
    <col min="7" max="7" width="14.81640625" style="14" customWidth="1"/>
    <col min="8" max="8" width="12.54296875" style="14" customWidth="1"/>
    <col min="9" max="9" width="11.81640625" style="14" customWidth="1"/>
    <col min="10" max="10" width="17.1796875" style="14" bestFit="1" customWidth="1"/>
    <col min="11" max="11" width="14.54296875" style="14" customWidth="1"/>
    <col min="12" max="12" width="12.54296875" style="14" customWidth="1"/>
    <col min="13" max="13" width="19.81640625" style="14" customWidth="1"/>
    <col min="14" max="15" width="12.54296875" style="14" customWidth="1"/>
    <col min="16" max="16" width="19.54296875" style="14" customWidth="1"/>
    <col min="17" max="17" width="6.81640625" style="14" customWidth="1"/>
    <col min="18" max="18" width="4.81640625" style="14" customWidth="1"/>
    <col min="19" max="19" width="12.81640625" style="14" customWidth="1"/>
    <col min="20" max="20" width="12.1796875" style="14" customWidth="1"/>
    <col min="21" max="21" width="6.81640625" style="14" customWidth="1"/>
    <col min="22" max="22" width="5.54296875" style="14" customWidth="1"/>
    <col min="23" max="23" width="12" style="14" customWidth="1"/>
    <col min="24" max="24" width="11.81640625" style="14" customWidth="1"/>
    <col min="25" max="25" width="7.1796875" style="14" customWidth="1"/>
    <col min="26" max="64" width="14.453125" style="14" customWidth="1"/>
    <col min="65" max="16384" width="11.54296875" style="14"/>
  </cols>
  <sheetData>
    <row r="1" spans="1:64" ht="14.15" customHeight="1">
      <c r="A1" s="25"/>
      <c r="B1" s="19"/>
      <c r="C1" s="19"/>
      <c r="D1" s="230"/>
      <c r="E1" s="74"/>
      <c r="F1" s="18"/>
      <c r="G1" s="18"/>
      <c r="H1" s="18"/>
      <c r="I1" s="18"/>
      <c r="J1" s="18"/>
      <c r="K1" s="18"/>
      <c r="L1" s="18"/>
      <c r="M1" s="18"/>
      <c r="N1" s="18"/>
      <c r="O1" s="18"/>
      <c r="P1" s="18"/>
      <c r="Q1" s="18"/>
      <c r="R1" s="18"/>
      <c r="S1" s="18"/>
      <c r="T1" s="18"/>
      <c r="U1" s="18"/>
      <c r="V1" s="18"/>
      <c r="W1" s="18"/>
      <c r="X1" s="18"/>
      <c r="Y1" s="18"/>
      <c r="Z1" s="18"/>
    </row>
    <row r="2" spans="1:64" ht="27" customHeight="1">
      <c r="A2" s="25"/>
      <c r="B2" s="46" t="s">
        <v>480</v>
      </c>
      <c r="C2" s="25"/>
      <c r="D2" s="230"/>
      <c r="E2" s="74"/>
      <c r="M2" s="226"/>
      <c r="P2" s="18"/>
      <c r="Q2" s="18"/>
      <c r="R2" s="18"/>
      <c r="S2" s="18"/>
      <c r="T2" s="18"/>
      <c r="U2" s="18"/>
      <c r="V2" s="18"/>
      <c r="W2" s="18"/>
      <c r="X2" s="18"/>
      <c r="Y2" s="18"/>
      <c r="Z2" s="18"/>
    </row>
    <row r="3" spans="1:64" ht="26.15" customHeight="1">
      <c r="A3" s="25"/>
      <c r="B3" s="47" t="s">
        <v>272</v>
      </c>
      <c r="C3" s="25"/>
      <c r="D3" s="230"/>
      <c r="E3" s="74"/>
    </row>
    <row r="4" spans="1:64" ht="26.15" customHeight="1">
      <c r="B4" s="1"/>
      <c r="C4" s="48"/>
      <c r="D4" s="231"/>
      <c r="E4" s="14"/>
      <c r="K4" s="18"/>
      <c r="N4" s="18"/>
      <c r="O4" s="18"/>
    </row>
    <row r="5" spans="1:64" ht="28" customHeight="1">
      <c r="B5" s="7" t="s">
        <v>20</v>
      </c>
      <c r="C5" s="7"/>
      <c r="D5" s="232"/>
      <c r="E5" s="75"/>
      <c r="F5" s="58"/>
      <c r="G5" s="58"/>
      <c r="H5" s="58"/>
      <c r="I5" s="58"/>
      <c r="J5" s="58"/>
      <c r="K5" s="58"/>
      <c r="L5" s="58"/>
      <c r="M5" s="58"/>
      <c r="N5" s="49"/>
      <c r="O5" s="49"/>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row>
    <row r="6" spans="1:64" ht="11.75" customHeight="1">
      <c r="B6" s="120"/>
      <c r="C6" s="120"/>
      <c r="D6" s="246"/>
      <c r="E6" s="121"/>
      <c r="F6" s="120"/>
      <c r="G6" s="120"/>
      <c r="H6" s="120"/>
      <c r="I6" s="120"/>
      <c r="J6" s="120"/>
      <c r="K6" s="120"/>
      <c r="L6" s="120"/>
      <c r="M6" s="120"/>
      <c r="N6" s="18"/>
      <c r="O6" s="18"/>
    </row>
    <row r="7" spans="1:64" ht="12.65" customHeight="1">
      <c r="B7" s="18"/>
      <c r="C7" s="18"/>
      <c r="D7" s="234"/>
      <c r="E7" s="74"/>
      <c r="F7" s="18"/>
      <c r="G7" s="18"/>
      <c r="H7" s="18"/>
      <c r="I7" s="18"/>
      <c r="J7" s="18"/>
      <c r="K7" s="18"/>
      <c r="L7" s="18"/>
      <c r="M7" s="18"/>
      <c r="N7" s="18"/>
      <c r="O7" s="18"/>
    </row>
    <row r="8" spans="1:64" ht="19" customHeight="1">
      <c r="B8" s="284" t="s">
        <v>265</v>
      </c>
      <c r="C8" s="284"/>
      <c r="D8" s="284"/>
      <c r="E8" s="284"/>
      <c r="F8" s="284"/>
      <c r="G8" s="284"/>
      <c r="H8" s="284"/>
      <c r="I8" s="284"/>
      <c r="J8" s="284"/>
      <c r="K8" s="284"/>
      <c r="L8" s="284"/>
      <c r="M8" s="284"/>
      <c r="N8" s="18"/>
      <c r="O8" s="18"/>
    </row>
    <row r="9" spans="1:64" ht="24" customHeight="1">
      <c r="B9" s="274" t="s">
        <v>462</v>
      </c>
      <c r="C9" s="274"/>
      <c r="D9" s="274"/>
      <c r="E9" s="274"/>
      <c r="F9" s="274"/>
      <c r="G9" s="274"/>
      <c r="H9" s="274"/>
      <c r="I9" s="274"/>
      <c r="J9" s="274"/>
      <c r="K9" s="274"/>
      <c r="L9" s="274"/>
      <c r="M9" s="274"/>
      <c r="N9" s="18"/>
      <c r="O9" s="18"/>
    </row>
    <row r="10" spans="1:64" ht="17.149999999999999" customHeight="1" thickBot="1">
      <c r="B10" s="18"/>
      <c r="C10" s="18"/>
      <c r="D10" s="235"/>
      <c r="E10" s="74"/>
      <c r="K10" s="18"/>
      <c r="L10" s="18"/>
      <c r="M10" s="18"/>
      <c r="N10" s="18"/>
      <c r="O10" s="18"/>
      <c r="P10" s="18"/>
      <c r="Q10" s="18"/>
      <c r="R10" s="18"/>
      <c r="U10" s="18"/>
      <c r="V10" s="18"/>
      <c r="W10" s="18"/>
      <c r="X10" s="18"/>
      <c r="Y10" s="18"/>
    </row>
    <row r="11" spans="1:64" ht="25.4" customHeight="1">
      <c r="B11" s="272" t="s">
        <v>146</v>
      </c>
      <c r="C11" s="273"/>
      <c r="D11" s="236"/>
      <c r="E11" s="14"/>
      <c r="F11" s="72" t="s">
        <v>21</v>
      </c>
      <c r="G11" s="96" t="s">
        <v>350</v>
      </c>
      <c r="H11" s="40" t="s">
        <v>22</v>
      </c>
      <c r="I11" s="21"/>
      <c r="J11" s="72" t="s">
        <v>23</v>
      </c>
      <c r="K11" s="96" t="s">
        <v>350</v>
      </c>
      <c r="L11" s="40" t="s">
        <v>22</v>
      </c>
      <c r="M11" s="18"/>
      <c r="N11" s="18"/>
      <c r="O11" s="18"/>
      <c r="P11" s="18"/>
      <c r="Q11" s="18"/>
      <c r="R11" s="18"/>
      <c r="U11" s="18"/>
      <c r="V11" s="18"/>
      <c r="W11" s="18"/>
      <c r="X11" s="18"/>
      <c r="Y11" s="18"/>
    </row>
    <row r="12" spans="1:64" ht="12" customHeight="1">
      <c r="B12" s="187" t="s">
        <v>87</v>
      </c>
      <c r="C12" s="188">
        <f>COUNTIF($B$21:$B$779,B12)</f>
        <v>45</v>
      </c>
      <c r="D12" s="236"/>
      <c r="E12" s="14"/>
      <c r="F12" s="191" t="s">
        <v>24</v>
      </c>
      <c r="G12" s="192">
        <f ca="1">J23+J40+J57+J74+J91+J108+J125+J142+J159+J176+J193+J210+J227+J244+J261+J278+J295+J312+J329+J346+J363+J380+J397+J414+J431+J448+J465+J482+J499+J516+J533+J550+J567+J584+J601+J618+J635+J652+J669+J686+J703+J720+J737+J754+J771</f>
        <v>0</v>
      </c>
      <c r="H12" s="193">
        <f ca="1">IF(($G$15+$K$15)=0,0,G12/($G$15+$K$15))</f>
        <v>0</v>
      </c>
      <c r="I12" s="25"/>
      <c r="J12" s="196" t="s">
        <v>25</v>
      </c>
      <c r="K12" s="192">
        <f ca="1">G23+G40+G57+G74+G91+G108+G125+G142+G159+G176+G193+G210+G227+G244+G261+G278+G295+G312+G329+G346+G363+G380+G397+G414+G431+G448+G465+G482+G499+G516+G533+G550+G567+G584+G601+G618+G635+G652+G669+G686+G703+G720+G737+G754+G771</f>
        <v>0</v>
      </c>
      <c r="L12" s="193">
        <f ca="1">IF(($G$15+$K$15)=0,0,K12/($G$15+$K$15))</f>
        <v>0</v>
      </c>
      <c r="M12" s="18"/>
      <c r="N12" s="154" t="s">
        <v>31</v>
      </c>
      <c r="O12" s="86" t="s">
        <v>32</v>
      </c>
      <c r="P12" s="18"/>
      <c r="Q12" s="18"/>
      <c r="R12" s="18"/>
      <c r="U12" s="18"/>
      <c r="V12" s="18"/>
      <c r="W12" s="18"/>
      <c r="X12" s="18"/>
      <c r="Y12" s="18"/>
    </row>
    <row r="13" spans="1:64" ht="12" customHeight="1">
      <c r="B13" s="201"/>
      <c r="C13" s="188"/>
      <c r="D13" s="236"/>
      <c r="E13" s="14"/>
      <c r="F13" s="191" t="s">
        <v>26</v>
      </c>
      <c r="G13" s="192">
        <f ca="1">I23+I40+I57+I74+I91+I108+I125+I142+I159+I176+I193+I210+I227+I244+I261+I278+I295+I312+I329+I346+I363+I380+I397+I414+I431+I448+I465+I482+I499+I516+I533+I550+I567+I584+I601+I618+I635+I652+I669+I686+I703+I720+I737+I754+I771</f>
        <v>0</v>
      </c>
      <c r="H13" s="193">
        <f ca="1">IF(($G$15+$K$15)=0,0,G13/($G$15+$K$15))</f>
        <v>0</v>
      </c>
      <c r="I13" s="25"/>
      <c r="J13" s="196" t="s">
        <v>27</v>
      </c>
      <c r="K13" s="192">
        <f ca="1">F23+F40+F57+F74+F91+F108+F125+F142+F159+F176+F193+F210+F227+F244+F261+F278+F295+F312+F329+F346+F363+F380+F397+F414+F431+F448+F465+F482+F499+F516+F533+F550+F567+F584+F601+F618+F635+F652+F669+F686+F703+F720+F737+F754+F771</f>
        <v>0</v>
      </c>
      <c r="L13" s="193">
        <f ca="1">IF(($G$15+$K$15)=0,0,K13/($G$15+$K$15))</f>
        <v>0</v>
      </c>
      <c r="M13" s="18"/>
      <c r="N13" s="83" t="s">
        <v>33</v>
      </c>
      <c r="O13" s="86" t="s">
        <v>34</v>
      </c>
      <c r="P13" s="18"/>
      <c r="Q13" s="18"/>
      <c r="R13" s="18"/>
      <c r="U13" s="18"/>
      <c r="V13" s="18"/>
      <c r="W13" s="18"/>
      <c r="X13" s="18"/>
      <c r="Y13" s="18"/>
    </row>
    <row r="14" spans="1:64" ht="12" customHeight="1" thickBot="1">
      <c r="B14" s="189" t="s">
        <v>28</v>
      </c>
      <c r="C14" s="190">
        <f>C12+C13</f>
        <v>45</v>
      </c>
      <c r="D14" s="236"/>
      <c r="E14" s="14"/>
      <c r="F14" s="191" t="s">
        <v>29</v>
      </c>
      <c r="G14" s="192">
        <f ca="1">H23+H40+H57+H74+H91+H108+H125+H142+H159+H176+H193+H210+H227+H244+H261+H278+H295+H312+H329+H346+H363+H380+H397+H414+H431+H448+H465+H482+H499+H516+H533+H550+H567+H584+H601+H618+H635+H652+H669+H686+H703+H720+H737+H754+H771</f>
        <v>0</v>
      </c>
      <c r="H14" s="193">
        <f ca="1">IF(($G$15+$K$15)=0,0,G14/($G$15+$K$15))</f>
        <v>0</v>
      </c>
      <c r="I14" s="25"/>
      <c r="J14" s="202" t="s">
        <v>463</v>
      </c>
      <c r="K14" s="203">
        <f ca="1">K23+K40+K57+K74+K91+K108+K125+K142+K159+K176+K193+K210+K227+K244+K261+K278+K295+K312+K329+K346+K363+K380+K397+K414+K431+K448+K465+K482+K499+K516+K533+K550+K567+K584+K601+K618+K635+K652+K669+K686+K703+K720+K737+K754+K771</f>
        <v>0</v>
      </c>
      <c r="L14" s="193">
        <f ca="1">IF(($G$15+$K$15)=0,0,K14/($G$15+$K$15))</f>
        <v>0</v>
      </c>
      <c r="M14" s="18"/>
      <c r="N14" s="82" t="s">
        <v>35</v>
      </c>
      <c r="O14" s="86" t="s">
        <v>36</v>
      </c>
      <c r="P14" s="18"/>
      <c r="Q14" s="18"/>
      <c r="R14" s="18"/>
      <c r="U14" s="18"/>
      <c r="V14" s="18"/>
      <c r="W14" s="18"/>
      <c r="X14" s="18"/>
      <c r="Y14" s="18"/>
    </row>
    <row r="15" spans="1:64" ht="12" customHeight="1" thickBot="1">
      <c r="B15" s="21"/>
      <c r="C15" s="25"/>
      <c r="D15" s="236"/>
      <c r="E15" s="14"/>
      <c r="F15" s="189" t="s">
        <v>28</v>
      </c>
      <c r="G15" s="194">
        <f ca="1">SUM(G12:G14)</f>
        <v>0</v>
      </c>
      <c r="H15" s="195">
        <f ca="1">SUM(H12:H14)</f>
        <v>0</v>
      </c>
      <c r="I15" s="25"/>
      <c r="J15" s="189" t="s">
        <v>28</v>
      </c>
      <c r="K15" s="194">
        <f ca="1">SUM(K12:K13)</f>
        <v>0</v>
      </c>
      <c r="L15" s="195">
        <f ca="1">SUM(L12:L13)</f>
        <v>0</v>
      </c>
      <c r="M15" s="18"/>
      <c r="N15" s="18"/>
      <c r="O15" s="18"/>
      <c r="P15" s="18"/>
      <c r="Q15" s="18"/>
      <c r="R15" s="18"/>
      <c r="U15" s="18"/>
      <c r="V15" s="18"/>
      <c r="W15" s="18"/>
      <c r="X15" s="18"/>
      <c r="Y15" s="18"/>
    </row>
    <row r="16" spans="1:64" ht="12" customHeight="1" thickBot="1">
      <c r="B16" s="21"/>
      <c r="C16" s="25"/>
      <c r="D16" s="236"/>
      <c r="E16" s="14"/>
      <c r="F16" s="176"/>
      <c r="G16" s="176"/>
      <c r="H16" s="177"/>
      <c r="I16" s="25"/>
      <c r="J16" s="176"/>
      <c r="K16" s="176"/>
      <c r="L16" s="177"/>
      <c r="M16" s="18"/>
      <c r="N16" s="18"/>
      <c r="O16" s="18"/>
      <c r="P16" s="18"/>
      <c r="Q16" s="18"/>
      <c r="R16" s="18"/>
      <c r="U16" s="18"/>
      <c r="V16" s="18"/>
      <c r="W16" s="18"/>
      <c r="X16" s="18"/>
      <c r="Y16" s="18"/>
    </row>
    <row r="17" spans="1:30" ht="31" customHeight="1" thickTop="1">
      <c r="A17" s="157" t="s">
        <v>262</v>
      </c>
      <c r="B17" s="22" t="s">
        <v>87</v>
      </c>
      <c r="C17" s="23" t="s">
        <v>476</v>
      </c>
      <c r="D17" s="237" t="s">
        <v>468</v>
      </c>
      <c r="E17" s="14"/>
      <c r="F17" s="275" t="s">
        <v>478</v>
      </c>
      <c r="G17" s="276"/>
      <c r="H17" s="276"/>
      <c r="I17" s="276"/>
      <c r="J17" s="277"/>
      <c r="K17" s="176"/>
      <c r="L17" s="177"/>
      <c r="M17" s="18"/>
      <c r="N17" s="18"/>
      <c r="O17" s="18"/>
      <c r="P17" s="18"/>
      <c r="Q17" s="18"/>
      <c r="R17" s="18"/>
      <c r="U17" s="18"/>
      <c r="V17" s="18"/>
      <c r="W17" s="18"/>
      <c r="X17" s="18"/>
      <c r="Y17" s="18"/>
    </row>
    <row r="18" spans="1:30" ht="14.5">
      <c r="A18" s="178" t="s">
        <v>469</v>
      </c>
      <c r="B18" s="178" t="s">
        <v>469</v>
      </c>
      <c r="C18" s="178" t="s">
        <v>469</v>
      </c>
      <c r="D18" s="238" t="s">
        <v>33</v>
      </c>
      <c r="E18" s="14"/>
      <c r="F18" s="278"/>
      <c r="G18" s="279"/>
      <c r="H18" s="279"/>
      <c r="I18" s="279"/>
      <c r="J18" s="280"/>
      <c r="K18" s="176"/>
      <c r="L18" s="177"/>
      <c r="M18" s="18"/>
      <c r="N18" s="18"/>
      <c r="O18" s="18"/>
      <c r="P18" s="18"/>
      <c r="Q18" s="18"/>
      <c r="R18" s="18"/>
      <c r="U18" s="18"/>
      <c r="V18" s="18"/>
      <c r="W18" s="18"/>
      <c r="X18" s="18"/>
      <c r="Y18" s="18"/>
    </row>
    <row r="19" spans="1:30" ht="12" customHeight="1">
      <c r="B19" s="18"/>
      <c r="C19" s="18"/>
      <c r="D19" s="236"/>
      <c r="E19" s="25"/>
      <c r="F19" s="278"/>
      <c r="G19" s="279"/>
      <c r="H19" s="279"/>
      <c r="I19" s="279"/>
      <c r="J19" s="280"/>
      <c r="K19" s="25"/>
      <c r="L19" s="18"/>
      <c r="M19" s="18"/>
      <c r="N19" s="18"/>
      <c r="O19" s="18"/>
      <c r="P19" s="18"/>
      <c r="Q19" s="18"/>
      <c r="R19" s="18"/>
      <c r="U19" s="18"/>
      <c r="V19" s="18"/>
      <c r="W19" s="18"/>
      <c r="X19" s="18"/>
      <c r="Y19" s="18"/>
    </row>
    <row r="20" spans="1:30" ht="12" customHeight="1" thickBot="1">
      <c r="B20" s="18"/>
      <c r="C20" s="18"/>
      <c r="D20" s="235"/>
      <c r="E20" s="78"/>
      <c r="F20" s="281"/>
      <c r="G20" s="282"/>
      <c r="H20" s="282"/>
      <c r="I20" s="282"/>
      <c r="J20" s="283"/>
      <c r="K20" s="18"/>
      <c r="L20" s="18"/>
      <c r="M20" s="18"/>
    </row>
    <row r="21" spans="1:30" ht="29.9" customHeight="1" thickTop="1">
      <c r="A21" s="157" t="s">
        <v>262</v>
      </c>
      <c r="B21" s="22" t="s">
        <v>87</v>
      </c>
      <c r="C21" s="23" t="s">
        <v>413</v>
      </c>
      <c r="D21" s="237" t="s">
        <v>30</v>
      </c>
      <c r="K21" s="18"/>
      <c r="L21" s="18"/>
    </row>
    <row r="22" spans="1:30" ht="12" customHeight="1">
      <c r="A22" s="178" t="str" cm="1">
        <f t="array" ref="A22">IFERROR(INDEX('03.Muestra'!$B$8:$B$17,SMALL(IF("Documento no web"='03.Muestra'!$D$8:$D$17,ROW('03.Muestra'!$B$8:$B$17)-MIN(ROW('03.Muestra'!$D$8:$D$17))+1,""),ROW()-21)),"")</f>
        <v/>
      </c>
      <c r="B22" s="186" t="str" cm="1">
        <f t="array" ref="B22">IFERROR(INDEX('03.Muestra'!$C$8:$C$17,SMALL(IF("Documento no web"='03.Muestra'!$D$8:$D$17,ROW('03.Muestra'!$C$8:$C$17)-MIN(ROW('03.Muestra'!$D$8:$D$17))+1,""),ROW()-21)),"")</f>
        <v/>
      </c>
      <c r="C22" s="186" t="str" cm="1">
        <f t="array" ref="C22">IFERROR(INDEX('03.Muestra'!$F$8:$F$17,SMALL(IF("Documento no web"='03.Muestra'!$D$8:$D$17,ROW('03.Muestra'!$F$8:$F$17)-MIN(ROW('03.Muestra'!$D$8:$D$17))+1,""),ROW()-21)),"")</f>
        <v/>
      </c>
      <c r="D22" s="229" t="str">
        <f>IF(C22="","",$D$18)</f>
        <v/>
      </c>
      <c r="E22" s="74" t="str">
        <f t="shared" ref="E22:E31" si="0">IF(D22&lt;&gt;"",IF(AND(B22&lt;&gt;"",C22&lt;&gt;""),"","ERR"),"")</f>
        <v/>
      </c>
      <c r="F22" s="81" t="s">
        <v>31</v>
      </c>
      <c r="G22" s="82" t="s">
        <v>35</v>
      </c>
      <c r="H22" s="83" t="s">
        <v>33</v>
      </c>
      <c r="I22" s="84" t="s">
        <v>26</v>
      </c>
      <c r="J22" s="85" t="s">
        <v>24</v>
      </c>
      <c r="K22" s="159" t="s">
        <v>463</v>
      </c>
      <c r="L22" s="18"/>
    </row>
    <row r="23" spans="1:30" ht="12" customHeight="1">
      <c r="A23" s="178" t="str" cm="1">
        <f t="array" ref="A23">IFERROR(INDEX('03.Muestra'!$B$8:$B$17,SMALL(IF("Documento no web"='03.Muestra'!$D$8:$D$17,ROW('03.Muestra'!$B$8:$B$17)-MIN(ROW('03.Muestra'!$D$8:$D$17))+1,""),ROW()-21)),"")</f>
        <v/>
      </c>
      <c r="B23" s="186" t="str" cm="1">
        <f t="array" ref="B23">IFERROR(INDEX('03.Muestra'!$C$8:$C$17,SMALL(IF("Documento no web"='03.Muestra'!$D$8:$D$17,ROW('03.Muestra'!$C$8:$C$17)-MIN(ROW('03.Muestra'!$D$8:$D$17))+1,""),ROW()-21)),"")</f>
        <v/>
      </c>
      <c r="C23" s="186" t="str" cm="1">
        <f t="array" ref="C23">IFERROR(INDEX('03.Muestra'!$F$8:$F$17,SMALL(IF("Documento no web"='03.Muestra'!$D$8:$D$17,ROW('03.Muestra'!$F$8:$F$17)-MIN(ROW('03.Muestra'!$D$8:$D$17))+1,""),ROW()-21)),"")</f>
        <v/>
      </c>
      <c r="D23" s="229" t="str">
        <f t="shared" ref="D23:D31" si="1">IF(C23="","",$D$18)</f>
        <v/>
      </c>
      <c r="E23" s="74" t="str">
        <f t="shared" si="0"/>
        <v/>
      </c>
      <c r="F23" s="199">
        <f ca="1">COUNTIF($D22:INDIRECT("$D" &amp;  SUM(ROW()-1,'03.Muestra'!$D$20)-1),F22)</f>
        <v>0</v>
      </c>
      <c r="G23" s="199">
        <f ca="1">COUNTIF($D22:INDIRECT("$D" &amp;  SUM(ROW()-1,'03.Muestra'!$D$20)-1),G22)</f>
        <v>0</v>
      </c>
      <c r="H23" s="199">
        <f ca="1">COUNTIF($D22:INDIRECT("$D" &amp;  SUM(ROW()-1,'03.Muestra'!$D$20)-1),H22)</f>
        <v>0</v>
      </c>
      <c r="I23" s="199">
        <f ca="1">COUNTIF($D22:INDIRECT("$D" &amp;  SUM(ROW()-1,'03.Muestra'!$D$20)-1),I22)</f>
        <v>0</v>
      </c>
      <c r="J23" s="199">
        <f ca="1">COUNTIF($D22:INDIRECT("$D" &amp;  SUM(ROW()-1,'03.Muestra'!$D$20)-1),J22)</f>
        <v>0</v>
      </c>
      <c r="K23" s="160">
        <f ca="1">IF(COUNTIF('03.Muestra'!$D$8:$D$17,"Documento no web")=0,0,COUNTBLANK($D22:INDIRECT("$D" &amp;  SUM(ROW()-1,COUNTIF('03.Muestra'!$D$8:$D$17,"Documento no web"))-1)))</f>
        <v>0</v>
      </c>
      <c r="L23" s="18"/>
    </row>
    <row r="24" spans="1:30" ht="12" customHeight="1">
      <c r="A24" s="178" t="str" cm="1">
        <f t="array" ref="A24">IFERROR(INDEX('03.Muestra'!$B$8:$B$17,SMALL(IF("Documento no web"='03.Muestra'!$D$8:$D$17,ROW('03.Muestra'!$B$8:$B$17)-MIN(ROW('03.Muestra'!$D$8:$D$17))+1,""),ROW()-21)),"")</f>
        <v/>
      </c>
      <c r="B24" s="186" t="str" cm="1">
        <f t="array" ref="B24">IFERROR(INDEX('03.Muestra'!$C$8:$C$17,SMALL(IF("Documento no web"='03.Muestra'!$D$8:$D$17,ROW('03.Muestra'!$C$8:$C$17)-MIN(ROW('03.Muestra'!$D$8:$D$17))+1,""),ROW()-21)),"")</f>
        <v/>
      </c>
      <c r="C24" s="186" t="str" cm="1">
        <f t="array" ref="C24">IFERROR(INDEX('03.Muestra'!$F$8:$F$17,SMALL(IF("Documento no web"='03.Muestra'!$D$8:$D$17,ROW('03.Muestra'!$F$8:$F$17)-MIN(ROW('03.Muestra'!$D$8:$D$17))+1,""),ROW()-21)),"")</f>
        <v/>
      </c>
      <c r="D24" s="229" t="str">
        <f t="shared" si="1"/>
        <v/>
      </c>
      <c r="E24" s="74" t="str">
        <f t="shared" si="0"/>
        <v/>
      </c>
      <c r="F24" s="18"/>
      <c r="G24" s="18"/>
      <c r="H24" s="18"/>
      <c r="I24" s="18"/>
      <c r="J24" s="18"/>
      <c r="K24" s="18"/>
    </row>
    <row r="25" spans="1:30" ht="12" customHeight="1">
      <c r="A25" s="178" t="str" cm="1">
        <f t="array" ref="A25">IFERROR(INDEX('03.Muestra'!$B$8:$B$17,SMALL(IF("Documento no web"='03.Muestra'!$D$8:$D$17,ROW('03.Muestra'!$B$8:$B$17)-MIN(ROW('03.Muestra'!$D$8:$D$17))+1,""),ROW()-21)),"")</f>
        <v/>
      </c>
      <c r="B25" s="186" t="str" cm="1">
        <f t="array" ref="B25">IFERROR(INDEX('03.Muestra'!$C$8:$C$17,SMALL(IF("Documento no web"='03.Muestra'!$D$8:$D$17,ROW('03.Muestra'!$C$8:$C$17)-MIN(ROW('03.Muestra'!$D$8:$D$17))+1,""),ROW()-21)),"")</f>
        <v/>
      </c>
      <c r="C25" s="186" t="str" cm="1">
        <f t="array" ref="C25">IFERROR(INDEX('03.Muestra'!$F$8:$F$17,SMALL(IF("Documento no web"='03.Muestra'!$D$8:$D$17,ROW('03.Muestra'!$F$8:$F$17)-MIN(ROW('03.Muestra'!$D$8:$D$17))+1,""),ROW()-21)),"")</f>
        <v/>
      </c>
      <c r="D25" s="229" t="str">
        <f t="shared" si="1"/>
        <v/>
      </c>
      <c r="E25" s="74" t="str">
        <f t="shared" si="0"/>
        <v/>
      </c>
      <c r="F25" s="18"/>
      <c r="G25" s="18"/>
      <c r="H25" s="18"/>
      <c r="I25" s="18"/>
      <c r="K25" s="222"/>
      <c r="L25" s="86"/>
    </row>
    <row r="26" spans="1:30" ht="12" customHeight="1">
      <c r="A26" s="178" t="str" cm="1">
        <f t="array" ref="A26">IFERROR(INDEX('03.Muestra'!$B$8:$B$17,SMALL(IF("Documento no web"='03.Muestra'!$D$8:$D$17,ROW('03.Muestra'!$B$8:$B$17)-MIN(ROW('03.Muestra'!$D$8:$D$17))+1,""),ROW()-21)),"")</f>
        <v/>
      </c>
      <c r="B26" s="186" t="str" cm="1">
        <f t="array" ref="B26">IFERROR(INDEX('03.Muestra'!$C$8:$C$17,SMALL(IF("Documento no web"='03.Muestra'!$D$8:$D$17,ROW('03.Muestra'!$C$8:$C$17)-MIN(ROW('03.Muestra'!$D$8:$D$17))+1,""),ROW()-21)),"")</f>
        <v/>
      </c>
      <c r="C26" s="186" t="str" cm="1">
        <f t="array" ref="C26">IFERROR(INDEX('03.Muestra'!$F$8:$F$17,SMALL(IF("Documento no web"='03.Muestra'!$D$8:$D$17,ROW('03.Muestra'!$F$8:$F$17)-MIN(ROW('03.Muestra'!$D$8:$D$17))+1,""),ROW()-21)),"")</f>
        <v/>
      </c>
      <c r="D26" s="229" t="str">
        <f t="shared" si="1"/>
        <v/>
      </c>
      <c r="E26" s="74" t="str">
        <f t="shared" si="0"/>
        <v/>
      </c>
      <c r="F26" s="87"/>
      <c r="G26" s="18"/>
      <c r="H26" s="18"/>
      <c r="I26" s="18"/>
      <c r="K26" s="223"/>
      <c r="L26" s="86"/>
    </row>
    <row r="27" spans="1:30" ht="12" customHeight="1">
      <c r="A27" s="178" t="str" cm="1">
        <f t="array" ref="A27">IFERROR(INDEX('03.Muestra'!$B$8:$B$17,SMALL(IF("Documento no web"='03.Muestra'!$D$8:$D$17,ROW('03.Muestra'!$B$8:$B$17)-MIN(ROW('03.Muestra'!$D$8:$D$17))+1,""),ROW()-21)),"")</f>
        <v/>
      </c>
      <c r="B27" s="186" t="str" cm="1">
        <f t="array" ref="B27">IFERROR(INDEX('03.Muestra'!$C$8:$C$17,SMALL(IF("Documento no web"='03.Muestra'!$D$8:$D$17,ROW('03.Muestra'!$C$8:$C$17)-MIN(ROW('03.Muestra'!$D$8:$D$17))+1,""),ROW()-21)),"")</f>
        <v/>
      </c>
      <c r="C27" s="186" t="str" cm="1">
        <f t="array" ref="C27">IFERROR(INDEX('03.Muestra'!$F$8:$F$17,SMALL(IF("Documento no web"='03.Muestra'!$D$8:$D$17,ROW('03.Muestra'!$F$8:$F$17)-MIN(ROW('03.Muestra'!$D$8:$D$17))+1,""),ROW()-21)),"")</f>
        <v/>
      </c>
      <c r="D27" s="229" t="str">
        <f t="shared" si="1"/>
        <v/>
      </c>
      <c r="E27" s="74" t="str">
        <f t="shared" si="0"/>
        <v/>
      </c>
      <c r="F27" s="18"/>
      <c r="G27" s="18"/>
      <c r="H27" s="18"/>
      <c r="I27" s="18"/>
      <c r="K27" s="204"/>
      <c r="L27" s="86"/>
      <c r="AD27" s="18"/>
    </row>
    <row r="28" spans="1:30" ht="12" customHeight="1">
      <c r="A28" s="178" t="str" cm="1">
        <f t="array" ref="A28">IFERROR(INDEX('03.Muestra'!$B$8:$B$17,SMALL(IF("Documento no web"='03.Muestra'!$D$8:$D$17,ROW('03.Muestra'!$B$8:$B$17)-MIN(ROW('03.Muestra'!$D$8:$D$17))+1,""),ROW()-21)),"")</f>
        <v/>
      </c>
      <c r="B28" s="186" t="str" cm="1">
        <f t="array" ref="B28">IFERROR(INDEX('03.Muestra'!$C$8:$C$17,SMALL(IF("Documento no web"='03.Muestra'!$D$8:$D$17,ROW('03.Muestra'!$C$8:$C$17)-MIN(ROW('03.Muestra'!$D$8:$D$17))+1,""),ROW()-21)),"")</f>
        <v/>
      </c>
      <c r="C28" s="186" t="str" cm="1">
        <f t="array" ref="C28">IFERROR(INDEX('03.Muestra'!$F$8:$F$17,SMALL(IF("Documento no web"='03.Muestra'!$D$8:$D$17,ROW('03.Muestra'!$F$8:$F$17)-MIN(ROW('03.Muestra'!$D$8:$D$17))+1,""),ROW()-21)),"")</f>
        <v/>
      </c>
      <c r="D28" s="229" t="str">
        <f t="shared" si="1"/>
        <v/>
      </c>
      <c r="E28" s="74" t="str">
        <f t="shared" si="0"/>
        <v/>
      </c>
      <c r="F28" s="18"/>
      <c r="G28" s="18"/>
      <c r="H28" s="18"/>
      <c r="I28" s="18"/>
      <c r="J28" s="18"/>
      <c r="L28" s="86"/>
      <c r="AD28" s="18"/>
    </row>
    <row r="29" spans="1:30" ht="12" customHeight="1">
      <c r="A29" s="178" t="str" cm="1">
        <f t="array" ref="A29">IFERROR(INDEX('03.Muestra'!$B$8:$B$17,SMALL(IF("Documento no web"='03.Muestra'!$D$8:$D$17,ROW('03.Muestra'!$B$8:$B$17)-MIN(ROW('03.Muestra'!$D$8:$D$17))+1,""),ROW()-21)),"")</f>
        <v/>
      </c>
      <c r="B29" s="186" t="str" cm="1">
        <f t="array" ref="B29">IFERROR(INDEX('03.Muestra'!$C$8:$C$17,SMALL(IF("Documento no web"='03.Muestra'!$D$8:$D$17,ROW('03.Muestra'!$C$8:$C$17)-MIN(ROW('03.Muestra'!$D$8:$D$17))+1,""),ROW()-21)),"")</f>
        <v/>
      </c>
      <c r="C29" s="186" t="str" cm="1">
        <f t="array" ref="C29">IFERROR(INDEX('03.Muestra'!$F$8:$F$17,SMALL(IF("Documento no web"='03.Muestra'!$D$8:$D$17,ROW('03.Muestra'!$F$8:$F$17)-MIN(ROW('03.Muestra'!$D$8:$D$17))+1,""),ROW()-21)),"")</f>
        <v/>
      </c>
      <c r="D29" s="229" t="str">
        <f t="shared" si="1"/>
        <v/>
      </c>
      <c r="E29" s="74" t="str">
        <f t="shared" si="0"/>
        <v/>
      </c>
      <c r="F29" s="18"/>
      <c r="G29" s="18"/>
      <c r="H29" s="18"/>
      <c r="I29" s="18"/>
      <c r="J29" s="18"/>
      <c r="K29" s="18"/>
      <c r="L29" s="18"/>
      <c r="AD29" s="18"/>
    </row>
    <row r="30" spans="1:30" ht="12" customHeight="1">
      <c r="A30" s="178" t="str" cm="1">
        <f t="array" ref="A30">IFERROR(INDEX('03.Muestra'!$B$8:$B$17,SMALL(IF("Documento no web"='03.Muestra'!$D$8:$D$17,ROW('03.Muestra'!$B$8:$B$17)-MIN(ROW('03.Muestra'!$D$8:$D$17))+1,""),ROW()-21)),"")</f>
        <v/>
      </c>
      <c r="B30" s="186" t="str" cm="1">
        <f t="array" ref="B30">IFERROR(INDEX('03.Muestra'!$C$8:$C$17,SMALL(IF("Documento no web"='03.Muestra'!$D$8:$D$17,ROW('03.Muestra'!$C$8:$C$17)-MIN(ROW('03.Muestra'!$D$8:$D$17))+1,""),ROW()-21)),"")</f>
        <v/>
      </c>
      <c r="C30" s="186" t="str" cm="1">
        <f t="array" ref="C30">IFERROR(INDEX('03.Muestra'!$F$8:$F$17,SMALL(IF("Documento no web"='03.Muestra'!$D$8:$D$17,ROW('03.Muestra'!$F$8:$F$17)-MIN(ROW('03.Muestra'!$D$8:$D$17))+1,""),ROW()-21)),"")</f>
        <v/>
      </c>
      <c r="D30" s="229" t="str">
        <f t="shared" si="1"/>
        <v/>
      </c>
      <c r="E30" s="74" t="str">
        <f t="shared" si="0"/>
        <v/>
      </c>
      <c r="F30" s="18"/>
      <c r="G30" s="18"/>
      <c r="H30" s="18"/>
      <c r="I30" s="18"/>
      <c r="J30" s="18"/>
      <c r="Q30" s="18"/>
      <c r="R30" s="18"/>
      <c r="S30" s="18"/>
      <c r="T30" s="18"/>
      <c r="U30" s="18"/>
      <c r="AD30" s="18"/>
    </row>
    <row r="31" spans="1:30" ht="12" customHeight="1">
      <c r="A31" s="178" t="str" cm="1">
        <f t="array" ref="A31">IFERROR(INDEX('03.Muestra'!$B$8:$B$17,SMALL(IF("Documento no web"='03.Muestra'!$D$8:$D$17,ROW('03.Muestra'!$B$8:$B$17)-MIN(ROW('03.Muestra'!$D$8:$D$17))+1,""),ROW()-21)),"")</f>
        <v/>
      </c>
      <c r="B31" s="186" t="str" cm="1">
        <f t="array" ref="B31">IFERROR(INDEX('03.Muestra'!$C$8:$C$17,SMALL(IF("Documento no web"='03.Muestra'!$D$8:$D$17,ROW('03.Muestra'!$C$8:$C$17)-MIN(ROW('03.Muestra'!$D$8:$D$17))+1,""),ROW()-21)),"")</f>
        <v/>
      </c>
      <c r="C31" s="186" t="str" cm="1">
        <f t="array" ref="C31">IFERROR(INDEX('03.Muestra'!$F$8:$F$17,SMALL(IF("Documento no web"='03.Muestra'!$D$8:$D$17,ROW('03.Muestra'!$F$8:$F$17)-MIN(ROW('03.Muestra'!$D$8:$D$17))+1,""),ROW()-21)),"")</f>
        <v/>
      </c>
      <c r="D31" s="229" t="str">
        <f t="shared" si="1"/>
        <v/>
      </c>
      <c r="E31" s="74" t="str">
        <f t="shared" si="0"/>
        <v/>
      </c>
      <c r="F31" s="18"/>
      <c r="G31" s="18"/>
      <c r="H31" s="18"/>
      <c r="I31" s="18"/>
      <c r="J31" s="18"/>
      <c r="N31" s="18"/>
      <c r="O31" s="18"/>
      <c r="P31" s="18"/>
      <c r="Q31" s="18"/>
      <c r="R31" s="18"/>
      <c r="S31" s="18"/>
      <c r="T31" s="18"/>
      <c r="U31" s="18"/>
      <c r="AD31" s="18"/>
    </row>
    <row r="32" spans="1:30" ht="12" customHeight="1">
      <c r="A32" s="79"/>
      <c r="B32" s="111"/>
      <c r="C32" s="111"/>
      <c r="D32" s="239"/>
      <c r="E32" s="74"/>
      <c r="F32" s="18"/>
      <c r="G32" s="18"/>
      <c r="H32" s="18"/>
      <c r="I32" s="18"/>
      <c r="J32" s="18"/>
      <c r="N32" s="18"/>
      <c r="O32" s="18"/>
      <c r="P32" s="18"/>
      <c r="Q32" s="18"/>
      <c r="R32" s="18"/>
      <c r="S32" s="18"/>
      <c r="T32" s="18"/>
      <c r="U32" s="18"/>
      <c r="AD32" s="18"/>
    </row>
    <row r="33" spans="1:30" ht="12" customHeight="1">
      <c r="A33" s="79"/>
      <c r="B33" s="111"/>
      <c r="C33" s="111"/>
      <c r="D33" s="239"/>
      <c r="E33" s="74"/>
      <c r="F33" s="18"/>
      <c r="G33" s="18"/>
      <c r="H33" s="18"/>
      <c r="I33" s="18"/>
      <c r="J33" s="18"/>
      <c r="N33" s="18"/>
      <c r="O33" s="18"/>
      <c r="P33" s="18"/>
      <c r="Q33" s="18"/>
      <c r="R33" s="18"/>
      <c r="S33" s="18"/>
      <c r="T33" s="18"/>
      <c r="U33" s="18"/>
      <c r="AD33" s="18"/>
    </row>
    <row r="34" spans="1:30" ht="31">
      <c r="A34" s="227"/>
      <c r="B34" s="228"/>
      <c r="C34" s="227"/>
      <c r="D34" s="240"/>
      <c r="E34" s="74"/>
      <c r="F34" s="18"/>
      <c r="G34" s="18"/>
      <c r="H34" s="18"/>
      <c r="I34" s="18"/>
      <c r="J34" s="18"/>
      <c r="N34" s="18"/>
      <c r="O34" s="18"/>
      <c r="P34" s="18"/>
      <c r="Q34" s="18"/>
      <c r="R34" s="18"/>
      <c r="S34" s="18"/>
      <c r="T34" s="18"/>
      <c r="U34" s="18"/>
      <c r="AD34" s="18"/>
    </row>
    <row r="35" spans="1:30" ht="14.5" customHeight="1">
      <c r="A35" s="180"/>
      <c r="B35" s="180"/>
      <c r="C35" s="180"/>
      <c r="D35" s="241"/>
      <c r="E35" s="74"/>
      <c r="F35" s="208"/>
      <c r="G35" s="18"/>
      <c r="H35" s="18"/>
      <c r="I35" s="18"/>
      <c r="J35" s="18"/>
      <c r="N35" s="18"/>
      <c r="O35" s="18"/>
      <c r="P35" s="18"/>
      <c r="Q35" s="18"/>
      <c r="R35" s="18"/>
      <c r="S35" s="18"/>
      <c r="T35" s="18"/>
      <c r="U35" s="18"/>
      <c r="AD35" s="18"/>
    </row>
    <row r="36" spans="1:30" ht="12" customHeight="1">
      <c r="B36" s="18"/>
      <c r="C36" s="18"/>
      <c r="D36" s="235"/>
      <c r="E36" s="74"/>
      <c r="F36" s="18"/>
      <c r="G36" s="18"/>
      <c r="H36" s="18"/>
      <c r="I36" s="18"/>
      <c r="J36" s="18"/>
      <c r="K36" s="18"/>
      <c r="L36" s="18"/>
      <c r="Q36" s="18"/>
      <c r="R36" s="18"/>
      <c r="T36" s="18"/>
      <c r="U36" s="18"/>
      <c r="V36" s="18"/>
      <c r="W36" s="18"/>
      <c r="X36" s="18"/>
      <c r="Y36" s="18"/>
    </row>
    <row r="37" spans="1:30" ht="12" customHeight="1">
      <c r="B37" s="18"/>
      <c r="C37" s="18"/>
      <c r="D37" s="235"/>
      <c r="E37" s="78"/>
      <c r="F37" s="18"/>
      <c r="G37" s="18"/>
      <c r="H37" s="18"/>
      <c r="I37" s="18"/>
      <c r="J37" s="18"/>
      <c r="K37" s="18"/>
      <c r="L37" s="18"/>
      <c r="M37" s="18"/>
      <c r="N37" s="18"/>
      <c r="O37" s="18"/>
      <c r="P37" s="18"/>
      <c r="Q37" s="18"/>
      <c r="R37" s="18"/>
      <c r="T37" s="18"/>
      <c r="U37" s="18"/>
      <c r="V37" s="18"/>
      <c r="W37" s="18"/>
      <c r="X37" s="18"/>
      <c r="Y37" s="18"/>
    </row>
    <row r="38" spans="1:30" ht="32.25" customHeight="1">
      <c r="A38" s="157" t="s">
        <v>262</v>
      </c>
      <c r="B38" s="22" t="s">
        <v>87</v>
      </c>
      <c r="C38" s="23" t="s">
        <v>414</v>
      </c>
      <c r="D38" s="237" t="s">
        <v>30</v>
      </c>
      <c r="E38" s="88"/>
      <c r="K38" s="18"/>
      <c r="L38" s="18"/>
      <c r="M38" s="18"/>
      <c r="N38" s="18"/>
      <c r="O38" s="18"/>
      <c r="P38" s="18"/>
      <c r="Q38" s="18"/>
      <c r="R38" s="18"/>
      <c r="T38" s="18"/>
      <c r="U38" s="18"/>
      <c r="V38" s="18"/>
      <c r="W38" s="18"/>
      <c r="X38" s="18"/>
      <c r="Y38" s="18"/>
    </row>
    <row r="39" spans="1:30" ht="12" customHeight="1">
      <c r="A39" s="178" t="str" cm="1">
        <f t="array" ref="A39">IFERROR(INDEX('03.Muestra'!$B$8:$B$17,SMALL(IF("Documento no web"='03.Muestra'!$D$8:$D$17,ROW('03.Muestra'!$B$8:$B$17)-MIN(ROW('03.Muestra'!$D$8:$D$17))+1,""),ROW()-38)),"")</f>
        <v/>
      </c>
      <c r="B39" s="186" t="str" cm="1">
        <f t="array" ref="B39">IFERROR(INDEX('03.Muestra'!$C$8:$C$17,SMALL(IF("Documento no web"='03.Muestra'!$D$8:$D$17,ROW('03.Muestra'!$C$8:$C$17)-MIN(ROW('03.Muestra'!$D$8:$D$17))+1,""),ROW()-38)),"")</f>
        <v/>
      </c>
      <c r="C39" s="186" t="str" cm="1">
        <f t="array" ref="C39">IFERROR(INDEX('03.Muestra'!$F$8:$F$17,SMALL(IF("Documento no web"='03.Muestra'!$D$8:$D$17,ROW('03.Muestra'!$F$8:$F$17)-MIN(ROW('03.Muestra'!$D$8:$D$17))+1,""),ROW()-38)),"")</f>
        <v/>
      </c>
      <c r="D39" s="229" t="str">
        <f t="shared" ref="D39:D48" si="2">IF(C39="","",$D$18)</f>
        <v/>
      </c>
      <c r="E39" s="74" t="str">
        <f t="shared" ref="E39:E48" si="3">IF(D39&lt;&gt;"",IF(AND(B39&lt;&gt;"",C39&lt;&gt;""),"","ERR"),"")</f>
        <v/>
      </c>
      <c r="F39" s="81" t="s">
        <v>31</v>
      </c>
      <c r="G39" s="82" t="s">
        <v>35</v>
      </c>
      <c r="H39" s="83" t="s">
        <v>33</v>
      </c>
      <c r="I39" s="84" t="s">
        <v>26</v>
      </c>
      <c r="J39" s="85" t="s">
        <v>24</v>
      </c>
      <c r="K39" s="159" t="s">
        <v>463</v>
      </c>
      <c r="L39" s="18"/>
      <c r="M39" s="18"/>
      <c r="N39" s="18"/>
      <c r="O39" s="18"/>
      <c r="P39" s="18"/>
      <c r="Q39" s="18"/>
      <c r="R39" s="18"/>
      <c r="T39" s="18"/>
      <c r="U39" s="18"/>
      <c r="V39" s="18"/>
      <c r="W39" s="18"/>
      <c r="X39" s="18"/>
      <c r="Y39" s="18"/>
    </row>
    <row r="40" spans="1:30" ht="12" customHeight="1">
      <c r="A40" s="178" t="str" cm="1">
        <f t="array" ref="A40">IFERROR(INDEX('03.Muestra'!$B$8:$B$17,SMALL(IF("Documento no web"='03.Muestra'!$D$8:$D$17,ROW('03.Muestra'!$B$8:$B$17)-MIN(ROW('03.Muestra'!$D$8:$D$17))+1,""),ROW()-38)),"")</f>
        <v/>
      </c>
      <c r="B40" s="186" t="str" cm="1">
        <f t="array" ref="B40">IFERROR(INDEX('03.Muestra'!$C$8:$C$17,SMALL(IF("Documento no web"='03.Muestra'!$D$8:$D$17,ROW('03.Muestra'!$C$8:$C$17)-MIN(ROW('03.Muestra'!$D$8:$D$17))+1,""),ROW()-38)),"")</f>
        <v/>
      </c>
      <c r="C40" s="186" t="str" cm="1">
        <f t="array" ref="C40">IFERROR(INDEX('03.Muestra'!$F$8:$F$17,SMALL(IF("Documento no web"='03.Muestra'!$D$8:$D$17,ROW('03.Muestra'!$F$8:$F$17)-MIN(ROW('03.Muestra'!$D$8:$D$17))+1,""),ROW()-38)),"")</f>
        <v/>
      </c>
      <c r="D40" s="229" t="str">
        <f t="shared" si="2"/>
        <v/>
      </c>
      <c r="E40" s="74" t="str">
        <f t="shared" si="3"/>
        <v/>
      </c>
      <c r="F40" s="199">
        <f ca="1">COUNTIF($D39:INDIRECT("$D" &amp;  SUM(ROW()-1,'03.Muestra'!$D$20)-1),F39)</f>
        <v>0</v>
      </c>
      <c r="G40" s="199">
        <f ca="1">COUNTIF($D39:INDIRECT("$D" &amp;  SUM(ROW()-1,'03.Muestra'!$D$20)-1),G39)</f>
        <v>0</v>
      </c>
      <c r="H40" s="199">
        <f ca="1">COUNTIF($D39:INDIRECT("$D" &amp;  SUM(ROW()-1,'03.Muestra'!$D$20)-1),H39)</f>
        <v>0</v>
      </c>
      <c r="I40" s="199">
        <f ca="1">COUNTIF($D39:INDIRECT("$D" &amp;  SUM(ROW()-1,'03.Muestra'!$D$20)-1),I39)</f>
        <v>0</v>
      </c>
      <c r="J40" s="199">
        <f ca="1">COUNTIF($D39:INDIRECT("$D" &amp;  SUM(ROW()-1,'03.Muestra'!$D$20)-1),J39)</f>
        <v>0</v>
      </c>
      <c r="K40" s="160">
        <f ca="1">IF(COUNTIF('03.Muestra'!$D$8:$D$17,"Documento no web")=0,0,COUNTBLANK($D39:INDIRECT("$D" &amp;  SUM(ROW()-1,COUNTIF('03.Muestra'!$D$8:$D$17,"Documento no web"))-1)))</f>
        <v>0</v>
      </c>
      <c r="L40" s="18"/>
      <c r="M40" s="18"/>
      <c r="N40" s="18"/>
      <c r="O40" s="18"/>
      <c r="P40" s="18"/>
      <c r="Q40" s="18"/>
      <c r="R40" s="18"/>
      <c r="T40" s="18"/>
      <c r="U40" s="18"/>
      <c r="V40" s="18"/>
      <c r="W40" s="18"/>
      <c r="X40" s="18"/>
      <c r="Y40" s="18"/>
    </row>
    <row r="41" spans="1:30" ht="12" customHeight="1">
      <c r="A41" s="178" t="str" cm="1">
        <f t="array" ref="A41">IFERROR(INDEX('03.Muestra'!$B$8:$B$17,SMALL(IF("Documento no web"='03.Muestra'!$D$8:$D$17,ROW('03.Muestra'!$B$8:$B$17)-MIN(ROW('03.Muestra'!$D$8:$D$17))+1,""),ROW()-38)),"")</f>
        <v/>
      </c>
      <c r="B41" s="186" t="str" cm="1">
        <f t="array" ref="B41">IFERROR(INDEX('03.Muestra'!$C$8:$C$17,SMALL(IF("Documento no web"='03.Muestra'!$D$8:$D$17,ROW('03.Muestra'!$C$8:$C$17)-MIN(ROW('03.Muestra'!$D$8:$D$17))+1,""),ROW()-38)),"")</f>
        <v/>
      </c>
      <c r="C41" s="186" t="str" cm="1">
        <f t="array" ref="C41">IFERROR(INDEX('03.Muestra'!$F$8:$F$17,SMALL(IF("Documento no web"='03.Muestra'!$D$8:$D$17,ROW('03.Muestra'!$F$8:$F$17)-MIN(ROW('03.Muestra'!$D$8:$D$17))+1,""),ROW()-38)),"")</f>
        <v/>
      </c>
      <c r="D41" s="229" t="str">
        <f t="shared" si="2"/>
        <v/>
      </c>
      <c r="E41" s="74" t="str">
        <f t="shared" si="3"/>
        <v/>
      </c>
      <c r="G41" s="18"/>
      <c r="H41" s="18"/>
      <c r="I41" s="18"/>
      <c r="J41" s="18"/>
      <c r="K41" s="163"/>
      <c r="L41" s="18"/>
      <c r="M41" s="18"/>
      <c r="N41" s="18"/>
      <c r="O41" s="18"/>
      <c r="P41" s="18"/>
      <c r="Q41" s="18"/>
      <c r="R41" s="18"/>
      <c r="S41" s="18"/>
      <c r="T41" s="18"/>
      <c r="U41" s="18"/>
      <c r="V41" s="18"/>
      <c r="W41" s="18"/>
      <c r="X41" s="18"/>
      <c r="Y41" s="18"/>
    </row>
    <row r="42" spans="1:30" ht="12" customHeight="1">
      <c r="A42" s="178" t="str" cm="1">
        <f t="array" ref="A42">IFERROR(INDEX('03.Muestra'!$B$8:$B$17,SMALL(IF("Documento no web"='03.Muestra'!$D$8:$D$17,ROW('03.Muestra'!$B$8:$B$17)-MIN(ROW('03.Muestra'!$D$8:$D$17))+1,""),ROW()-38)),"")</f>
        <v/>
      </c>
      <c r="B42" s="186" t="str" cm="1">
        <f t="array" ref="B42">IFERROR(INDEX('03.Muestra'!$C$8:$C$17,SMALL(IF("Documento no web"='03.Muestra'!$D$8:$D$17,ROW('03.Muestra'!$C$8:$C$17)-MIN(ROW('03.Muestra'!$D$8:$D$17))+1,""),ROW()-38)),"")</f>
        <v/>
      </c>
      <c r="C42" s="186" t="str" cm="1">
        <f t="array" ref="C42">IFERROR(INDEX('03.Muestra'!$F$8:$F$17,SMALL(IF("Documento no web"='03.Muestra'!$D$8:$D$17,ROW('03.Muestra'!$F$8:$F$17)-MIN(ROW('03.Muestra'!$D$8:$D$17))+1,""),ROW()-38)),"")</f>
        <v/>
      </c>
      <c r="D42" s="229" t="str">
        <f t="shared" si="2"/>
        <v/>
      </c>
      <c r="E42" s="74" t="str">
        <f t="shared" si="3"/>
        <v/>
      </c>
      <c r="G42" s="18"/>
      <c r="H42" s="18"/>
      <c r="I42" s="18"/>
      <c r="J42" s="18"/>
      <c r="K42" s="163"/>
      <c r="L42" s="18"/>
      <c r="M42" s="18"/>
      <c r="N42" s="18"/>
      <c r="O42" s="18"/>
      <c r="P42" s="18"/>
      <c r="Q42" s="18"/>
      <c r="R42" s="18"/>
      <c r="S42" s="18"/>
      <c r="T42" s="18"/>
      <c r="U42" s="18"/>
      <c r="V42" s="18"/>
      <c r="W42" s="18"/>
      <c r="X42" s="18"/>
      <c r="Y42" s="18"/>
    </row>
    <row r="43" spans="1:30" ht="12" customHeight="1">
      <c r="A43" s="178" t="str" cm="1">
        <f t="array" ref="A43">IFERROR(INDEX('03.Muestra'!$B$8:$B$17,SMALL(IF("Documento no web"='03.Muestra'!$D$8:$D$17,ROW('03.Muestra'!$B$8:$B$17)-MIN(ROW('03.Muestra'!$D$8:$D$17))+1,""),ROW()-38)),"")</f>
        <v/>
      </c>
      <c r="B43" s="186" t="str" cm="1">
        <f t="array" ref="B43">IFERROR(INDEX('03.Muestra'!$C$8:$C$17,SMALL(IF("Documento no web"='03.Muestra'!$D$8:$D$17,ROW('03.Muestra'!$C$8:$C$17)-MIN(ROW('03.Muestra'!$D$8:$D$17))+1,""),ROW()-38)),"")</f>
        <v/>
      </c>
      <c r="C43" s="186" t="str" cm="1">
        <f t="array" ref="C43">IFERROR(INDEX('03.Muestra'!$F$8:$F$17,SMALL(IF("Documento no web"='03.Muestra'!$D$8:$D$17,ROW('03.Muestra'!$F$8:$F$17)-MIN(ROW('03.Muestra'!$D$8:$D$17))+1,""),ROW()-38)),"")</f>
        <v/>
      </c>
      <c r="D43" s="229" t="str">
        <f t="shared" si="2"/>
        <v/>
      </c>
      <c r="E43" s="74" t="str">
        <f t="shared" si="3"/>
        <v/>
      </c>
      <c r="G43" s="18"/>
      <c r="H43" s="18"/>
      <c r="I43" s="18"/>
      <c r="J43" s="18"/>
      <c r="K43" s="163"/>
      <c r="L43" s="18"/>
      <c r="M43" s="18"/>
      <c r="N43" s="18"/>
      <c r="O43" s="18"/>
      <c r="P43" s="18"/>
      <c r="Q43" s="18"/>
      <c r="R43" s="18"/>
      <c r="S43" s="18"/>
      <c r="T43" s="18"/>
      <c r="U43" s="18"/>
      <c r="V43" s="18"/>
      <c r="W43" s="18"/>
      <c r="X43" s="18"/>
      <c r="Y43" s="18"/>
    </row>
    <row r="44" spans="1:30" ht="12" customHeight="1">
      <c r="A44" s="178" t="str" cm="1">
        <f t="array" ref="A44">IFERROR(INDEX('03.Muestra'!$B$8:$B$17,SMALL(IF("Documento no web"='03.Muestra'!$D$8:$D$17,ROW('03.Muestra'!$B$8:$B$17)-MIN(ROW('03.Muestra'!$D$8:$D$17))+1,""),ROW()-38)),"")</f>
        <v/>
      </c>
      <c r="B44" s="186" t="str" cm="1">
        <f t="array" ref="B44">IFERROR(INDEX('03.Muestra'!$C$8:$C$17,SMALL(IF("Documento no web"='03.Muestra'!$D$8:$D$17,ROW('03.Muestra'!$C$8:$C$17)-MIN(ROW('03.Muestra'!$D$8:$D$17))+1,""),ROW()-38)),"")</f>
        <v/>
      </c>
      <c r="C44" s="186" t="str" cm="1">
        <f t="array" ref="C44">IFERROR(INDEX('03.Muestra'!$F$8:$F$17,SMALL(IF("Documento no web"='03.Muestra'!$D$8:$D$17,ROW('03.Muestra'!$F$8:$F$17)-MIN(ROW('03.Muestra'!$D$8:$D$17))+1,""),ROW()-38)),"")</f>
        <v/>
      </c>
      <c r="D44" s="229" t="str">
        <f t="shared" si="2"/>
        <v/>
      </c>
      <c r="E44" s="74" t="str">
        <f t="shared" si="3"/>
        <v/>
      </c>
      <c r="G44" s="18"/>
      <c r="H44" s="18"/>
      <c r="I44" s="18"/>
      <c r="J44" s="18"/>
      <c r="K44" s="163"/>
      <c r="L44" s="18"/>
      <c r="M44" s="18"/>
      <c r="N44" s="18"/>
      <c r="O44" s="18"/>
      <c r="P44" s="18"/>
      <c r="Q44" s="18"/>
      <c r="R44" s="18"/>
      <c r="S44" s="18"/>
      <c r="T44" s="18"/>
      <c r="U44" s="18"/>
      <c r="V44" s="18"/>
      <c r="W44" s="18"/>
      <c r="X44" s="18"/>
      <c r="Y44" s="18"/>
    </row>
    <row r="45" spans="1:30" ht="12" customHeight="1">
      <c r="A45" s="178" t="str" cm="1">
        <f t="array" ref="A45">IFERROR(INDEX('03.Muestra'!$B$8:$B$17,SMALL(IF("Documento no web"='03.Muestra'!$D$8:$D$17,ROW('03.Muestra'!$B$8:$B$17)-MIN(ROW('03.Muestra'!$D$8:$D$17))+1,""),ROW()-38)),"")</f>
        <v/>
      </c>
      <c r="B45" s="186" t="str" cm="1">
        <f t="array" ref="B45">IFERROR(INDEX('03.Muestra'!$C$8:$C$17,SMALL(IF("Documento no web"='03.Muestra'!$D$8:$D$17,ROW('03.Muestra'!$C$8:$C$17)-MIN(ROW('03.Muestra'!$D$8:$D$17))+1,""),ROW()-38)),"")</f>
        <v/>
      </c>
      <c r="C45" s="186" t="str" cm="1">
        <f t="array" ref="C45">IFERROR(INDEX('03.Muestra'!$F$8:$F$17,SMALL(IF("Documento no web"='03.Muestra'!$D$8:$D$17,ROW('03.Muestra'!$F$8:$F$17)-MIN(ROW('03.Muestra'!$D$8:$D$17))+1,""),ROW()-38)),"")</f>
        <v/>
      </c>
      <c r="D45" s="229" t="str">
        <f t="shared" si="2"/>
        <v/>
      </c>
      <c r="E45" s="74" t="str">
        <f t="shared" si="3"/>
        <v/>
      </c>
      <c r="F45" s="18"/>
      <c r="G45" s="18"/>
      <c r="H45" s="18"/>
      <c r="I45" s="18"/>
      <c r="J45" s="18"/>
      <c r="K45" s="163"/>
      <c r="L45" s="18"/>
      <c r="M45" s="18"/>
      <c r="N45" s="18"/>
      <c r="O45" s="18"/>
      <c r="P45" s="18"/>
      <c r="Q45" s="18"/>
      <c r="R45" s="18"/>
      <c r="S45" s="18"/>
      <c r="T45" s="18"/>
      <c r="U45" s="18"/>
      <c r="V45" s="18"/>
      <c r="W45" s="18"/>
      <c r="X45" s="18"/>
      <c r="Y45" s="18"/>
    </row>
    <row r="46" spans="1:30" ht="12" customHeight="1">
      <c r="A46" s="178" t="str" cm="1">
        <f t="array" ref="A46">IFERROR(INDEX('03.Muestra'!$B$8:$B$17,SMALL(IF("Documento no web"='03.Muestra'!$D$8:$D$17,ROW('03.Muestra'!$B$8:$B$17)-MIN(ROW('03.Muestra'!$D$8:$D$17))+1,""),ROW()-38)),"")</f>
        <v/>
      </c>
      <c r="B46" s="186" t="str" cm="1">
        <f t="array" ref="B46">IFERROR(INDEX('03.Muestra'!$C$8:$C$17,SMALL(IF("Documento no web"='03.Muestra'!$D$8:$D$17,ROW('03.Muestra'!$C$8:$C$17)-MIN(ROW('03.Muestra'!$D$8:$D$17))+1,""),ROW()-38)),"")</f>
        <v/>
      </c>
      <c r="C46" s="186" t="str" cm="1">
        <f t="array" ref="C46">IFERROR(INDEX('03.Muestra'!$F$8:$F$17,SMALL(IF("Documento no web"='03.Muestra'!$D$8:$D$17,ROW('03.Muestra'!$F$8:$F$17)-MIN(ROW('03.Muestra'!$D$8:$D$17))+1,""),ROW()-38)),"")</f>
        <v/>
      </c>
      <c r="D46" s="229" t="str">
        <f t="shared" si="2"/>
        <v/>
      </c>
      <c r="E46" s="74" t="str">
        <f t="shared" si="3"/>
        <v/>
      </c>
      <c r="F46" s="18"/>
      <c r="G46" s="18"/>
      <c r="H46" s="18"/>
      <c r="I46" s="18"/>
      <c r="J46" s="18"/>
      <c r="K46" s="163"/>
      <c r="L46" s="18"/>
      <c r="M46" s="18"/>
      <c r="N46" s="18"/>
      <c r="O46" s="18"/>
      <c r="P46" s="18"/>
      <c r="Q46" s="18"/>
      <c r="R46" s="18"/>
      <c r="S46" s="18"/>
      <c r="T46" s="18"/>
      <c r="U46" s="18"/>
      <c r="V46" s="18"/>
      <c r="W46" s="18"/>
      <c r="X46" s="18"/>
      <c r="Y46" s="18"/>
    </row>
    <row r="47" spans="1:30" ht="12" customHeight="1">
      <c r="A47" s="178" t="str" cm="1">
        <f t="array" ref="A47">IFERROR(INDEX('03.Muestra'!$B$8:$B$17,SMALL(IF("Documento no web"='03.Muestra'!$D$8:$D$17,ROW('03.Muestra'!$B$8:$B$17)-MIN(ROW('03.Muestra'!$D$8:$D$17))+1,""),ROW()-38)),"")</f>
        <v/>
      </c>
      <c r="B47" s="186" t="str" cm="1">
        <f t="array" ref="B47">IFERROR(INDEX('03.Muestra'!$C$8:$C$17,SMALL(IF("Documento no web"='03.Muestra'!$D$8:$D$17,ROW('03.Muestra'!$C$8:$C$17)-MIN(ROW('03.Muestra'!$D$8:$D$17))+1,""),ROW()-38)),"")</f>
        <v/>
      </c>
      <c r="C47" s="186" t="str" cm="1">
        <f t="array" ref="C47">IFERROR(INDEX('03.Muestra'!$F$8:$F$17,SMALL(IF("Documento no web"='03.Muestra'!$D$8:$D$17,ROW('03.Muestra'!$F$8:$F$17)-MIN(ROW('03.Muestra'!$D$8:$D$17))+1,""),ROW()-38)),"")</f>
        <v/>
      </c>
      <c r="D47" s="229" t="str">
        <f t="shared" si="2"/>
        <v/>
      </c>
      <c r="E47" s="74" t="str">
        <f t="shared" si="3"/>
        <v/>
      </c>
      <c r="F47" s="18"/>
      <c r="G47" s="18"/>
      <c r="H47" s="18"/>
      <c r="I47" s="18"/>
      <c r="J47" s="18"/>
      <c r="K47" s="163"/>
      <c r="L47" s="18"/>
      <c r="M47" s="18"/>
      <c r="N47" s="18"/>
      <c r="O47" s="18"/>
      <c r="P47" s="18"/>
      <c r="Q47" s="18"/>
      <c r="R47" s="18"/>
      <c r="S47" s="18"/>
      <c r="T47" s="18"/>
      <c r="U47" s="18"/>
      <c r="V47" s="18"/>
      <c r="W47" s="18"/>
      <c r="X47" s="18"/>
      <c r="Y47" s="18"/>
    </row>
    <row r="48" spans="1:30" ht="12" customHeight="1">
      <c r="A48" s="178" t="str" cm="1">
        <f t="array" ref="A48">IFERROR(INDEX('03.Muestra'!$B$8:$B$17,SMALL(IF("Documento no web"='03.Muestra'!$D$8:$D$17,ROW('03.Muestra'!$B$8:$B$17)-MIN(ROW('03.Muestra'!$D$8:$D$17))+1,""),ROW()-38)),"")</f>
        <v/>
      </c>
      <c r="B48" s="186" t="str" cm="1">
        <f t="array" ref="B48">IFERROR(INDEX('03.Muestra'!$C$8:$C$17,SMALL(IF("Documento no web"='03.Muestra'!$D$8:$D$17,ROW('03.Muestra'!$C$8:$C$17)-MIN(ROW('03.Muestra'!$D$8:$D$17))+1,""),ROW()-38)),"")</f>
        <v/>
      </c>
      <c r="C48" s="186" t="str" cm="1">
        <f t="array" ref="C48">IFERROR(INDEX('03.Muestra'!$F$8:$F$17,SMALL(IF("Documento no web"='03.Muestra'!$D$8:$D$17,ROW('03.Muestra'!$F$8:$F$17)-MIN(ROW('03.Muestra'!$D$8:$D$17))+1,""),ROW()-38)),"")</f>
        <v/>
      </c>
      <c r="D48" s="229" t="str">
        <f t="shared" si="2"/>
        <v/>
      </c>
      <c r="E48" s="74" t="str">
        <f t="shared" si="3"/>
        <v/>
      </c>
      <c r="F48" s="18"/>
      <c r="G48" s="18"/>
      <c r="H48" s="18"/>
      <c r="I48" s="18"/>
      <c r="J48" s="18"/>
      <c r="K48" s="163"/>
      <c r="L48" s="18"/>
      <c r="M48" s="18"/>
      <c r="N48" s="18"/>
      <c r="O48" s="18"/>
      <c r="P48" s="18"/>
      <c r="Q48" s="18"/>
      <c r="R48" s="18"/>
      <c r="S48" s="18"/>
      <c r="T48" s="18"/>
      <c r="U48" s="18"/>
      <c r="V48" s="18"/>
      <c r="W48" s="18"/>
      <c r="X48" s="18"/>
      <c r="Y48" s="18"/>
    </row>
    <row r="49" spans="1:30" ht="12" customHeight="1">
      <c r="A49" s="79"/>
      <c r="B49" s="111"/>
      <c r="C49" s="111"/>
      <c r="D49" s="239"/>
      <c r="E49" s="74"/>
      <c r="F49" s="18"/>
      <c r="G49" s="18"/>
      <c r="H49" s="18"/>
      <c r="I49" s="18"/>
      <c r="J49" s="18"/>
      <c r="N49" s="18"/>
      <c r="O49" s="18"/>
      <c r="P49" s="18"/>
      <c r="Q49" s="18"/>
      <c r="R49" s="18"/>
      <c r="S49" s="18"/>
      <c r="T49" s="18"/>
      <c r="U49" s="18"/>
      <c r="AD49" s="18"/>
    </row>
    <row r="50" spans="1:30" ht="12" customHeight="1">
      <c r="A50" s="79"/>
      <c r="B50" s="111"/>
      <c r="C50" s="111"/>
      <c r="D50" s="239"/>
      <c r="E50" s="74"/>
      <c r="F50" s="18"/>
      <c r="G50" s="18"/>
      <c r="H50" s="18"/>
      <c r="I50" s="18"/>
      <c r="J50" s="18"/>
      <c r="N50" s="18"/>
      <c r="O50" s="18"/>
      <c r="P50" s="18"/>
      <c r="Q50" s="18"/>
      <c r="R50" s="18"/>
      <c r="S50" s="18"/>
      <c r="T50" s="18"/>
      <c r="U50" s="18"/>
      <c r="AD50" s="18"/>
    </row>
    <row r="51" spans="1:30" ht="31">
      <c r="A51" s="227"/>
      <c r="B51" s="228"/>
      <c r="C51" s="227"/>
      <c r="D51" s="240"/>
      <c r="E51" s="74"/>
      <c r="F51" s="18"/>
      <c r="G51" s="18"/>
      <c r="H51" s="18"/>
      <c r="I51" s="18"/>
      <c r="J51" s="18"/>
      <c r="N51" s="18"/>
      <c r="O51" s="18"/>
      <c r="P51" s="18"/>
      <c r="Q51" s="18"/>
      <c r="R51" s="18"/>
      <c r="S51" s="18"/>
      <c r="T51" s="18"/>
      <c r="U51" s="18"/>
      <c r="AD51" s="18"/>
    </row>
    <row r="52" spans="1:30" ht="14.5" customHeight="1">
      <c r="A52" s="180"/>
      <c r="B52" s="180"/>
      <c r="C52" s="180"/>
      <c r="D52" s="241"/>
      <c r="E52" s="74"/>
      <c r="F52" s="208"/>
      <c r="G52" s="18"/>
      <c r="H52" s="18"/>
      <c r="I52" s="18"/>
      <c r="J52" s="18"/>
      <c r="N52" s="18"/>
      <c r="O52" s="18"/>
      <c r="P52" s="18"/>
      <c r="Q52" s="18"/>
      <c r="R52" s="18"/>
      <c r="S52" s="18"/>
      <c r="T52" s="18"/>
      <c r="U52" s="18"/>
      <c r="AD52" s="18"/>
    </row>
    <row r="53" spans="1:30" ht="12" customHeight="1">
      <c r="B53" s="18"/>
      <c r="C53" s="18"/>
      <c r="D53" s="235"/>
      <c r="E53" s="74"/>
      <c r="F53" s="18"/>
      <c r="G53" s="18"/>
      <c r="H53" s="18"/>
      <c r="I53" s="18"/>
      <c r="J53" s="18"/>
      <c r="K53" s="163"/>
      <c r="L53" s="18"/>
      <c r="M53" s="18"/>
      <c r="N53" s="18"/>
      <c r="O53" s="18"/>
      <c r="P53" s="18"/>
      <c r="Q53" s="18"/>
      <c r="R53" s="18"/>
      <c r="S53" s="18"/>
      <c r="T53" s="18"/>
      <c r="U53" s="18"/>
      <c r="V53" s="18"/>
      <c r="W53" s="18"/>
      <c r="X53" s="18"/>
      <c r="Y53" s="18"/>
    </row>
    <row r="54" spans="1:30" ht="12" customHeight="1">
      <c r="B54" s="18"/>
      <c r="C54" s="18"/>
      <c r="D54" s="235"/>
      <c r="E54" s="78"/>
      <c r="F54" s="18"/>
      <c r="G54" s="18"/>
      <c r="H54" s="18"/>
      <c r="I54" s="18"/>
      <c r="J54" s="18"/>
      <c r="K54" s="163"/>
      <c r="L54" s="18"/>
      <c r="M54" s="18"/>
      <c r="N54" s="18"/>
      <c r="O54" s="18"/>
      <c r="P54" s="18"/>
      <c r="Q54" s="18"/>
      <c r="R54" s="18"/>
      <c r="S54" s="18"/>
      <c r="T54" s="18"/>
      <c r="U54" s="18"/>
      <c r="V54" s="18"/>
      <c r="W54" s="18"/>
      <c r="X54" s="18"/>
      <c r="Y54" s="18"/>
    </row>
    <row r="55" spans="1:30" ht="32.25" customHeight="1">
      <c r="A55" s="157" t="s">
        <v>262</v>
      </c>
      <c r="B55" s="22" t="s">
        <v>87</v>
      </c>
      <c r="C55" s="23" t="s">
        <v>415</v>
      </c>
      <c r="D55" s="237" t="s">
        <v>30</v>
      </c>
      <c r="E55" s="88"/>
      <c r="K55" s="163"/>
      <c r="L55" s="18"/>
      <c r="M55" s="18"/>
      <c r="N55" s="18"/>
      <c r="O55" s="18"/>
      <c r="P55" s="18"/>
      <c r="Q55" s="18"/>
      <c r="R55" s="18"/>
      <c r="S55" s="18"/>
      <c r="T55" s="18"/>
      <c r="U55" s="18"/>
      <c r="V55" s="18"/>
      <c r="W55" s="18"/>
      <c r="X55" s="18"/>
      <c r="Y55" s="18"/>
    </row>
    <row r="56" spans="1:30" ht="12" customHeight="1">
      <c r="A56" s="178" t="str" cm="1">
        <f t="array" ref="A56">IFERROR(INDEX('03.Muestra'!$B$8:$B$17,SMALL(IF("Documento no web"='03.Muestra'!$D$8:$D$17,ROW('03.Muestra'!$B$8:$B$17)-MIN(ROW('03.Muestra'!$D$8:$D$17))+1,""),ROW()-55)),"")</f>
        <v/>
      </c>
      <c r="B56" s="186" t="str" cm="1">
        <f t="array" ref="B56">IFERROR(INDEX('03.Muestra'!$C$8:$C$17,SMALL(IF("Documento no web"='03.Muestra'!$D$8:$D$17,ROW('03.Muestra'!$C$8:$C$17)-MIN(ROW('03.Muestra'!$D$8:$D$17))+1,""),ROW()-55)),"")</f>
        <v/>
      </c>
      <c r="C56" s="186" t="str" cm="1">
        <f t="array" ref="C56">IFERROR(INDEX('03.Muestra'!$F$8:$F$17,SMALL(IF("Documento no web"='03.Muestra'!$D$8:$D$17,ROW('03.Muestra'!$F$8:$F$17)-MIN(ROW('03.Muestra'!$D$8:$D$17))+1,""),ROW()-55)),"")</f>
        <v/>
      </c>
      <c r="D56" s="229" t="str">
        <f t="shared" ref="D56:D65" si="4">IF(C56="","",$D$18)</f>
        <v/>
      </c>
      <c r="E56" s="74" t="str">
        <f t="shared" ref="E56:E65" si="5">IF(D56&lt;&gt;"",IF(AND(B56&lt;&gt;"",C56&lt;&gt;""),"","ERR"),"")</f>
        <v/>
      </c>
      <c r="F56" s="81" t="s">
        <v>31</v>
      </c>
      <c r="G56" s="82" t="s">
        <v>35</v>
      </c>
      <c r="H56" s="83" t="s">
        <v>33</v>
      </c>
      <c r="I56" s="84" t="s">
        <v>26</v>
      </c>
      <c r="J56" s="85" t="s">
        <v>24</v>
      </c>
      <c r="K56" s="159" t="s">
        <v>463</v>
      </c>
      <c r="L56" s="18"/>
      <c r="M56" s="18"/>
      <c r="N56" s="18"/>
      <c r="O56" s="18"/>
      <c r="P56" s="18"/>
      <c r="Q56" s="18"/>
      <c r="R56" s="18"/>
      <c r="S56" s="18"/>
      <c r="T56" s="18"/>
      <c r="U56" s="18"/>
      <c r="V56" s="18"/>
      <c r="W56" s="18"/>
      <c r="X56" s="18"/>
      <c r="Y56" s="18"/>
    </row>
    <row r="57" spans="1:30" ht="12" customHeight="1">
      <c r="A57" s="178" t="str" cm="1">
        <f t="array" ref="A57">IFERROR(INDEX('03.Muestra'!$B$8:$B$17,SMALL(IF("Documento no web"='03.Muestra'!$D$8:$D$17,ROW('03.Muestra'!$B$8:$B$17)-MIN(ROW('03.Muestra'!$D$8:$D$17))+1,""),ROW()-55)),"")</f>
        <v/>
      </c>
      <c r="B57" s="186" t="str" cm="1">
        <f t="array" ref="B57">IFERROR(INDEX('03.Muestra'!$C$8:$C$17,SMALL(IF("Documento no web"='03.Muestra'!$D$8:$D$17,ROW('03.Muestra'!$C$8:$C$17)-MIN(ROW('03.Muestra'!$D$8:$D$17))+1,""),ROW()-55)),"")</f>
        <v/>
      </c>
      <c r="C57" s="186" t="str" cm="1">
        <f t="array" ref="C57">IFERROR(INDEX('03.Muestra'!$F$8:$F$17,SMALL(IF("Documento no web"='03.Muestra'!$D$8:$D$17,ROW('03.Muestra'!$F$8:$F$17)-MIN(ROW('03.Muestra'!$D$8:$D$17))+1,""),ROW()-55)),"")</f>
        <v/>
      </c>
      <c r="D57" s="229" t="str">
        <f t="shared" si="4"/>
        <v/>
      </c>
      <c r="E57" s="74" t="str">
        <f t="shared" si="5"/>
        <v/>
      </c>
      <c r="F57" s="199">
        <f ca="1">COUNTIF($D56:INDIRECT("$D" &amp;  SUM(ROW()-1,'03.Muestra'!$D$20)-1),F56)</f>
        <v>0</v>
      </c>
      <c r="G57" s="199">
        <f ca="1">COUNTIF($D56:INDIRECT("$D" &amp;  SUM(ROW()-1,'03.Muestra'!$D$20)-1),G56)</f>
        <v>0</v>
      </c>
      <c r="H57" s="199">
        <f ca="1">COUNTIF($D56:INDIRECT("$D" &amp;  SUM(ROW()-1,'03.Muestra'!$D$20)-1),H56)</f>
        <v>0</v>
      </c>
      <c r="I57" s="199">
        <f ca="1">COUNTIF($D56:INDIRECT("$D" &amp;  SUM(ROW()-1,'03.Muestra'!$D$20)-1),I56)</f>
        <v>0</v>
      </c>
      <c r="J57" s="199">
        <f ca="1">COUNTIF($D56:INDIRECT("$D" &amp;  SUM(ROW()-1,'03.Muestra'!$D$20)-1),J56)</f>
        <v>0</v>
      </c>
      <c r="K57" s="160">
        <f ca="1">IF(COUNTIF('03.Muestra'!$D$8:$D$17,"Documento no web")=0,0,COUNTBLANK($D56:INDIRECT("$D" &amp;  SUM(ROW()-1,COUNTIF('03.Muestra'!$D$8:$D$17,"Documento no web"))-1)))</f>
        <v>0</v>
      </c>
      <c r="L57" s="18"/>
      <c r="M57" s="18"/>
      <c r="N57" s="18"/>
      <c r="O57" s="18"/>
      <c r="P57" s="18"/>
      <c r="Q57" s="18"/>
      <c r="R57" s="18"/>
      <c r="S57" s="18"/>
      <c r="T57" s="18"/>
      <c r="U57" s="18"/>
      <c r="V57" s="18"/>
      <c r="W57" s="18"/>
      <c r="X57" s="18"/>
      <c r="Y57" s="18"/>
    </row>
    <row r="58" spans="1:30" ht="12" customHeight="1">
      <c r="A58" s="178" t="str" cm="1">
        <f t="array" ref="A58">IFERROR(INDEX('03.Muestra'!$B$8:$B$17,SMALL(IF("Documento no web"='03.Muestra'!$D$8:$D$17,ROW('03.Muestra'!$B$8:$B$17)-MIN(ROW('03.Muestra'!$D$8:$D$17))+1,""),ROW()-55)),"")</f>
        <v/>
      </c>
      <c r="B58" s="186" t="str" cm="1">
        <f t="array" ref="B58">IFERROR(INDEX('03.Muestra'!$C$8:$C$17,SMALL(IF("Documento no web"='03.Muestra'!$D$8:$D$17,ROW('03.Muestra'!$C$8:$C$17)-MIN(ROW('03.Muestra'!$D$8:$D$17))+1,""),ROW()-55)),"")</f>
        <v/>
      </c>
      <c r="C58" s="186" t="str" cm="1">
        <f t="array" ref="C58">IFERROR(INDEX('03.Muestra'!$F$8:$F$17,SMALL(IF("Documento no web"='03.Muestra'!$D$8:$D$17,ROW('03.Muestra'!$F$8:$F$17)-MIN(ROW('03.Muestra'!$D$8:$D$17))+1,""),ROW()-55)),"")</f>
        <v/>
      </c>
      <c r="D58" s="229" t="str">
        <f t="shared" si="4"/>
        <v/>
      </c>
      <c r="E58" s="74" t="str">
        <f t="shared" si="5"/>
        <v/>
      </c>
      <c r="G58" s="18"/>
      <c r="H58" s="18"/>
      <c r="I58" s="18"/>
      <c r="J58" s="18"/>
      <c r="K58" s="163"/>
      <c r="L58" s="18"/>
      <c r="M58" s="18"/>
      <c r="N58" s="18"/>
      <c r="O58" s="18"/>
      <c r="P58" s="18"/>
      <c r="Q58" s="18"/>
      <c r="R58" s="18"/>
      <c r="S58" s="18"/>
      <c r="T58" s="18"/>
      <c r="U58" s="18"/>
      <c r="V58" s="18"/>
      <c r="W58" s="18"/>
      <c r="X58" s="18"/>
      <c r="Y58" s="18"/>
    </row>
    <row r="59" spans="1:30" ht="12" customHeight="1">
      <c r="A59" s="178" t="str" cm="1">
        <f t="array" ref="A59">IFERROR(INDEX('03.Muestra'!$B$8:$B$17,SMALL(IF("Documento no web"='03.Muestra'!$D$8:$D$17,ROW('03.Muestra'!$B$8:$B$17)-MIN(ROW('03.Muestra'!$D$8:$D$17))+1,""),ROW()-55)),"")</f>
        <v/>
      </c>
      <c r="B59" s="186" t="str" cm="1">
        <f t="array" ref="B59">IFERROR(INDEX('03.Muestra'!$C$8:$C$17,SMALL(IF("Documento no web"='03.Muestra'!$D$8:$D$17,ROW('03.Muestra'!$C$8:$C$17)-MIN(ROW('03.Muestra'!$D$8:$D$17))+1,""),ROW()-55)),"")</f>
        <v/>
      </c>
      <c r="C59" s="186" t="str" cm="1">
        <f t="array" ref="C59">IFERROR(INDEX('03.Muestra'!$F$8:$F$17,SMALL(IF("Documento no web"='03.Muestra'!$D$8:$D$17,ROW('03.Muestra'!$F$8:$F$17)-MIN(ROW('03.Muestra'!$D$8:$D$17))+1,""),ROW()-55)),"")</f>
        <v/>
      </c>
      <c r="D59" s="229" t="str">
        <f t="shared" si="4"/>
        <v/>
      </c>
      <c r="E59" s="74" t="str">
        <f t="shared" si="5"/>
        <v/>
      </c>
      <c r="G59" s="18"/>
      <c r="H59" s="18"/>
      <c r="I59" s="18"/>
      <c r="J59" s="18"/>
      <c r="K59" s="163"/>
      <c r="L59" s="18"/>
      <c r="M59" s="18"/>
      <c r="N59" s="18"/>
      <c r="O59" s="18"/>
      <c r="P59" s="18"/>
      <c r="Q59" s="18"/>
      <c r="R59" s="18"/>
      <c r="S59" s="18"/>
      <c r="T59" s="18"/>
      <c r="U59" s="18"/>
      <c r="V59" s="18"/>
      <c r="W59" s="18"/>
      <c r="X59" s="18"/>
      <c r="Y59" s="18"/>
    </row>
    <row r="60" spans="1:30" ht="12" customHeight="1">
      <c r="A60" s="178" t="str" cm="1">
        <f t="array" ref="A60">IFERROR(INDEX('03.Muestra'!$B$8:$B$17,SMALL(IF("Documento no web"='03.Muestra'!$D$8:$D$17,ROW('03.Muestra'!$B$8:$B$17)-MIN(ROW('03.Muestra'!$D$8:$D$17))+1,""),ROW()-55)),"")</f>
        <v/>
      </c>
      <c r="B60" s="186" t="str" cm="1">
        <f t="array" ref="B60">IFERROR(INDEX('03.Muestra'!$C$8:$C$17,SMALL(IF("Documento no web"='03.Muestra'!$D$8:$D$17,ROW('03.Muestra'!$C$8:$C$17)-MIN(ROW('03.Muestra'!$D$8:$D$17))+1,""),ROW()-55)),"")</f>
        <v/>
      </c>
      <c r="C60" s="186" t="str" cm="1">
        <f t="array" ref="C60">IFERROR(INDEX('03.Muestra'!$F$8:$F$17,SMALL(IF("Documento no web"='03.Muestra'!$D$8:$D$17,ROW('03.Muestra'!$F$8:$F$17)-MIN(ROW('03.Muestra'!$D$8:$D$17))+1,""),ROW()-55)),"")</f>
        <v/>
      </c>
      <c r="D60" s="229" t="str">
        <f t="shared" si="4"/>
        <v/>
      </c>
      <c r="E60" s="74" t="str">
        <f t="shared" si="5"/>
        <v/>
      </c>
      <c r="G60" s="18"/>
      <c r="H60" s="18"/>
      <c r="I60" s="18"/>
      <c r="J60" s="18"/>
      <c r="K60" s="163"/>
      <c r="L60" s="18"/>
      <c r="M60" s="18"/>
      <c r="N60" s="18"/>
      <c r="O60" s="18"/>
      <c r="P60" s="18"/>
      <c r="Q60" s="18"/>
      <c r="R60" s="18"/>
      <c r="S60" s="18"/>
      <c r="T60" s="18"/>
      <c r="U60" s="18"/>
      <c r="V60" s="18"/>
      <c r="W60" s="18"/>
      <c r="X60" s="18"/>
      <c r="Y60" s="18"/>
    </row>
    <row r="61" spans="1:30" ht="12" customHeight="1">
      <c r="A61" s="178" t="str" cm="1">
        <f t="array" ref="A61">IFERROR(INDEX('03.Muestra'!$B$8:$B$17,SMALL(IF("Documento no web"='03.Muestra'!$D$8:$D$17,ROW('03.Muestra'!$B$8:$B$17)-MIN(ROW('03.Muestra'!$D$8:$D$17))+1,""),ROW()-55)),"")</f>
        <v/>
      </c>
      <c r="B61" s="186" t="str" cm="1">
        <f t="array" ref="B61">IFERROR(INDEX('03.Muestra'!$C$8:$C$17,SMALL(IF("Documento no web"='03.Muestra'!$D$8:$D$17,ROW('03.Muestra'!$C$8:$C$17)-MIN(ROW('03.Muestra'!$D$8:$D$17))+1,""),ROW()-55)),"")</f>
        <v/>
      </c>
      <c r="C61" s="186" t="str" cm="1">
        <f t="array" ref="C61">IFERROR(INDEX('03.Muestra'!$F$8:$F$17,SMALL(IF("Documento no web"='03.Muestra'!$D$8:$D$17,ROW('03.Muestra'!$F$8:$F$17)-MIN(ROW('03.Muestra'!$D$8:$D$17))+1,""),ROW()-55)),"")</f>
        <v/>
      </c>
      <c r="D61" s="229" t="str">
        <f t="shared" si="4"/>
        <v/>
      </c>
      <c r="E61" s="74" t="str">
        <f t="shared" si="5"/>
        <v/>
      </c>
      <c r="G61" s="18"/>
      <c r="H61" s="18"/>
      <c r="I61" s="18"/>
      <c r="J61" s="18"/>
      <c r="K61" s="163"/>
      <c r="L61" s="18"/>
      <c r="M61" s="18"/>
      <c r="N61" s="18"/>
      <c r="O61" s="18"/>
      <c r="P61" s="18"/>
      <c r="Q61" s="18"/>
      <c r="R61" s="18"/>
      <c r="S61" s="18"/>
      <c r="T61" s="18"/>
      <c r="U61" s="18"/>
      <c r="V61" s="18"/>
      <c r="W61" s="18"/>
      <c r="X61" s="18"/>
      <c r="Y61" s="18"/>
    </row>
    <row r="62" spans="1:30" ht="12" customHeight="1">
      <c r="A62" s="178" t="str" cm="1">
        <f t="array" ref="A62">IFERROR(INDEX('03.Muestra'!$B$8:$B$17,SMALL(IF("Documento no web"='03.Muestra'!$D$8:$D$17,ROW('03.Muestra'!$B$8:$B$17)-MIN(ROW('03.Muestra'!$D$8:$D$17))+1,""),ROW()-55)),"")</f>
        <v/>
      </c>
      <c r="B62" s="186" t="str" cm="1">
        <f t="array" ref="B62">IFERROR(INDEX('03.Muestra'!$C$8:$C$17,SMALL(IF("Documento no web"='03.Muestra'!$D$8:$D$17,ROW('03.Muestra'!$C$8:$C$17)-MIN(ROW('03.Muestra'!$D$8:$D$17))+1,""),ROW()-55)),"")</f>
        <v/>
      </c>
      <c r="C62" s="186" t="str" cm="1">
        <f t="array" ref="C62">IFERROR(INDEX('03.Muestra'!$F$8:$F$17,SMALL(IF("Documento no web"='03.Muestra'!$D$8:$D$17,ROW('03.Muestra'!$F$8:$F$17)-MIN(ROW('03.Muestra'!$D$8:$D$17))+1,""),ROW()-55)),"")</f>
        <v/>
      </c>
      <c r="D62" s="229" t="str">
        <f t="shared" si="4"/>
        <v/>
      </c>
      <c r="E62" s="74" t="str">
        <f t="shared" si="5"/>
        <v/>
      </c>
      <c r="F62" s="18"/>
      <c r="G62" s="18"/>
      <c r="H62" s="18"/>
      <c r="I62" s="18"/>
      <c r="J62" s="18"/>
      <c r="K62" s="163"/>
      <c r="L62" s="18"/>
      <c r="M62" s="18"/>
      <c r="N62" s="18"/>
      <c r="O62" s="18"/>
      <c r="P62" s="18"/>
      <c r="Q62" s="18"/>
      <c r="R62" s="18"/>
      <c r="S62" s="18"/>
      <c r="T62" s="18"/>
      <c r="U62" s="18"/>
      <c r="V62" s="18"/>
      <c r="W62" s="18"/>
      <c r="X62" s="18"/>
      <c r="Y62" s="18"/>
    </row>
    <row r="63" spans="1:30" ht="12" customHeight="1">
      <c r="A63" s="178" t="str" cm="1">
        <f t="array" ref="A63">IFERROR(INDEX('03.Muestra'!$B$8:$B$17,SMALL(IF("Documento no web"='03.Muestra'!$D$8:$D$17,ROW('03.Muestra'!$B$8:$B$17)-MIN(ROW('03.Muestra'!$D$8:$D$17))+1,""),ROW()-55)),"")</f>
        <v/>
      </c>
      <c r="B63" s="186" t="str" cm="1">
        <f t="array" ref="B63">IFERROR(INDEX('03.Muestra'!$C$8:$C$17,SMALL(IF("Documento no web"='03.Muestra'!$D$8:$D$17,ROW('03.Muestra'!$C$8:$C$17)-MIN(ROW('03.Muestra'!$D$8:$D$17))+1,""),ROW()-55)),"")</f>
        <v/>
      </c>
      <c r="C63" s="186" t="str" cm="1">
        <f t="array" ref="C63">IFERROR(INDEX('03.Muestra'!$F$8:$F$17,SMALL(IF("Documento no web"='03.Muestra'!$D$8:$D$17,ROW('03.Muestra'!$F$8:$F$17)-MIN(ROW('03.Muestra'!$D$8:$D$17))+1,""),ROW()-55)),"")</f>
        <v/>
      </c>
      <c r="D63" s="229" t="str">
        <f t="shared" si="4"/>
        <v/>
      </c>
      <c r="E63" s="74" t="str">
        <f t="shared" si="5"/>
        <v/>
      </c>
      <c r="F63" s="18"/>
      <c r="G63" s="18"/>
      <c r="H63" s="18"/>
      <c r="I63" s="18"/>
      <c r="J63" s="18"/>
      <c r="K63" s="163"/>
      <c r="L63" s="18"/>
      <c r="M63" s="18"/>
      <c r="N63" s="18"/>
      <c r="O63" s="18"/>
      <c r="P63" s="18"/>
      <c r="Q63" s="18"/>
      <c r="R63" s="18"/>
      <c r="S63" s="18"/>
      <c r="T63" s="18"/>
      <c r="U63" s="18"/>
      <c r="V63" s="18"/>
      <c r="W63" s="18"/>
      <c r="X63" s="18"/>
      <c r="Y63" s="18"/>
    </row>
    <row r="64" spans="1:30" ht="12" customHeight="1">
      <c r="A64" s="178" t="str" cm="1">
        <f t="array" ref="A64">IFERROR(INDEX('03.Muestra'!$B$8:$B$17,SMALL(IF("Documento no web"='03.Muestra'!$D$8:$D$17,ROW('03.Muestra'!$B$8:$B$17)-MIN(ROW('03.Muestra'!$D$8:$D$17))+1,""),ROW()-55)),"")</f>
        <v/>
      </c>
      <c r="B64" s="186" t="str" cm="1">
        <f t="array" ref="B64">IFERROR(INDEX('03.Muestra'!$C$8:$C$17,SMALL(IF("Documento no web"='03.Muestra'!$D$8:$D$17,ROW('03.Muestra'!$C$8:$C$17)-MIN(ROW('03.Muestra'!$D$8:$D$17))+1,""),ROW()-55)),"")</f>
        <v/>
      </c>
      <c r="C64" s="186" t="str" cm="1">
        <f t="array" ref="C64">IFERROR(INDEX('03.Muestra'!$F$8:$F$17,SMALL(IF("Documento no web"='03.Muestra'!$D$8:$D$17,ROW('03.Muestra'!$F$8:$F$17)-MIN(ROW('03.Muestra'!$D$8:$D$17))+1,""),ROW()-55)),"")</f>
        <v/>
      </c>
      <c r="D64" s="229" t="str">
        <f t="shared" si="4"/>
        <v/>
      </c>
      <c r="E64" s="74" t="str">
        <f t="shared" si="5"/>
        <v/>
      </c>
      <c r="F64" s="18"/>
      <c r="G64" s="18"/>
      <c r="H64" s="18"/>
      <c r="I64" s="18"/>
      <c r="J64" s="18"/>
      <c r="K64" s="163"/>
      <c r="L64" s="18"/>
      <c r="M64" s="18"/>
      <c r="N64" s="18"/>
      <c r="O64" s="18"/>
      <c r="P64" s="18"/>
      <c r="Q64" s="18"/>
      <c r="R64" s="18"/>
      <c r="S64" s="18"/>
      <c r="T64" s="18"/>
      <c r="U64" s="18"/>
      <c r="V64" s="18"/>
      <c r="W64" s="18"/>
      <c r="X64" s="18"/>
      <c r="Y64" s="18"/>
    </row>
    <row r="65" spans="1:30" ht="12" customHeight="1">
      <c r="A65" s="178" t="str" cm="1">
        <f t="array" ref="A65">IFERROR(INDEX('03.Muestra'!$B$8:$B$17,SMALL(IF("Documento no web"='03.Muestra'!$D$8:$D$17,ROW('03.Muestra'!$B$8:$B$17)-MIN(ROW('03.Muestra'!$D$8:$D$17))+1,""),ROW()-55)),"")</f>
        <v/>
      </c>
      <c r="B65" s="186" t="str" cm="1">
        <f t="array" ref="B65">IFERROR(INDEX('03.Muestra'!$C$8:$C$17,SMALL(IF("Documento no web"='03.Muestra'!$D$8:$D$17,ROW('03.Muestra'!$C$8:$C$17)-MIN(ROW('03.Muestra'!$D$8:$D$17))+1,""),ROW()-55)),"")</f>
        <v/>
      </c>
      <c r="C65" s="186" t="str" cm="1">
        <f t="array" ref="C65">IFERROR(INDEX('03.Muestra'!$F$8:$F$17,SMALL(IF("Documento no web"='03.Muestra'!$D$8:$D$17,ROW('03.Muestra'!$F$8:$F$17)-MIN(ROW('03.Muestra'!$D$8:$D$17))+1,""),ROW()-55)),"")</f>
        <v/>
      </c>
      <c r="D65" s="229" t="str">
        <f t="shared" si="4"/>
        <v/>
      </c>
      <c r="E65" s="74" t="str">
        <f t="shared" si="5"/>
        <v/>
      </c>
      <c r="F65" s="18"/>
      <c r="G65" s="18"/>
      <c r="H65" s="18"/>
      <c r="I65" s="18"/>
      <c r="J65" s="18"/>
      <c r="K65" s="163"/>
      <c r="L65" s="18"/>
      <c r="M65" s="18"/>
      <c r="N65" s="18"/>
      <c r="O65" s="18"/>
      <c r="P65" s="18"/>
      <c r="Q65" s="18"/>
      <c r="R65" s="18"/>
      <c r="S65" s="18"/>
      <c r="T65" s="18"/>
      <c r="U65" s="18"/>
      <c r="V65" s="18"/>
      <c r="W65" s="18"/>
      <c r="X65" s="18"/>
      <c r="Y65" s="18"/>
    </row>
    <row r="66" spans="1:30" ht="12" customHeight="1">
      <c r="A66" s="79"/>
      <c r="B66" s="111"/>
      <c r="C66" s="111"/>
      <c r="D66" s="239"/>
      <c r="E66" s="74"/>
      <c r="F66" s="18"/>
      <c r="G66" s="18"/>
      <c r="H66" s="18"/>
      <c r="I66" s="18"/>
      <c r="J66" s="18"/>
      <c r="N66" s="18"/>
      <c r="O66" s="18"/>
      <c r="P66" s="18"/>
      <c r="Q66" s="18"/>
      <c r="R66" s="18"/>
      <c r="S66" s="18"/>
      <c r="T66" s="18"/>
      <c r="U66" s="18"/>
      <c r="AD66" s="18"/>
    </row>
    <row r="67" spans="1:30" ht="12" customHeight="1">
      <c r="A67" s="79"/>
      <c r="B67" s="111"/>
      <c r="C67" s="111"/>
      <c r="D67" s="239"/>
      <c r="E67" s="74"/>
      <c r="F67" s="18"/>
      <c r="G67" s="18"/>
      <c r="H67" s="18"/>
      <c r="I67" s="18"/>
      <c r="J67" s="18"/>
      <c r="N67" s="18"/>
      <c r="O67" s="18"/>
      <c r="P67" s="18"/>
      <c r="Q67" s="18"/>
      <c r="R67" s="18"/>
      <c r="S67" s="18"/>
      <c r="T67" s="18"/>
      <c r="U67" s="18"/>
      <c r="AD67" s="18"/>
    </row>
    <row r="68" spans="1:30" ht="31">
      <c r="A68" s="227"/>
      <c r="B68" s="228"/>
      <c r="C68" s="227"/>
      <c r="D68" s="240"/>
      <c r="E68" s="74"/>
      <c r="F68" s="18"/>
      <c r="G68" s="18"/>
      <c r="H68" s="18"/>
      <c r="I68" s="18"/>
      <c r="J68" s="18"/>
      <c r="N68" s="18"/>
      <c r="O68" s="18"/>
      <c r="P68" s="18"/>
      <c r="Q68" s="18"/>
      <c r="R68" s="18"/>
      <c r="S68" s="18"/>
      <c r="T68" s="18"/>
      <c r="U68" s="18"/>
      <c r="AD68" s="18"/>
    </row>
    <row r="69" spans="1:30" ht="14.5" customHeight="1">
      <c r="A69" s="180"/>
      <c r="B69" s="180"/>
      <c r="C69" s="180"/>
      <c r="D69" s="241"/>
      <c r="E69" s="74"/>
      <c r="F69" s="208"/>
      <c r="G69" s="18"/>
      <c r="H69" s="18"/>
      <c r="I69" s="18"/>
      <c r="J69" s="18"/>
      <c r="N69" s="18"/>
      <c r="O69" s="18"/>
      <c r="P69" s="18"/>
      <c r="Q69" s="18"/>
      <c r="R69" s="18"/>
      <c r="S69" s="18"/>
      <c r="T69" s="18"/>
      <c r="U69" s="18"/>
      <c r="AD69" s="18"/>
    </row>
    <row r="70" spans="1:30" ht="12" customHeight="1">
      <c r="B70" s="18"/>
      <c r="C70" s="18"/>
      <c r="D70" s="235"/>
      <c r="E70" s="74"/>
      <c r="F70" s="18"/>
      <c r="G70" s="18"/>
      <c r="H70" s="18"/>
      <c r="I70" s="18"/>
      <c r="J70" s="18"/>
      <c r="K70" s="163"/>
      <c r="L70" s="18"/>
      <c r="M70" s="18"/>
      <c r="N70" s="18"/>
      <c r="O70" s="18"/>
      <c r="P70" s="18"/>
      <c r="Q70" s="18"/>
      <c r="R70" s="18"/>
      <c r="S70" s="18"/>
      <c r="T70" s="18"/>
      <c r="U70" s="18"/>
      <c r="V70" s="18"/>
      <c r="W70" s="18"/>
      <c r="X70" s="18"/>
      <c r="Y70" s="18"/>
    </row>
    <row r="71" spans="1:30" ht="12" customHeight="1">
      <c r="B71" s="18"/>
      <c r="C71" s="18"/>
      <c r="D71" s="235"/>
      <c r="E71" s="78"/>
      <c r="F71" s="18"/>
      <c r="G71" s="18"/>
      <c r="H71" s="18"/>
      <c r="I71" s="18"/>
      <c r="J71" s="18"/>
      <c r="K71" s="163"/>
      <c r="L71" s="18"/>
      <c r="M71" s="18"/>
      <c r="N71" s="18"/>
      <c r="O71" s="18"/>
      <c r="P71" s="18"/>
      <c r="Q71" s="18"/>
      <c r="R71" s="18"/>
      <c r="S71" s="18"/>
      <c r="T71" s="18"/>
      <c r="U71" s="18"/>
      <c r="V71" s="18"/>
      <c r="W71" s="18"/>
      <c r="X71" s="18"/>
      <c r="Y71" s="18"/>
    </row>
    <row r="72" spans="1:30" ht="32.25" customHeight="1">
      <c r="A72" s="157" t="s">
        <v>262</v>
      </c>
      <c r="B72" s="22" t="s">
        <v>87</v>
      </c>
      <c r="C72" s="23" t="s">
        <v>416</v>
      </c>
      <c r="D72" s="237" t="s">
        <v>30</v>
      </c>
      <c r="E72" s="88"/>
      <c r="K72" s="163"/>
      <c r="L72" s="18"/>
      <c r="M72" s="18"/>
      <c r="N72" s="18"/>
      <c r="O72" s="18"/>
      <c r="P72" s="18"/>
      <c r="Q72" s="18"/>
      <c r="R72" s="18"/>
      <c r="S72" s="18"/>
      <c r="T72" s="18"/>
      <c r="U72" s="18"/>
      <c r="V72" s="18"/>
      <c r="W72" s="18"/>
      <c r="X72" s="18"/>
      <c r="Y72" s="18"/>
    </row>
    <row r="73" spans="1:30" ht="12" customHeight="1">
      <c r="A73" s="178" t="str" cm="1">
        <f t="array" ref="A73">IFERROR(INDEX('03.Muestra'!$B$8:$B$17,SMALL(IF("Documento no web"='03.Muestra'!$D$8:$D$17,ROW('03.Muestra'!$B$8:$B$17)-MIN(ROW('03.Muestra'!$D$8:$D$17))+1,""),ROW()-72)),"")</f>
        <v/>
      </c>
      <c r="B73" s="186" t="str" cm="1">
        <f t="array" ref="B73">IFERROR(INDEX('03.Muestra'!$C$8:$C$17,SMALL(IF("Documento no web"='03.Muestra'!$D$8:$D$17,ROW('03.Muestra'!$C$8:$C$17)-MIN(ROW('03.Muestra'!$D$8:$D$17))+1,""),ROW()-72)),"")</f>
        <v/>
      </c>
      <c r="C73" s="186" t="str" cm="1">
        <f t="array" ref="C73">IFERROR(INDEX('03.Muestra'!$F$8:$F$17,SMALL(IF("Documento no web"='03.Muestra'!$D$8:$D$17,ROW('03.Muestra'!$F$8:$F$17)-MIN(ROW('03.Muestra'!$D$8:$D$17))+1,""),ROW()-72)),"")</f>
        <v/>
      </c>
      <c r="D73" s="229" t="str">
        <f t="shared" ref="D73:D82" si="6">IF(C73="","",$D$18)</f>
        <v/>
      </c>
      <c r="E73" s="74" t="str">
        <f t="shared" ref="E73:E82" si="7">IF(D73&lt;&gt;"",IF(AND(B73&lt;&gt;"",C73&lt;&gt;""),"","ERR"),"")</f>
        <v/>
      </c>
      <c r="F73" s="81" t="s">
        <v>31</v>
      </c>
      <c r="G73" s="82" t="s">
        <v>35</v>
      </c>
      <c r="H73" s="83" t="s">
        <v>33</v>
      </c>
      <c r="I73" s="84" t="s">
        <v>26</v>
      </c>
      <c r="J73" s="85" t="s">
        <v>24</v>
      </c>
      <c r="K73" s="159" t="s">
        <v>463</v>
      </c>
      <c r="L73" s="18"/>
      <c r="M73" s="18"/>
      <c r="N73" s="18"/>
      <c r="O73" s="18"/>
      <c r="P73" s="18"/>
      <c r="Q73" s="18"/>
      <c r="R73" s="18"/>
      <c r="S73" s="18"/>
      <c r="T73" s="18"/>
      <c r="U73" s="18"/>
      <c r="V73" s="18"/>
      <c r="W73" s="18"/>
      <c r="X73" s="18"/>
      <c r="Y73" s="18"/>
    </row>
    <row r="74" spans="1:30" ht="12" customHeight="1">
      <c r="A74" s="178" t="str" cm="1">
        <f t="array" ref="A74">IFERROR(INDEX('03.Muestra'!$B$8:$B$17,SMALL(IF("Documento no web"='03.Muestra'!$D$8:$D$17,ROW('03.Muestra'!$B$8:$B$17)-MIN(ROW('03.Muestra'!$D$8:$D$17))+1,""),ROW()-72)),"")</f>
        <v/>
      </c>
      <c r="B74" s="186" t="str" cm="1">
        <f t="array" ref="B74">IFERROR(INDEX('03.Muestra'!$C$8:$C$17,SMALL(IF("Documento no web"='03.Muestra'!$D$8:$D$17,ROW('03.Muestra'!$C$8:$C$17)-MIN(ROW('03.Muestra'!$D$8:$D$17))+1,""),ROW()-72)),"")</f>
        <v/>
      </c>
      <c r="C74" s="186" t="str" cm="1">
        <f t="array" ref="C74">IFERROR(INDEX('03.Muestra'!$F$8:$F$17,SMALL(IF("Documento no web"='03.Muestra'!$D$8:$D$17,ROW('03.Muestra'!$F$8:$F$17)-MIN(ROW('03.Muestra'!$D$8:$D$17))+1,""),ROW()-72)),"")</f>
        <v/>
      </c>
      <c r="D74" s="229" t="str">
        <f t="shared" si="6"/>
        <v/>
      </c>
      <c r="E74" s="74" t="str">
        <f t="shared" si="7"/>
        <v/>
      </c>
      <c r="F74" s="199">
        <f ca="1">COUNTIF($D73:INDIRECT("$D" &amp;  SUM(ROW()-1,'03.Muestra'!$D$20)-1),F73)</f>
        <v>0</v>
      </c>
      <c r="G74" s="199">
        <f ca="1">COUNTIF($D73:INDIRECT("$D" &amp;  SUM(ROW()-1,'03.Muestra'!$D$20)-1),G73)</f>
        <v>0</v>
      </c>
      <c r="H74" s="199">
        <f ca="1">COUNTIF($D73:INDIRECT("$D" &amp;  SUM(ROW()-1,'03.Muestra'!$D$20)-1),H73)</f>
        <v>0</v>
      </c>
      <c r="I74" s="199">
        <f ca="1">COUNTIF($D73:INDIRECT("$D" &amp;  SUM(ROW()-1,'03.Muestra'!$D$20)-1),I73)</f>
        <v>0</v>
      </c>
      <c r="J74" s="199">
        <f ca="1">COUNTIF($D73:INDIRECT("$D" &amp;  SUM(ROW()-1,'03.Muestra'!$D$20)-1),J73)</f>
        <v>0</v>
      </c>
      <c r="K74" s="160">
        <f ca="1">IF(COUNTIF('03.Muestra'!$D$8:$D$17,"Documento no web")=0,0,COUNTBLANK($D73:INDIRECT("$D" &amp;  SUM(ROW()-1,COUNTIF('03.Muestra'!$D$8:$D$17,"Documento no web"))-1)))</f>
        <v>0</v>
      </c>
      <c r="L74" s="18"/>
      <c r="M74" s="18"/>
      <c r="N74" s="18"/>
      <c r="O74" s="18"/>
      <c r="P74" s="18"/>
      <c r="Q74" s="18"/>
      <c r="R74" s="18"/>
      <c r="S74" s="18"/>
      <c r="T74" s="18"/>
      <c r="U74" s="18"/>
      <c r="V74" s="18"/>
      <c r="W74" s="18"/>
      <c r="X74" s="18"/>
      <c r="Y74" s="18"/>
    </row>
    <row r="75" spans="1:30" ht="12" customHeight="1">
      <c r="A75" s="178" t="str" cm="1">
        <f t="array" ref="A75">IFERROR(INDEX('03.Muestra'!$B$8:$B$17,SMALL(IF("Documento no web"='03.Muestra'!$D$8:$D$17,ROW('03.Muestra'!$B$8:$B$17)-MIN(ROW('03.Muestra'!$D$8:$D$17))+1,""),ROW()-72)),"")</f>
        <v/>
      </c>
      <c r="B75" s="186" t="str" cm="1">
        <f t="array" ref="B75">IFERROR(INDEX('03.Muestra'!$C$8:$C$17,SMALL(IF("Documento no web"='03.Muestra'!$D$8:$D$17,ROW('03.Muestra'!$C$8:$C$17)-MIN(ROW('03.Muestra'!$D$8:$D$17))+1,""),ROW()-72)),"")</f>
        <v/>
      </c>
      <c r="C75" s="186" t="str" cm="1">
        <f t="array" ref="C75">IFERROR(INDEX('03.Muestra'!$F$8:$F$17,SMALL(IF("Documento no web"='03.Muestra'!$D$8:$D$17,ROW('03.Muestra'!$F$8:$F$17)-MIN(ROW('03.Muestra'!$D$8:$D$17))+1,""),ROW()-72)),"")</f>
        <v/>
      </c>
      <c r="D75" s="229" t="str">
        <f t="shared" si="6"/>
        <v/>
      </c>
      <c r="E75" s="74" t="str">
        <f t="shared" si="7"/>
        <v/>
      </c>
      <c r="G75" s="18"/>
      <c r="H75" s="18"/>
      <c r="I75" s="18"/>
      <c r="J75" s="18"/>
      <c r="K75" s="163"/>
      <c r="L75" s="18"/>
      <c r="M75" s="18"/>
      <c r="N75" s="18"/>
      <c r="O75" s="18"/>
      <c r="P75" s="18"/>
      <c r="Q75" s="18"/>
      <c r="R75" s="18"/>
      <c r="S75" s="18"/>
      <c r="T75" s="18"/>
      <c r="U75" s="18"/>
      <c r="V75" s="18"/>
      <c r="W75" s="18"/>
      <c r="X75" s="18"/>
      <c r="Y75" s="18"/>
    </row>
    <row r="76" spans="1:30" ht="12" customHeight="1">
      <c r="A76" s="178" t="str" cm="1">
        <f t="array" ref="A76">IFERROR(INDEX('03.Muestra'!$B$8:$B$17,SMALL(IF("Documento no web"='03.Muestra'!$D$8:$D$17,ROW('03.Muestra'!$B$8:$B$17)-MIN(ROW('03.Muestra'!$D$8:$D$17))+1,""),ROW()-72)),"")</f>
        <v/>
      </c>
      <c r="B76" s="186" t="str" cm="1">
        <f t="array" ref="B76">IFERROR(INDEX('03.Muestra'!$C$8:$C$17,SMALL(IF("Documento no web"='03.Muestra'!$D$8:$D$17,ROW('03.Muestra'!$C$8:$C$17)-MIN(ROW('03.Muestra'!$D$8:$D$17))+1,""),ROW()-72)),"")</f>
        <v/>
      </c>
      <c r="C76" s="186" t="str" cm="1">
        <f t="array" ref="C76">IFERROR(INDEX('03.Muestra'!$F$8:$F$17,SMALL(IF("Documento no web"='03.Muestra'!$D$8:$D$17,ROW('03.Muestra'!$F$8:$F$17)-MIN(ROW('03.Muestra'!$D$8:$D$17))+1,""),ROW()-72)),"")</f>
        <v/>
      </c>
      <c r="D76" s="229" t="str">
        <f t="shared" si="6"/>
        <v/>
      </c>
      <c r="E76" s="74" t="str">
        <f t="shared" si="7"/>
        <v/>
      </c>
      <c r="G76" s="18"/>
      <c r="H76" s="18"/>
      <c r="I76" s="18"/>
      <c r="J76" s="18"/>
      <c r="K76" s="163"/>
      <c r="L76" s="18"/>
      <c r="M76" s="18"/>
      <c r="N76" s="18"/>
      <c r="O76" s="18"/>
      <c r="P76" s="18"/>
      <c r="Q76" s="18"/>
      <c r="R76" s="18"/>
      <c r="S76" s="18"/>
      <c r="T76" s="18"/>
      <c r="U76" s="18"/>
      <c r="V76" s="18"/>
      <c r="W76" s="18"/>
      <c r="X76" s="18"/>
      <c r="Y76" s="18"/>
    </row>
    <row r="77" spans="1:30" ht="12" customHeight="1">
      <c r="A77" s="178" t="str" cm="1">
        <f t="array" ref="A77">IFERROR(INDEX('03.Muestra'!$B$8:$B$17,SMALL(IF("Documento no web"='03.Muestra'!$D$8:$D$17,ROW('03.Muestra'!$B$8:$B$17)-MIN(ROW('03.Muestra'!$D$8:$D$17))+1,""),ROW()-72)),"")</f>
        <v/>
      </c>
      <c r="B77" s="186" t="str" cm="1">
        <f t="array" ref="B77">IFERROR(INDEX('03.Muestra'!$C$8:$C$17,SMALL(IF("Documento no web"='03.Muestra'!$D$8:$D$17,ROW('03.Muestra'!$C$8:$C$17)-MIN(ROW('03.Muestra'!$D$8:$D$17))+1,""),ROW()-72)),"")</f>
        <v/>
      </c>
      <c r="C77" s="186" t="str" cm="1">
        <f t="array" ref="C77">IFERROR(INDEX('03.Muestra'!$F$8:$F$17,SMALL(IF("Documento no web"='03.Muestra'!$D$8:$D$17,ROW('03.Muestra'!$F$8:$F$17)-MIN(ROW('03.Muestra'!$D$8:$D$17))+1,""),ROW()-72)),"")</f>
        <v/>
      </c>
      <c r="D77" s="229" t="str">
        <f t="shared" si="6"/>
        <v/>
      </c>
      <c r="E77" s="74" t="str">
        <f t="shared" si="7"/>
        <v/>
      </c>
      <c r="G77" s="18"/>
      <c r="H77" s="18"/>
      <c r="I77" s="18"/>
      <c r="J77" s="18"/>
      <c r="K77" s="163"/>
      <c r="L77" s="18"/>
      <c r="M77" s="18"/>
      <c r="N77" s="18"/>
      <c r="O77" s="18"/>
      <c r="P77" s="18"/>
      <c r="Q77" s="18"/>
      <c r="R77" s="18"/>
      <c r="S77" s="18"/>
      <c r="T77" s="18"/>
      <c r="U77" s="18"/>
      <c r="V77" s="18"/>
      <c r="W77" s="18"/>
      <c r="X77" s="18"/>
      <c r="Y77" s="18"/>
    </row>
    <row r="78" spans="1:30" ht="12" customHeight="1">
      <c r="A78" s="178" t="str" cm="1">
        <f t="array" ref="A78">IFERROR(INDEX('03.Muestra'!$B$8:$B$17,SMALL(IF("Documento no web"='03.Muestra'!$D$8:$D$17,ROW('03.Muestra'!$B$8:$B$17)-MIN(ROW('03.Muestra'!$D$8:$D$17))+1,""),ROW()-72)),"")</f>
        <v/>
      </c>
      <c r="B78" s="186" t="str" cm="1">
        <f t="array" ref="B78">IFERROR(INDEX('03.Muestra'!$C$8:$C$17,SMALL(IF("Documento no web"='03.Muestra'!$D$8:$D$17,ROW('03.Muestra'!$C$8:$C$17)-MIN(ROW('03.Muestra'!$D$8:$D$17))+1,""),ROW()-72)),"")</f>
        <v/>
      </c>
      <c r="C78" s="186" t="str" cm="1">
        <f t="array" ref="C78">IFERROR(INDEX('03.Muestra'!$F$8:$F$17,SMALL(IF("Documento no web"='03.Muestra'!$D$8:$D$17,ROW('03.Muestra'!$F$8:$F$17)-MIN(ROW('03.Muestra'!$D$8:$D$17))+1,""),ROW()-72)),"")</f>
        <v/>
      </c>
      <c r="D78" s="229" t="str">
        <f t="shared" si="6"/>
        <v/>
      </c>
      <c r="E78" s="74" t="str">
        <f t="shared" si="7"/>
        <v/>
      </c>
      <c r="G78" s="18"/>
      <c r="H78" s="18"/>
      <c r="I78" s="18"/>
      <c r="J78" s="18"/>
      <c r="K78" s="163"/>
      <c r="L78" s="18"/>
      <c r="M78" s="18"/>
      <c r="N78" s="18"/>
      <c r="O78" s="18"/>
      <c r="P78" s="18"/>
      <c r="Q78" s="18"/>
      <c r="R78" s="18"/>
      <c r="S78" s="18"/>
      <c r="T78" s="18"/>
      <c r="U78" s="18"/>
      <c r="V78" s="18"/>
      <c r="W78" s="18"/>
      <c r="X78" s="18"/>
      <c r="Y78" s="18"/>
    </row>
    <row r="79" spans="1:30" ht="12" customHeight="1">
      <c r="A79" s="178" t="str" cm="1">
        <f t="array" ref="A79">IFERROR(INDEX('03.Muestra'!$B$8:$B$17,SMALL(IF("Documento no web"='03.Muestra'!$D$8:$D$17,ROW('03.Muestra'!$B$8:$B$17)-MIN(ROW('03.Muestra'!$D$8:$D$17))+1,""),ROW()-72)),"")</f>
        <v/>
      </c>
      <c r="B79" s="186" t="str" cm="1">
        <f t="array" ref="B79">IFERROR(INDEX('03.Muestra'!$C$8:$C$17,SMALL(IF("Documento no web"='03.Muestra'!$D$8:$D$17,ROW('03.Muestra'!$C$8:$C$17)-MIN(ROW('03.Muestra'!$D$8:$D$17))+1,""),ROW()-72)),"")</f>
        <v/>
      </c>
      <c r="C79" s="186" t="str" cm="1">
        <f t="array" ref="C79">IFERROR(INDEX('03.Muestra'!$F$8:$F$17,SMALL(IF("Documento no web"='03.Muestra'!$D$8:$D$17,ROW('03.Muestra'!$F$8:$F$17)-MIN(ROW('03.Muestra'!$D$8:$D$17))+1,""),ROW()-72)),"")</f>
        <v/>
      </c>
      <c r="D79" s="229" t="str">
        <f t="shared" si="6"/>
        <v/>
      </c>
      <c r="E79" s="74" t="str">
        <f t="shared" si="7"/>
        <v/>
      </c>
      <c r="F79" s="18"/>
      <c r="G79" s="18"/>
      <c r="H79" s="18"/>
      <c r="I79" s="18"/>
      <c r="J79" s="18"/>
      <c r="K79" s="163"/>
      <c r="L79" s="18"/>
      <c r="M79" s="18"/>
      <c r="N79" s="18"/>
      <c r="O79" s="18"/>
      <c r="P79" s="18"/>
      <c r="Q79" s="18"/>
      <c r="R79" s="18"/>
      <c r="S79" s="18"/>
      <c r="T79" s="18"/>
      <c r="U79" s="18"/>
      <c r="V79" s="18"/>
      <c r="W79" s="18"/>
      <c r="X79" s="18"/>
      <c r="Y79" s="18"/>
    </row>
    <row r="80" spans="1:30" ht="12" customHeight="1">
      <c r="A80" s="178" t="str" cm="1">
        <f t="array" ref="A80">IFERROR(INDEX('03.Muestra'!$B$8:$B$17,SMALL(IF("Documento no web"='03.Muestra'!$D$8:$D$17,ROW('03.Muestra'!$B$8:$B$17)-MIN(ROW('03.Muestra'!$D$8:$D$17))+1,""),ROW()-72)),"")</f>
        <v/>
      </c>
      <c r="B80" s="186" t="str" cm="1">
        <f t="array" ref="B80">IFERROR(INDEX('03.Muestra'!$C$8:$C$17,SMALL(IF("Documento no web"='03.Muestra'!$D$8:$D$17,ROW('03.Muestra'!$C$8:$C$17)-MIN(ROW('03.Muestra'!$D$8:$D$17))+1,""),ROW()-72)),"")</f>
        <v/>
      </c>
      <c r="C80" s="186" t="str" cm="1">
        <f t="array" ref="C80">IFERROR(INDEX('03.Muestra'!$F$8:$F$17,SMALL(IF("Documento no web"='03.Muestra'!$D$8:$D$17,ROW('03.Muestra'!$F$8:$F$17)-MIN(ROW('03.Muestra'!$D$8:$D$17))+1,""),ROW()-72)),"")</f>
        <v/>
      </c>
      <c r="D80" s="229" t="str">
        <f t="shared" si="6"/>
        <v/>
      </c>
      <c r="E80" s="74" t="str">
        <f t="shared" si="7"/>
        <v/>
      </c>
      <c r="F80" s="18"/>
      <c r="G80" s="18"/>
      <c r="H80" s="18"/>
      <c r="I80" s="18"/>
      <c r="J80" s="18"/>
      <c r="K80" s="163"/>
      <c r="L80" s="18"/>
      <c r="M80" s="18"/>
      <c r="N80" s="18"/>
      <c r="O80" s="18"/>
      <c r="P80" s="18"/>
      <c r="Q80" s="18"/>
      <c r="R80" s="18"/>
      <c r="S80" s="18"/>
      <c r="T80" s="18"/>
      <c r="U80" s="18"/>
      <c r="V80" s="18"/>
      <c r="W80" s="18"/>
      <c r="X80" s="18"/>
      <c r="Y80" s="18"/>
    </row>
    <row r="81" spans="1:30" ht="12" customHeight="1">
      <c r="A81" s="178" t="str" cm="1">
        <f t="array" ref="A81">IFERROR(INDEX('03.Muestra'!$B$8:$B$17,SMALL(IF("Documento no web"='03.Muestra'!$D$8:$D$17,ROW('03.Muestra'!$B$8:$B$17)-MIN(ROW('03.Muestra'!$D$8:$D$17))+1,""),ROW()-72)),"")</f>
        <v/>
      </c>
      <c r="B81" s="186" t="str" cm="1">
        <f t="array" ref="B81">IFERROR(INDEX('03.Muestra'!$C$8:$C$17,SMALL(IF("Documento no web"='03.Muestra'!$D$8:$D$17,ROW('03.Muestra'!$C$8:$C$17)-MIN(ROW('03.Muestra'!$D$8:$D$17))+1,""),ROW()-72)),"")</f>
        <v/>
      </c>
      <c r="C81" s="186" t="str" cm="1">
        <f t="array" ref="C81">IFERROR(INDEX('03.Muestra'!$F$8:$F$17,SMALL(IF("Documento no web"='03.Muestra'!$D$8:$D$17,ROW('03.Muestra'!$F$8:$F$17)-MIN(ROW('03.Muestra'!$D$8:$D$17))+1,""),ROW()-72)),"")</f>
        <v/>
      </c>
      <c r="D81" s="229" t="str">
        <f t="shared" si="6"/>
        <v/>
      </c>
      <c r="E81" s="74" t="str">
        <f t="shared" si="7"/>
        <v/>
      </c>
      <c r="F81" s="18"/>
      <c r="G81" s="18"/>
      <c r="H81" s="18"/>
      <c r="I81" s="18"/>
      <c r="J81" s="18"/>
      <c r="K81" s="163"/>
      <c r="L81" s="18"/>
      <c r="M81" s="18"/>
      <c r="N81" s="18"/>
      <c r="O81" s="18"/>
      <c r="P81" s="18"/>
      <c r="Q81" s="18"/>
      <c r="R81" s="18"/>
      <c r="S81" s="18"/>
      <c r="T81" s="18"/>
      <c r="U81" s="18"/>
      <c r="V81" s="18"/>
      <c r="W81" s="18"/>
      <c r="X81" s="18"/>
      <c r="Y81" s="18"/>
    </row>
    <row r="82" spans="1:30" ht="12" customHeight="1">
      <c r="A82" s="178" t="str" cm="1">
        <f t="array" ref="A82">IFERROR(INDEX('03.Muestra'!$B$8:$B$17,SMALL(IF("Documento no web"='03.Muestra'!$D$8:$D$17,ROW('03.Muestra'!$B$8:$B$17)-MIN(ROW('03.Muestra'!$D$8:$D$17))+1,""),ROW()-72)),"")</f>
        <v/>
      </c>
      <c r="B82" s="186" t="str" cm="1">
        <f t="array" ref="B82">IFERROR(INDEX('03.Muestra'!$C$8:$C$17,SMALL(IF("Documento no web"='03.Muestra'!$D$8:$D$17,ROW('03.Muestra'!$C$8:$C$17)-MIN(ROW('03.Muestra'!$D$8:$D$17))+1,""),ROW()-72)),"")</f>
        <v/>
      </c>
      <c r="C82" s="186" t="str" cm="1">
        <f t="array" ref="C82">IFERROR(INDEX('03.Muestra'!$F$8:$F$17,SMALL(IF("Documento no web"='03.Muestra'!$D$8:$D$17,ROW('03.Muestra'!$F$8:$F$17)-MIN(ROW('03.Muestra'!$D$8:$D$17))+1,""),ROW()-72)),"")</f>
        <v/>
      </c>
      <c r="D82" s="229" t="str">
        <f t="shared" si="6"/>
        <v/>
      </c>
      <c r="E82" s="74" t="str">
        <f t="shared" si="7"/>
        <v/>
      </c>
      <c r="F82" s="18"/>
      <c r="G82" s="18"/>
      <c r="H82" s="18"/>
      <c r="I82" s="18"/>
      <c r="J82" s="18"/>
      <c r="K82" s="163"/>
      <c r="L82" s="18"/>
      <c r="M82" s="18"/>
      <c r="N82" s="18"/>
      <c r="O82" s="18"/>
      <c r="P82" s="18"/>
      <c r="Q82" s="18"/>
      <c r="R82" s="18"/>
      <c r="S82" s="18"/>
      <c r="T82" s="18"/>
      <c r="U82" s="18"/>
      <c r="V82" s="18"/>
      <c r="W82" s="18"/>
      <c r="X82" s="18"/>
      <c r="Y82" s="18"/>
    </row>
    <row r="83" spans="1:30" ht="12" customHeight="1">
      <c r="A83" s="79"/>
      <c r="B83" s="111"/>
      <c r="C83" s="111"/>
      <c r="D83" s="239"/>
      <c r="E83" s="74"/>
      <c r="F83" s="18"/>
      <c r="G83" s="18"/>
      <c r="H83" s="18"/>
      <c r="I83" s="18"/>
      <c r="J83" s="18"/>
      <c r="N83" s="18"/>
      <c r="O83" s="18"/>
      <c r="P83" s="18"/>
      <c r="Q83" s="18"/>
      <c r="R83" s="18"/>
      <c r="S83" s="18"/>
      <c r="T83" s="18"/>
      <c r="U83" s="18"/>
      <c r="AD83" s="18"/>
    </row>
    <row r="84" spans="1:30" ht="12" customHeight="1">
      <c r="A84" s="79"/>
      <c r="B84" s="111"/>
      <c r="C84" s="111"/>
      <c r="D84" s="239"/>
      <c r="E84" s="74"/>
      <c r="F84" s="18"/>
      <c r="G84" s="18"/>
      <c r="H84" s="18"/>
      <c r="I84" s="18"/>
      <c r="J84" s="18"/>
      <c r="N84" s="18"/>
      <c r="O84" s="18"/>
      <c r="P84" s="18"/>
      <c r="Q84" s="18"/>
      <c r="R84" s="18"/>
      <c r="S84" s="18"/>
      <c r="T84" s="18"/>
      <c r="U84" s="18"/>
      <c r="AD84" s="18"/>
    </row>
    <row r="85" spans="1:30" ht="31">
      <c r="A85" s="227"/>
      <c r="B85" s="228"/>
      <c r="C85" s="227"/>
      <c r="D85" s="240"/>
      <c r="E85" s="74"/>
      <c r="F85" s="18"/>
      <c r="G85" s="18"/>
      <c r="H85" s="18"/>
      <c r="I85" s="18"/>
      <c r="J85" s="18"/>
      <c r="N85" s="18"/>
      <c r="O85" s="18"/>
      <c r="P85" s="18"/>
      <c r="Q85" s="18"/>
      <c r="R85" s="18"/>
      <c r="S85" s="18"/>
      <c r="T85" s="18"/>
      <c r="U85" s="18"/>
      <c r="AD85" s="18"/>
    </row>
    <row r="86" spans="1:30" ht="14.5" customHeight="1">
      <c r="A86" s="180"/>
      <c r="B86" s="180"/>
      <c r="C86" s="180"/>
      <c r="D86" s="241"/>
      <c r="E86" s="74"/>
      <c r="F86" s="208"/>
      <c r="G86" s="18"/>
      <c r="H86" s="18"/>
      <c r="I86" s="18"/>
      <c r="J86" s="18"/>
      <c r="N86" s="18"/>
      <c r="O86" s="18"/>
      <c r="P86" s="18"/>
      <c r="Q86" s="18"/>
      <c r="R86" s="18"/>
      <c r="S86" s="18"/>
      <c r="T86" s="18"/>
      <c r="U86" s="18"/>
      <c r="AD86" s="18"/>
    </row>
    <row r="87" spans="1:30" ht="12" customHeight="1">
      <c r="B87" s="18"/>
      <c r="C87" s="18"/>
      <c r="D87" s="235"/>
      <c r="E87" s="74"/>
      <c r="F87" s="18"/>
      <c r="G87" s="18"/>
      <c r="H87" s="18"/>
      <c r="I87" s="18"/>
      <c r="J87" s="18"/>
      <c r="K87" s="163"/>
      <c r="L87" s="18"/>
      <c r="M87" s="18"/>
      <c r="N87" s="18"/>
      <c r="O87" s="18"/>
      <c r="P87" s="18"/>
      <c r="Q87" s="18"/>
      <c r="R87" s="18"/>
      <c r="S87" s="18"/>
      <c r="T87" s="18"/>
      <c r="U87" s="18"/>
      <c r="V87" s="18"/>
      <c r="W87" s="18"/>
      <c r="X87" s="18"/>
      <c r="Y87" s="18"/>
    </row>
    <row r="88" spans="1:30" ht="12" customHeight="1">
      <c r="B88" s="18"/>
      <c r="C88" s="18"/>
      <c r="D88" s="235"/>
      <c r="E88" s="78"/>
      <c r="F88" s="18"/>
      <c r="G88" s="18"/>
      <c r="H88" s="18"/>
      <c r="I88" s="18"/>
      <c r="J88" s="18"/>
      <c r="K88" s="163"/>
      <c r="L88" s="18"/>
      <c r="M88" s="18"/>
      <c r="N88" s="18"/>
      <c r="O88" s="18"/>
      <c r="P88" s="18"/>
      <c r="Q88" s="18"/>
      <c r="R88" s="18"/>
      <c r="S88" s="18"/>
      <c r="T88" s="18"/>
      <c r="U88" s="18"/>
      <c r="V88" s="18"/>
      <c r="W88" s="18"/>
      <c r="X88" s="18"/>
      <c r="Y88" s="18"/>
    </row>
    <row r="89" spans="1:30" ht="32.25" customHeight="1">
      <c r="A89" s="157" t="s">
        <v>262</v>
      </c>
      <c r="B89" s="22" t="s">
        <v>87</v>
      </c>
      <c r="C89" s="23" t="s">
        <v>417</v>
      </c>
      <c r="D89" s="237" t="s">
        <v>30</v>
      </c>
      <c r="E89" s="88"/>
      <c r="K89" s="163"/>
      <c r="L89" s="18"/>
      <c r="M89" s="18"/>
      <c r="N89" s="18"/>
      <c r="O89" s="18"/>
      <c r="P89" s="18"/>
      <c r="Q89" s="18"/>
      <c r="R89" s="18"/>
      <c r="S89" s="18"/>
      <c r="T89" s="18"/>
      <c r="U89" s="18"/>
      <c r="V89" s="18"/>
      <c r="W89" s="18"/>
      <c r="X89" s="18"/>
      <c r="Y89" s="18"/>
    </row>
    <row r="90" spans="1:30" ht="12" customHeight="1">
      <c r="A90" s="178" t="str" cm="1">
        <f t="array" ref="A90">IFERROR(INDEX('03.Muestra'!$B$8:$B$17,SMALL(IF("Documento no web"='03.Muestra'!$D$8:$D$17,ROW('03.Muestra'!$B$8:$B$17)-MIN(ROW('03.Muestra'!$D$8:$D$17))+1,""),ROW()-89)),"")</f>
        <v/>
      </c>
      <c r="B90" s="186" t="str" cm="1">
        <f t="array" ref="B90">IFERROR(INDEX('03.Muestra'!$C$8:$C$17,SMALL(IF("Documento no web"='03.Muestra'!$D$8:$D$17,ROW('03.Muestra'!$C$8:$C$17)-MIN(ROW('03.Muestra'!$D$8:$D$17))+1,""),ROW()-89)),"")</f>
        <v/>
      </c>
      <c r="C90" s="186" t="str" cm="1">
        <f t="array" ref="C90">IFERROR(INDEX('03.Muestra'!$F$8:$F$17,SMALL(IF("Documento no web"='03.Muestra'!$D$8:$D$17,ROW('03.Muestra'!$F$8:$F$17)-MIN(ROW('03.Muestra'!$D$8:$D$17))+1,""),ROW()-89)),"")</f>
        <v/>
      </c>
      <c r="D90" s="229" t="str">
        <f t="shared" ref="D90:D99" si="8">IF(C90="","",$D$18)</f>
        <v/>
      </c>
      <c r="E90" s="74" t="str">
        <f t="shared" ref="E90:E99" si="9">IF(D90&lt;&gt;"",IF(AND(B90&lt;&gt;"",C90&lt;&gt;""),"","ERR"),"")</f>
        <v/>
      </c>
      <c r="F90" s="81" t="s">
        <v>31</v>
      </c>
      <c r="G90" s="82" t="s">
        <v>35</v>
      </c>
      <c r="H90" s="83" t="s">
        <v>33</v>
      </c>
      <c r="I90" s="84" t="s">
        <v>26</v>
      </c>
      <c r="J90" s="85" t="s">
        <v>24</v>
      </c>
      <c r="K90" s="159" t="s">
        <v>463</v>
      </c>
      <c r="L90" s="18"/>
      <c r="M90" s="18"/>
      <c r="N90" s="18"/>
      <c r="O90" s="18"/>
      <c r="P90" s="18"/>
      <c r="Q90" s="18"/>
      <c r="R90" s="18"/>
      <c r="S90" s="18"/>
      <c r="T90" s="18"/>
      <c r="U90" s="18"/>
      <c r="V90" s="18"/>
      <c r="W90" s="18"/>
      <c r="X90" s="18"/>
      <c r="Y90" s="18"/>
    </row>
    <row r="91" spans="1:30" ht="12" customHeight="1">
      <c r="A91" s="178" t="str" cm="1">
        <f t="array" ref="A91">IFERROR(INDEX('03.Muestra'!$B$8:$B$17,SMALL(IF("Documento no web"='03.Muestra'!$D$8:$D$17,ROW('03.Muestra'!$B$8:$B$17)-MIN(ROW('03.Muestra'!$D$8:$D$17))+1,""),ROW()-89)),"")</f>
        <v/>
      </c>
      <c r="B91" s="186" t="str" cm="1">
        <f t="array" ref="B91">IFERROR(INDEX('03.Muestra'!$C$8:$C$17,SMALL(IF("Documento no web"='03.Muestra'!$D$8:$D$17,ROW('03.Muestra'!$C$8:$C$17)-MIN(ROW('03.Muestra'!$D$8:$D$17))+1,""),ROW()-89)),"")</f>
        <v/>
      </c>
      <c r="C91" s="186" t="str" cm="1">
        <f t="array" ref="C91">IFERROR(INDEX('03.Muestra'!$F$8:$F$17,SMALL(IF("Documento no web"='03.Muestra'!$D$8:$D$17,ROW('03.Muestra'!$F$8:$F$17)-MIN(ROW('03.Muestra'!$D$8:$D$17))+1,""),ROW()-89)),"")</f>
        <v/>
      </c>
      <c r="D91" s="229" t="str">
        <f t="shared" si="8"/>
        <v/>
      </c>
      <c r="E91" s="74" t="str">
        <f t="shared" si="9"/>
        <v/>
      </c>
      <c r="F91" s="199">
        <f ca="1">COUNTIF($D90:INDIRECT("$D" &amp;  SUM(ROW()-1,'03.Muestra'!$D$20)-1),F90)</f>
        <v>0</v>
      </c>
      <c r="G91" s="199">
        <f ca="1">COUNTIF($D90:INDIRECT("$D" &amp;  SUM(ROW()-1,'03.Muestra'!$D$20)-1),G90)</f>
        <v>0</v>
      </c>
      <c r="H91" s="199">
        <f ca="1">COUNTIF($D90:INDIRECT("$D" &amp;  SUM(ROW()-1,'03.Muestra'!$D$20)-1),H90)</f>
        <v>0</v>
      </c>
      <c r="I91" s="199">
        <f ca="1">COUNTIF($D90:INDIRECT("$D" &amp;  SUM(ROW()-1,'03.Muestra'!$D$20)-1),I90)</f>
        <v>0</v>
      </c>
      <c r="J91" s="199">
        <f ca="1">COUNTIF($D90:INDIRECT("$D" &amp;  SUM(ROW()-1,'03.Muestra'!$D$20)-1),J90)</f>
        <v>0</v>
      </c>
      <c r="K91" s="160">
        <f ca="1">IF(COUNTIF('03.Muestra'!$D$8:$D$17,"Documento no web")=0,0,COUNTBLANK($D90:INDIRECT("$D" &amp;  SUM(ROW()-1,COUNTIF('03.Muestra'!$D$8:$D$17,"Documento no web"))-1)))</f>
        <v>0</v>
      </c>
      <c r="L91" s="18"/>
      <c r="M91" s="18"/>
      <c r="N91" s="18"/>
      <c r="O91" s="18"/>
      <c r="P91" s="18"/>
      <c r="Q91" s="18"/>
      <c r="R91" s="18"/>
      <c r="S91" s="18"/>
      <c r="T91" s="18"/>
      <c r="U91" s="18"/>
      <c r="V91" s="18"/>
      <c r="W91" s="18"/>
      <c r="X91" s="18"/>
      <c r="Y91" s="18"/>
    </row>
    <row r="92" spans="1:30" ht="12" customHeight="1">
      <c r="A92" s="178" t="str" cm="1">
        <f t="array" ref="A92">IFERROR(INDEX('03.Muestra'!$B$8:$B$17,SMALL(IF("Documento no web"='03.Muestra'!$D$8:$D$17,ROW('03.Muestra'!$B$8:$B$17)-MIN(ROW('03.Muestra'!$D$8:$D$17))+1,""),ROW()-89)),"")</f>
        <v/>
      </c>
      <c r="B92" s="186" t="str" cm="1">
        <f t="array" ref="B92">IFERROR(INDEX('03.Muestra'!$C$8:$C$17,SMALL(IF("Documento no web"='03.Muestra'!$D$8:$D$17,ROW('03.Muestra'!$C$8:$C$17)-MIN(ROW('03.Muestra'!$D$8:$D$17))+1,""),ROW()-89)),"")</f>
        <v/>
      </c>
      <c r="C92" s="186" t="str" cm="1">
        <f t="array" ref="C92">IFERROR(INDEX('03.Muestra'!$F$8:$F$17,SMALL(IF("Documento no web"='03.Muestra'!$D$8:$D$17,ROW('03.Muestra'!$F$8:$F$17)-MIN(ROW('03.Muestra'!$D$8:$D$17))+1,""),ROW()-89)),"")</f>
        <v/>
      </c>
      <c r="D92" s="229" t="str">
        <f t="shared" si="8"/>
        <v/>
      </c>
      <c r="E92" s="74" t="str">
        <f t="shared" si="9"/>
        <v/>
      </c>
      <c r="K92" s="163"/>
      <c r="L92" s="18"/>
      <c r="M92" s="18"/>
      <c r="N92" s="18"/>
      <c r="O92" s="18"/>
      <c r="P92" s="18"/>
      <c r="Q92" s="18"/>
      <c r="R92" s="18"/>
      <c r="S92" s="18"/>
      <c r="T92" s="18"/>
      <c r="U92" s="18"/>
      <c r="V92" s="18"/>
      <c r="W92" s="18"/>
      <c r="X92" s="18"/>
      <c r="Y92" s="18"/>
    </row>
    <row r="93" spans="1:30" ht="12" customHeight="1">
      <c r="A93" s="178" t="str" cm="1">
        <f t="array" ref="A93">IFERROR(INDEX('03.Muestra'!$B$8:$B$17,SMALL(IF("Documento no web"='03.Muestra'!$D$8:$D$17,ROW('03.Muestra'!$B$8:$B$17)-MIN(ROW('03.Muestra'!$D$8:$D$17))+1,""),ROW()-89)),"")</f>
        <v/>
      </c>
      <c r="B93" s="186" t="str" cm="1">
        <f t="array" ref="B93">IFERROR(INDEX('03.Muestra'!$C$8:$C$17,SMALL(IF("Documento no web"='03.Muestra'!$D$8:$D$17,ROW('03.Muestra'!$C$8:$C$17)-MIN(ROW('03.Muestra'!$D$8:$D$17))+1,""),ROW()-89)),"")</f>
        <v/>
      </c>
      <c r="C93" s="186" t="str" cm="1">
        <f t="array" ref="C93">IFERROR(INDEX('03.Muestra'!$F$8:$F$17,SMALL(IF("Documento no web"='03.Muestra'!$D$8:$D$17,ROW('03.Muestra'!$F$8:$F$17)-MIN(ROW('03.Muestra'!$D$8:$D$17))+1,""),ROW()-89)),"")</f>
        <v/>
      </c>
      <c r="D93" s="229" t="str">
        <f t="shared" si="8"/>
        <v/>
      </c>
      <c r="E93" s="74" t="str">
        <f t="shared" si="9"/>
        <v/>
      </c>
      <c r="G93" s="18"/>
      <c r="H93" s="18"/>
      <c r="I93" s="18"/>
      <c r="J93" s="18"/>
      <c r="K93" s="163"/>
      <c r="L93" s="18"/>
      <c r="M93" s="18"/>
      <c r="N93" s="18"/>
      <c r="O93" s="18"/>
      <c r="P93" s="18"/>
      <c r="Q93" s="18"/>
      <c r="R93" s="18"/>
      <c r="S93" s="18"/>
      <c r="T93" s="18"/>
      <c r="U93" s="18"/>
      <c r="V93" s="18"/>
      <c r="W93" s="18"/>
      <c r="X93" s="18"/>
      <c r="Y93" s="18"/>
    </row>
    <row r="94" spans="1:30" ht="12" customHeight="1">
      <c r="A94" s="178" t="str" cm="1">
        <f t="array" ref="A94">IFERROR(INDEX('03.Muestra'!$B$8:$B$17,SMALL(IF("Documento no web"='03.Muestra'!$D$8:$D$17,ROW('03.Muestra'!$B$8:$B$17)-MIN(ROW('03.Muestra'!$D$8:$D$17))+1,""),ROW()-89)),"")</f>
        <v/>
      </c>
      <c r="B94" s="186" t="str" cm="1">
        <f t="array" ref="B94">IFERROR(INDEX('03.Muestra'!$C$8:$C$17,SMALL(IF("Documento no web"='03.Muestra'!$D$8:$D$17,ROW('03.Muestra'!$C$8:$C$17)-MIN(ROW('03.Muestra'!$D$8:$D$17))+1,""),ROW()-89)),"")</f>
        <v/>
      </c>
      <c r="C94" s="186" t="str" cm="1">
        <f t="array" ref="C94">IFERROR(INDEX('03.Muestra'!$F$8:$F$17,SMALL(IF("Documento no web"='03.Muestra'!$D$8:$D$17,ROW('03.Muestra'!$F$8:$F$17)-MIN(ROW('03.Muestra'!$D$8:$D$17))+1,""),ROW()-89)),"")</f>
        <v/>
      </c>
      <c r="D94" s="229" t="str">
        <f t="shared" si="8"/>
        <v/>
      </c>
      <c r="E94" s="74" t="str">
        <f t="shared" si="9"/>
        <v/>
      </c>
      <c r="G94" s="18"/>
      <c r="H94" s="18"/>
      <c r="I94" s="18"/>
      <c r="J94" s="18"/>
      <c r="K94" s="163"/>
      <c r="L94" s="18"/>
      <c r="M94" s="18"/>
      <c r="N94" s="18"/>
      <c r="O94" s="18"/>
      <c r="P94" s="18"/>
      <c r="Q94" s="18"/>
      <c r="R94" s="18"/>
      <c r="S94" s="18"/>
      <c r="T94" s="18"/>
      <c r="U94" s="18"/>
      <c r="V94" s="18"/>
      <c r="W94" s="18"/>
      <c r="X94" s="18"/>
      <c r="Y94" s="18"/>
    </row>
    <row r="95" spans="1:30" ht="12" customHeight="1">
      <c r="A95" s="178" t="str" cm="1">
        <f t="array" ref="A95">IFERROR(INDEX('03.Muestra'!$B$8:$B$17,SMALL(IF("Documento no web"='03.Muestra'!$D$8:$D$17,ROW('03.Muestra'!$B$8:$B$17)-MIN(ROW('03.Muestra'!$D$8:$D$17))+1,""),ROW()-89)),"")</f>
        <v/>
      </c>
      <c r="B95" s="186" t="str" cm="1">
        <f t="array" ref="B95">IFERROR(INDEX('03.Muestra'!$C$8:$C$17,SMALL(IF("Documento no web"='03.Muestra'!$D$8:$D$17,ROW('03.Muestra'!$C$8:$C$17)-MIN(ROW('03.Muestra'!$D$8:$D$17))+1,""),ROW()-89)),"")</f>
        <v/>
      </c>
      <c r="C95" s="186" t="str" cm="1">
        <f t="array" ref="C95">IFERROR(INDEX('03.Muestra'!$F$8:$F$17,SMALL(IF("Documento no web"='03.Muestra'!$D$8:$D$17,ROW('03.Muestra'!$F$8:$F$17)-MIN(ROW('03.Muestra'!$D$8:$D$17))+1,""),ROW()-89)),"")</f>
        <v/>
      </c>
      <c r="D95" s="229" t="str">
        <f t="shared" si="8"/>
        <v/>
      </c>
      <c r="E95" s="74" t="str">
        <f t="shared" si="9"/>
        <v/>
      </c>
      <c r="G95" s="18"/>
      <c r="H95" s="18"/>
      <c r="I95" s="18"/>
      <c r="J95" s="18"/>
      <c r="K95" s="163"/>
      <c r="L95" s="18"/>
      <c r="M95" s="18"/>
      <c r="N95" s="18"/>
      <c r="O95" s="18"/>
      <c r="P95" s="18"/>
      <c r="Q95" s="18"/>
      <c r="R95" s="18"/>
      <c r="S95" s="18"/>
      <c r="T95" s="18"/>
      <c r="U95" s="18"/>
      <c r="V95" s="18"/>
      <c r="W95" s="18"/>
      <c r="X95" s="18"/>
      <c r="Y95" s="18"/>
    </row>
    <row r="96" spans="1:30" ht="12" customHeight="1">
      <c r="A96" s="178" t="str" cm="1">
        <f t="array" ref="A96">IFERROR(INDEX('03.Muestra'!$B$8:$B$17,SMALL(IF("Documento no web"='03.Muestra'!$D$8:$D$17,ROW('03.Muestra'!$B$8:$B$17)-MIN(ROW('03.Muestra'!$D$8:$D$17))+1,""),ROW()-89)),"")</f>
        <v/>
      </c>
      <c r="B96" s="186" t="str" cm="1">
        <f t="array" ref="B96">IFERROR(INDEX('03.Muestra'!$C$8:$C$17,SMALL(IF("Documento no web"='03.Muestra'!$D$8:$D$17,ROW('03.Muestra'!$C$8:$C$17)-MIN(ROW('03.Muestra'!$D$8:$D$17))+1,""),ROW()-89)),"")</f>
        <v/>
      </c>
      <c r="C96" s="186" t="str" cm="1">
        <f t="array" ref="C96">IFERROR(INDEX('03.Muestra'!$F$8:$F$17,SMALL(IF("Documento no web"='03.Muestra'!$D$8:$D$17,ROW('03.Muestra'!$F$8:$F$17)-MIN(ROW('03.Muestra'!$D$8:$D$17))+1,""),ROW()-89)),"")</f>
        <v/>
      </c>
      <c r="D96" s="229" t="str">
        <f t="shared" si="8"/>
        <v/>
      </c>
      <c r="E96" s="74" t="str">
        <f t="shared" si="9"/>
        <v/>
      </c>
      <c r="F96" s="18"/>
      <c r="G96" s="18"/>
      <c r="H96" s="18"/>
      <c r="I96" s="18"/>
      <c r="J96" s="18"/>
      <c r="K96" s="163"/>
      <c r="L96" s="18"/>
      <c r="M96" s="18"/>
      <c r="N96" s="18"/>
      <c r="O96" s="18"/>
      <c r="P96" s="18"/>
      <c r="Q96" s="18"/>
      <c r="R96" s="18"/>
      <c r="S96" s="18"/>
      <c r="T96" s="18"/>
      <c r="U96" s="18"/>
      <c r="V96" s="18"/>
      <c r="W96" s="18"/>
      <c r="X96" s="18"/>
      <c r="Y96" s="18"/>
    </row>
    <row r="97" spans="1:30" ht="12" customHeight="1">
      <c r="A97" s="178" t="str" cm="1">
        <f t="array" ref="A97">IFERROR(INDEX('03.Muestra'!$B$8:$B$17,SMALL(IF("Documento no web"='03.Muestra'!$D$8:$D$17,ROW('03.Muestra'!$B$8:$B$17)-MIN(ROW('03.Muestra'!$D$8:$D$17))+1,""),ROW()-89)),"")</f>
        <v/>
      </c>
      <c r="B97" s="186" t="str" cm="1">
        <f t="array" ref="B97">IFERROR(INDEX('03.Muestra'!$C$8:$C$17,SMALL(IF("Documento no web"='03.Muestra'!$D$8:$D$17,ROW('03.Muestra'!$C$8:$C$17)-MIN(ROW('03.Muestra'!$D$8:$D$17))+1,""),ROW()-89)),"")</f>
        <v/>
      </c>
      <c r="C97" s="186" t="str" cm="1">
        <f t="array" ref="C97">IFERROR(INDEX('03.Muestra'!$F$8:$F$17,SMALL(IF("Documento no web"='03.Muestra'!$D$8:$D$17,ROW('03.Muestra'!$F$8:$F$17)-MIN(ROW('03.Muestra'!$D$8:$D$17))+1,""),ROW()-89)),"")</f>
        <v/>
      </c>
      <c r="D97" s="229" t="str">
        <f t="shared" si="8"/>
        <v/>
      </c>
      <c r="E97" s="74" t="str">
        <f t="shared" si="9"/>
        <v/>
      </c>
      <c r="F97" s="18"/>
      <c r="G97" s="18"/>
      <c r="H97" s="18"/>
      <c r="I97" s="18"/>
      <c r="J97" s="18"/>
      <c r="K97" s="163"/>
      <c r="L97" s="18"/>
      <c r="M97" s="18"/>
      <c r="N97" s="18"/>
      <c r="O97" s="18"/>
      <c r="P97" s="18"/>
      <c r="Q97" s="18"/>
      <c r="R97" s="18"/>
      <c r="S97" s="18"/>
      <c r="T97" s="18"/>
      <c r="U97" s="18"/>
      <c r="V97" s="18"/>
      <c r="W97" s="18"/>
      <c r="X97" s="18"/>
      <c r="Y97" s="18"/>
    </row>
    <row r="98" spans="1:30" ht="12" customHeight="1">
      <c r="A98" s="178" t="str" cm="1">
        <f t="array" ref="A98">IFERROR(INDEX('03.Muestra'!$B$8:$B$17,SMALL(IF("Documento no web"='03.Muestra'!$D$8:$D$17,ROW('03.Muestra'!$B$8:$B$17)-MIN(ROW('03.Muestra'!$D$8:$D$17))+1,""),ROW()-89)),"")</f>
        <v/>
      </c>
      <c r="B98" s="186" t="str" cm="1">
        <f t="array" ref="B98">IFERROR(INDEX('03.Muestra'!$C$8:$C$17,SMALL(IF("Documento no web"='03.Muestra'!$D$8:$D$17,ROW('03.Muestra'!$C$8:$C$17)-MIN(ROW('03.Muestra'!$D$8:$D$17))+1,""),ROW()-89)),"")</f>
        <v/>
      </c>
      <c r="C98" s="186" t="str" cm="1">
        <f t="array" ref="C98">IFERROR(INDEX('03.Muestra'!$F$8:$F$17,SMALL(IF("Documento no web"='03.Muestra'!$D$8:$D$17,ROW('03.Muestra'!$F$8:$F$17)-MIN(ROW('03.Muestra'!$D$8:$D$17))+1,""),ROW()-89)),"")</f>
        <v/>
      </c>
      <c r="D98" s="229" t="str">
        <f t="shared" si="8"/>
        <v/>
      </c>
      <c r="E98" s="74" t="str">
        <f t="shared" si="9"/>
        <v/>
      </c>
      <c r="F98" s="18"/>
      <c r="G98" s="18"/>
      <c r="H98" s="18"/>
      <c r="I98" s="18"/>
      <c r="J98" s="18"/>
      <c r="K98" s="163"/>
      <c r="L98" s="18"/>
      <c r="M98" s="18"/>
      <c r="N98" s="18"/>
      <c r="O98" s="18"/>
      <c r="P98" s="18"/>
      <c r="Q98" s="18"/>
      <c r="R98" s="18"/>
      <c r="S98" s="18"/>
      <c r="T98" s="18"/>
      <c r="U98" s="18"/>
      <c r="V98" s="18"/>
      <c r="W98" s="18"/>
      <c r="X98" s="18"/>
      <c r="Y98" s="18"/>
    </row>
    <row r="99" spans="1:30" ht="12" customHeight="1">
      <c r="A99" s="178" t="str" cm="1">
        <f t="array" ref="A99">IFERROR(INDEX('03.Muestra'!$B$8:$B$17,SMALL(IF("Documento no web"='03.Muestra'!$D$8:$D$17,ROW('03.Muestra'!$B$8:$B$17)-MIN(ROW('03.Muestra'!$D$8:$D$17))+1,""),ROW()-89)),"")</f>
        <v/>
      </c>
      <c r="B99" s="186" t="str" cm="1">
        <f t="array" ref="B99">IFERROR(INDEX('03.Muestra'!$C$8:$C$17,SMALL(IF("Documento no web"='03.Muestra'!$D$8:$D$17,ROW('03.Muestra'!$C$8:$C$17)-MIN(ROW('03.Muestra'!$D$8:$D$17))+1,""),ROW()-89)),"")</f>
        <v/>
      </c>
      <c r="C99" s="186" t="str" cm="1">
        <f t="array" ref="C99">IFERROR(INDEX('03.Muestra'!$F$8:$F$17,SMALL(IF("Documento no web"='03.Muestra'!$D$8:$D$17,ROW('03.Muestra'!$F$8:$F$17)-MIN(ROW('03.Muestra'!$D$8:$D$17))+1,""),ROW()-89)),"")</f>
        <v/>
      </c>
      <c r="D99" s="229" t="str">
        <f t="shared" si="8"/>
        <v/>
      </c>
      <c r="E99" s="74" t="str">
        <f t="shared" si="9"/>
        <v/>
      </c>
      <c r="F99" s="18"/>
      <c r="G99" s="18"/>
      <c r="H99" s="18"/>
      <c r="I99" s="18"/>
      <c r="J99" s="18"/>
      <c r="K99" s="163"/>
      <c r="L99" s="18"/>
      <c r="M99" s="18"/>
      <c r="N99" s="18"/>
      <c r="O99" s="18"/>
      <c r="P99" s="18"/>
      <c r="Q99" s="18"/>
      <c r="R99" s="18"/>
      <c r="S99" s="18"/>
      <c r="T99" s="18"/>
      <c r="U99" s="18"/>
      <c r="V99" s="18"/>
      <c r="W99" s="18"/>
      <c r="X99" s="18"/>
      <c r="Y99" s="18"/>
    </row>
    <row r="100" spans="1:30" ht="12" customHeight="1">
      <c r="A100" s="79"/>
      <c r="B100" s="111"/>
      <c r="C100" s="111"/>
      <c r="D100" s="239"/>
      <c r="E100" s="74"/>
      <c r="F100" s="18"/>
      <c r="G100" s="18"/>
      <c r="H100" s="18"/>
      <c r="I100" s="18"/>
      <c r="J100" s="18"/>
      <c r="N100" s="18"/>
      <c r="O100" s="18"/>
      <c r="P100" s="18"/>
      <c r="Q100" s="18"/>
      <c r="R100" s="18"/>
      <c r="S100" s="18"/>
      <c r="T100" s="18"/>
      <c r="U100" s="18"/>
      <c r="AD100" s="18"/>
    </row>
    <row r="101" spans="1:30" ht="12" customHeight="1">
      <c r="A101" s="79"/>
      <c r="B101" s="111"/>
      <c r="C101" s="111"/>
      <c r="D101" s="239"/>
      <c r="E101" s="74"/>
      <c r="F101" s="18"/>
      <c r="G101" s="18"/>
      <c r="H101" s="18"/>
      <c r="I101" s="18"/>
      <c r="J101" s="18"/>
      <c r="N101" s="18"/>
      <c r="O101" s="18"/>
      <c r="P101" s="18"/>
      <c r="Q101" s="18"/>
      <c r="R101" s="18"/>
      <c r="S101" s="18"/>
      <c r="T101" s="18"/>
      <c r="U101" s="18"/>
      <c r="AD101" s="18"/>
    </row>
    <row r="102" spans="1:30" ht="31">
      <c r="A102" s="227"/>
      <c r="B102" s="228"/>
      <c r="C102" s="227"/>
      <c r="D102" s="240"/>
      <c r="E102" s="74"/>
      <c r="F102" s="18"/>
      <c r="G102" s="18"/>
      <c r="H102" s="18"/>
      <c r="I102" s="18"/>
      <c r="J102" s="18"/>
      <c r="N102" s="18"/>
      <c r="O102" s="18"/>
      <c r="P102" s="18"/>
      <c r="Q102" s="18"/>
      <c r="R102" s="18"/>
      <c r="S102" s="18"/>
      <c r="T102" s="18"/>
      <c r="U102" s="18"/>
      <c r="AD102" s="18"/>
    </row>
    <row r="103" spans="1:30" ht="14.5" customHeight="1">
      <c r="A103" s="180"/>
      <c r="B103" s="180"/>
      <c r="C103" s="180"/>
      <c r="D103" s="241"/>
      <c r="E103" s="74"/>
      <c r="F103" s="208"/>
      <c r="G103" s="18"/>
      <c r="H103" s="18"/>
      <c r="I103" s="18"/>
      <c r="J103" s="18"/>
      <c r="N103" s="18"/>
      <c r="O103" s="18"/>
      <c r="P103" s="18"/>
      <c r="Q103" s="18"/>
      <c r="R103" s="18"/>
      <c r="S103" s="18"/>
      <c r="T103" s="18"/>
      <c r="U103" s="18"/>
      <c r="AD103" s="18"/>
    </row>
    <row r="104" spans="1:30" ht="12" customHeight="1">
      <c r="B104" s="18"/>
      <c r="C104" s="18"/>
      <c r="D104" s="235"/>
      <c r="E104" s="74"/>
      <c r="F104" s="18"/>
      <c r="G104" s="18"/>
      <c r="H104" s="18"/>
      <c r="I104" s="18"/>
      <c r="J104" s="18"/>
      <c r="K104" s="163"/>
      <c r="L104" s="18"/>
      <c r="M104" s="18"/>
      <c r="N104" s="18"/>
      <c r="O104" s="18"/>
      <c r="P104" s="18"/>
      <c r="Q104" s="18"/>
      <c r="R104" s="18"/>
      <c r="S104" s="18"/>
      <c r="T104" s="18"/>
      <c r="U104" s="18"/>
      <c r="V104" s="18"/>
      <c r="W104" s="18"/>
      <c r="X104" s="18"/>
      <c r="Y104" s="18"/>
    </row>
    <row r="105" spans="1:30" ht="12" customHeight="1">
      <c r="B105" s="18"/>
      <c r="C105" s="18"/>
      <c r="D105" s="235"/>
      <c r="E105" s="78"/>
      <c r="F105" s="18"/>
      <c r="G105" s="18"/>
      <c r="H105" s="18"/>
      <c r="I105" s="18"/>
      <c r="J105" s="18"/>
      <c r="K105" s="163"/>
      <c r="L105" s="18"/>
      <c r="M105" s="18"/>
      <c r="N105" s="18"/>
      <c r="O105" s="18"/>
      <c r="P105" s="18"/>
      <c r="Q105" s="18"/>
      <c r="R105" s="18"/>
      <c r="S105" s="18"/>
      <c r="T105" s="18"/>
      <c r="U105" s="18"/>
      <c r="V105" s="18"/>
      <c r="W105" s="18"/>
      <c r="X105" s="18"/>
      <c r="Y105" s="18"/>
    </row>
    <row r="106" spans="1:30" ht="32.25" customHeight="1">
      <c r="A106" s="157" t="s">
        <v>262</v>
      </c>
      <c r="B106" s="22" t="s">
        <v>87</v>
      </c>
      <c r="C106" s="23" t="s">
        <v>418</v>
      </c>
      <c r="D106" s="237" t="s">
        <v>30</v>
      </c>
      <c r="E106" s="88"/>
      <c r="K106" s="163"/>
      <c r="L106" s="18"/>
      <c r="M106" s="18"/>
      <c r="N106" s="18"/>
      <c r="O106" s="18"/>
      <c r="P106" s="18"/>
      <c r="Q106" s="18"/>
      <c r="R106" s="18"/>
      <c r="S106" s="18"/>
      <c r="T106" s="18"/>
      <c r="U106" s="18"/>
      <c r="V106" s="18"/>
      <c r="W106" s="18"/>
      <c r="X106" s="18"/>
      <c r="Y106" s="18"/>
    </row>
    <row r="107" spans="1:30" ht="12" customHeight="1">
      <c r="A107" s="178" t="str" cm="1">
        <f t="array" ref="A107">IFERROR(INDEX('03.Muestra'!$B$8:$B$17,SMALL(IF("Documento no web"='03.Muestra'!$D$8:$D$17,ROW('03.Muestra'!$B$8:$B$17)-MIN(ROW('03.Muestra'!$D$8:$D$17))+1,""),ROW()-106)),"")</f>
        <v/>
      </c>
      <c r="B107" s="186" t="str" cm="1">
        <f t="array" ref="B107">IFERROR(INDEX('03.Muestra'!$C$8:$C$17,SMALL(IF("Documento no web"='03.Muestra'!$D$8:$D$17,ROW('03.Muestra'!$C$8:$C$17)-MIN(ROW('03.Muestra'!$D$8:$D$17))+1,""),ROW()-106)),"")</f>
        <v/>
      </c>
      <c r="C107" s="186" t="str" cm="1">
        <f t="array" ref="C107">IFERROR(INDEX('03.Muestra'!$F$8:$F$17,SMALL(IF("Documento no web"='03.Muestra'!$D$8:$D$17,ROW('03.Muestra'!$F$8:$F$17)-MIN(ROW('03.Muestra'!$D$8:$D$17))+1,""),ROW()-106)),"")</f>
        <v/>
      </c>
      <c r="D107" s="229" t="str">
        <f t="shared" ref="D107:D116" si="10">IF(C107="","",$D$18)</f>
        <v/>
      </c>
      <c r="E107" s="74" t="str">
        <f t="shared" ref="E107:E116" si="11">IF(D107&lt;&gt;"",IF(AND(B107&lt;&gt;"",C107&lt;&gt;""),"","ERR"),"")</f>
        <v/>
      </c>
      <c r="F107" s="81" t="s">
        <v>31</v>
      </c>
      <c r="G107" s="82" t="s">
        <v>35</v>
      </c>
      <c r="H107" s="83" t="s">
        <v>33</v>
      </c>
      <c r="I107" s="84" t="s">
        <v>26</v>
      </c>
      <c r="J107" s="85" t="s">
        <v>24</v>
      </c>
      <c r="K107" s="159" t="s">
        <v>463</v>
      </c>
      <c r="L107" s="18"/>
      <c r="M107" s="18"/>
      <c r="N107" s="18"/>
      <c r="O107" s="18"/>
      <c r="P107" s="18"/>
      <c r="Q107" s="18"/>
      <c r="R107" s="18"/>
      <c r="S107" s="18"/>
      <c r="T107" s="18"/>
      <c r="U107" s="18"/>
      <c r="V107" s="18"/>
      <c r="W107" s="18"/>
      <c r="X107" s="18"/>
      <c r="Y107" s="18"/>
    </row>
    <row r="108" spans="1:30" ht="12" customHeight="1">
      <c r="A108" s="178" t="str" cm="1">
        <f t="array" ref="A108">IFERROR(INDEX('03.Muestra'!$B$8:$B$17,SMALL(IF("Documento no web"='03.Muestra'!$D$8:$D$17,ROW('03.Muestra'!$B$8:$B$17)-MIN(ROW('03.Muestra'!$D$8:$D$17))+1,""),ROW()-106)),"")</f>
        <v/>
      </c>
      <c r="B108" s="186" t="str" cm="1">
        <f t="array" ref="B108">IFERROR(INDEX('03.Muestra'!$C$8:$C$17,SMALL(IF("Documento no web"='03.Muestra'!$D$8:$D$17,ROW('03.Muestra'!$C$8:$C$17)-MIN(ROW('03.Muestra'!$D$8:$D$17))+1,""),ROW()-106)),"")</f>
        <v/>
      </c>
      <c r="C108" s="186" t="str" cm="1">
        <f t="array" ref="C108">IFERROR(INDEX('03.Muestra'!$F$8:$F$17,SMALL(IF("Documento no web"='03.Muestra'!$D$8:$D$17,ROW('03.Muestra'!$F$8:$F$17)-MIN(ROW('03.Muestra'!$D$8:$D$17))+1,""),ROW()-106)),"")</f>
        <v/>
      </c>
      <c r="D108" s="229" t="str">
        <f t="shared" si="10"/>
        <v/>
      </c>
      <c r="E108" s="74" t="str">
        <f t="shared" si="11"/>
        <v/>
      </c>
      <c r="F108" s="199">
        <f ca="1">COUNTIF($D107:INDIRECT("$D" &amp;  SUM(ROW()-1,'03.Muestra'!$D$20)-1),F107)</f>
        <v>0</v>
      </c>
      <c r="G108" s="199">
        <f ca="1">COUNTIF($D107:INDIRECT("$D" &amp;  SUM(ROW()-1,'03.Muestra'!$D$20)-1),G107)</f>
        <v>0</v>
      </c>
      <c r="H108" s="199">
        <f ca="1">COUNTIF($D107:INDIRECT("$D" &amp;  SUM(ROW()-1,'03.Muestra'!$D$20)-1),H107)</f>
        <v>0</v>
      </c>
      <c r="I108" s="199">
        <f ca="1">COUNTIF($D107:INDIRECT("$D" &amp;  SUM(ROW()-1,'03.Muestra'!$D$20)-1),I107)</f>
        <v>0</v>
      </c>
      <c r="J108" s="199">
        <f ca="1">COUNTIF($D107:INDIRECT("$D" &amp;  SUM(ROW()-1,'03.Muestra'!$D$20)-1),J107)</f>
        <v>0</v>
      </c>
      <c r="K108" s="160">
        <f ca="1">IF(COUNTIF('03.Muestra'!$D$8:$D$17,"Documento no web")=0,0,COUNTBLANK($D107:INDIRECT("$D" &amp;  SUM(ROW()-1,COUNTIF('03.Muestra'!$D$8:$D$17,"Documento no web"))-1)))</f>
        <v>0</v>
      </c>
      <c r="L108" s="18"/>
      <c r="M108" s="18"/>
      <c r="N108" s="18"/>
      <c r="O108" s="18"/>
      <c r="P108" s="18"/>
      <c r="Q108" s="18"/>
      <c r="R108" s="18"/>
      <c r="S108" s="18"/>
      <c r="T108" s="18"/>
      <c r="U108" s="18"/>
      <c r="V108" s="18"/>
      <c r="W108" s="18"/>
      <c r="X108" s="18"/>
      <c r="Y108" s="18"/>
    </row>
    <row r="109" spans="1:30" ht="12" customHeight="1">
      <c r="A109" s="178" t="str" cm="1">
        <f t="array" ref="A109">IFERROR(INDEX('03.Muestra'!$B$8:$B$17,SMALL(IF("Documento no web"='03.Muestra'!$D$8:$D$17,ROW('03.Muestra'!$B$8:$B$17)-MIN(ROW('03.Muestra'!$D$8:$D$17))+1,""),ROW()-106)),"")</f>
        <v/>
      </c>
      <c r="B109" s="186" t="str" cm="1">
        <f t="array" ref="B109">IFERROR(INDEX('03.Muestra'!$C$8:$C$17,SMALL(IF("Documento no web"='03.Muestra'!$D$8:$D$17,ROW('03.Muestra'!$C$8:$C$17)-MIN(ROW('03.Muestra'!$D$8:$D$17))+1,""),ROW()-106)),"")</f>
        <v/>
      </c>
      <c r="C109" s="186" t="str" cm="1">
        <f t="array" ref="C109">IFERROR(INDEX('03.Muestra'!$F$8:$F$17,SMALL(IF("Documento no web"='03.Muestra'!$D$8:$D$17,ROW('03.Muestra'!$F$8:$F$17)-MIN(ROW('03.Muestra'!$D$8:$D$17))+1,""),ROW()-106)),"")</f>
        <v/>
      </c>
      <c r="D109" s="229" t="str">
        <f t="shared" si="10"/>
        <v/>
      </c>
      <c r="E109" s="74" t="str">
        <f t="shared" si="11"/>
        <v/>
      </c>
      <c r="G109" s="18"/>
      <c r="H109" s="18"/>
      <c r="I109" s="18"/>
      <c r="J109" s="18"/>
      <c r="K109" s="163"/>
      <c r="L109" s="18"/>
      <c r="M109" s="18"/>
      <c r="N109" s="18"/>
      <c r="O109" s="18"/>
      <c r="P109" s="18"/>
      <c r="Q109" s="18"/>
      <c r="R109" s="18"/>
      <c r="S109" s="18"/>
      <c r="T109" s="18"/>
      <c r="U109" s="18"/>
      <c r="V109" s="18"/>
      <c r="W109" s="18"/>
      <c r="X109" s="18"/>
      <c r="Y109" s="18"/>
    </row>
    <row r="110" spans="1:30" ht="12" customHeight="1">
      <c r="A110" s="178" t="str" cm="1">
        <f t="array" ref="A110">IFERROR(INDEX('03.Muestra'!$B$8:$B$17,SMALL(IF("Documento no web"='03.Muestra'!$D$8:$D$17,ROW('03.Muestra'!$B$8:$B$17)-MIN(ROW('03.Muestra'!$D$8:$D$17))+1,""),ROW()-106)),"")</f>
        <v/>
      </c>
      <c r="B110" s="186" t="str" cm="1">
        <f t="array" ref="B110">IFERROR(INDEX('03.Muestra'!$C$8:$C$17,SMALL(IF("Documento no web"='03.Muestra'!$D$8:$D$17,ROW('03.Muestra'!$C$8:$C$17)-MIN(ROW('03.Muestra'!$D$8:$D$17))+1,""),ROW()-106)),"")</f>
        <v/>
      </c>
      <c r="C110" s="186" t="str" cm="1">
        <f t="array" ref="C110">IFERROR(INDEX('03.Muestra'!$F$8:$F$17,SMALL(IF("Documento no web"='03.Muestra'!$D$8:$D$17,ROW('03.Muestra'!$F$8:$F$17)-MIN(ROW('03.Muestra'!$D$8:$D$17))+1,""),ROW()-106)),"")</f>
        <v/>
      </c>
      <c r="D110" s="229" t="str">
        <f t="shared" si="10"/>
        <v/>
      </c>
      <c r="E110" s="74" t="str">
        <f t="shared" si="11"/>
        <v/>
      </c>
      <c r="G110" s="18"/>
      <c r="H110" s="18"/>
      <c r="I110" s="18"/>
      <c r="J110" s="18"/>
      <c r="K110" s="163"/>
      <c r="L110" s="18"/>
      <c r="M110" s="18"/>
      <c r="N110" s="18"/>
      <c r="O110" s="18"/>
      <c r="P110" s="18"/>
      <c r="Q110" s="18"/>
      <c r="R110" s="18"/>
      <c r="S110" s="18"/>
      <c r="T110" s="18"/>
      <c r="U110" s="18"/>
      <c r="V110" s="18"/>
      <c r="W110" s="18"/>
      <c r="X110" s="18"/>
      <c r="Y110" s="18"/>
    </row>
    <row r="111" spans="1:30" ht="12" customHeight="1">
      <c r="A111" s="178" t="str" cm="1">
        <f t="array" ref="A111">IFERROR(INDEX('03.Muestra'!$B$8:$B$17,SMALL(IF("Documento no web"='03.Muestra'!$D$8:$D$17,ROW('03.Muestra'!$B$8:$B$17)-MIN(ROW('03.Muestra'!$D$8:$D$17))+1,""),ROW()-106)),"")</f>
        <v/>
      </c>
      <c r="B111" s="186" t="str" cm="1">
        <f t="array" ref="B111">IFERROR(INDEX('03.Muestra'!$C$8:$C$17,SMALL(IF("Documento no web"='03.Muestra'!$D$8:$D$17,ROW('03.Muestra'!$C$8:$C$17)-MIN(ROW('03.Muestra'!$D$8:$D$17))+1,""),ROW()-106)),"")</f>
        <v/>
      </c>
      <c r="C111" s="186" t="str" cm="1">
        <f t="array" ref="C111">IFERROR(INDEX('03.Muestra'!$F$8:$F$17,SMALL(IF("Documento no web"='03.Muestra'!$D$8:$D$17,ROW('03.Muestra'!$F$8:$F$17)-MIN(ROW('03.Muestra'!$D$8:$D$17))+1,""),ROW()-106)),"")</f>
        <v/>
      </c>
      <c r="D111" s="229" t="str">
        <f t="shared" si="10"/>
        <v/>
      </c>
      <c r="E111" s="74" t="str">
        <f t="shared" si="11"/>
        <v/>
      </c>
      <c r="G111" s="18"/>
      <c r="H111" s="18"/>
      <c r="I111" s="18"/>
      <c r="J111" s="18"/>
      <c r="K111" s="163"/>
      <c r="L111" s="18"/>
      <c r="M111" s="18"/>
      <c r="N111" s="18"/>
      <c r="O111" s="18"/>
      <c r="P111" s="18"/>
      <c r="Q111" s="18"/>
      <c r="R111" s="18"/>
      <c r="S111" s="18"/>
      <c r="T111" s="18"/>
      <c r="U111" s="18"/>
      <c r="V111" s="18"/>
      <c r="W111" s="18"/>
      <c r="X111" s="18"/>
      <c r="Y111" s="18"/>
    </row>
    <row r="112" spans="1:30" ht="12" customHeight="1">
      <c r="A112" s="178" t="str" cm="1">
        <f t="array" ref="A112">IFERROR(INDEX('03.Muestra'!$B$8:$B$17,SMALL(IF("Documento no web"='03.Muestra'!$D$8:$D$17,ROW('03.Muestra'!$B$8:$B$17)-MIN(ROW('03.Muestra'!$D$8:$D$17))+1,""),ROW()-106)),"")</f>
        <v/>
      </c>
      <c r="B112" s="186" t="str" cm="1">
        <f t="array" ref="B112">IFERROR(INDEX('03.Muestra'!$C$8:$C$17,SMALL(IF("Documento no web"='03.Muestra'!$D$8:$D$17,ROW('03.Muestra'!$C$8:$C$17)-MIN(ROW('03.Muestra'!$D$8:$D$17))+1,""),ROW()-106)),"")</f>
        <v/>
      </c>
      <c r="C112" s="186" t="str" cm="1">
        <f t="array" ref="C112">IFERROR(INDEX('03.Muestra'!$F$8:$F$17,SMALL(IF("Documento no web"='03.Muestra'!$D$8:$D$17,ROW('03.Muestra'!$F$8:$F$17)-MIN(ROW('03.Muestra'!$D$8:$D$17))+1,""),ROW()-106)),"")</f>
        <v/>
      </c>
      <c r="D112" s="229" t="str">
        <f t="shared" si="10"/>
        <v/>
      </c>
      <c r="E112" s="74" t="str">
        <f t="shared" si="11"/>
        <v/>
      </c>
      <c r="G112" s="18"/>
      <c r="H112" s="18"/>
      <c r="I112" s="18"/>
      <c r="J112" s="18"/>
      <c r="K112" s="163"/>
      <c r="L112" s="18"/>
      <c r="M112" s="18"/>
      <c r="N112" s="18"/>
      <c r="O112" s="18"/>
      <c r="P112" s="18"/>
      <c r="Q112" s="18"/>
      <c r="R112" s="18"/>
      <c r="S112" s="18"/>
      <c r="T112" s="18"/>
      <c r="U112" s="18"/>
      <c r="V112" s="18"/>
      <c r="W112" s="18"/>
      <c r="X112" s="18"/>
      <c r="Y112" s="18"/>
    </row>
    <row r="113" spans="1:30" ht="12" customHeight="1">
      <c r="A113" s="178" t="str" cm="1">
        <f t="array" ref="A113">IFERROR(INDEX('03.Muestra'!$B$8:$B$17,SMALL(IF("Documento no web"='03.Muestra'!$D$8:$D$17,ROW('03.Muestra'!$B$8:$B$17)-MIN(ROW('03.Muestra'!$D$8:$D$17))+1,""),ROW()-106)),"")</f>
        <v/>
      </c>
      <c r="B113" s="186" t="str" cm="1">
        <f t="array" ref="B113">IFERROR(INDEX('03.Muestra'!$C$8:$C$17,SMALL(IF("Documento no web"='03.Muestra'!$D$8:$D$17,ROW('03.Muestra'!$C$8:$C$17)-MIN(ROW('03.Muestra'!$D$8:$D$17))+1,""),ROW()-106)),"")</f>
        <v/>
      </c>
      <c r="C113" s="186" t="str" cm="1">
        <f t="array" ref="C113">IFERROR(INDEX('03.Muestra'!$F$8:$F$17,SMALL(IF("Documento no web"='03.Muestra'!$D$8:$D$17,ROW('03.Muestra'!$F$8:$F$17)-MIN(ROW('03.Muestra'!$D$8:$D$17))+1,""),ROW()-106)),"")</f>
        <v/>
      </c>
      <c r="D113" s="229" t="str">
        <f t="shared" si="10"/>
        <v/>
      </c>
      <c r="E113" s="74" t="str">
        <f t="shared" si="11"/>
        <v/>
      </c>
      <c r="F113" s="18"/>
      <c r="G113" s="18"/>
      <c r="H113" s="18"/>
      <c r="I113" s="18"/>
      <c r="J113" s="18"/>
      <c r="K113" s="163"/>
      <c r="L113" s="18"/>
      <c r="M113" s="18"/>
      <c r="N113" s="18"/>
      <c r="O113" s="18"/>
      <c r="P113" s="18"/>
      <c r="Q113" s="18"/>
      <c r="R113" s="18"/>
      <c r="S113" s="18"/>
      <c r="T113" s="18"/>
      <c r="U113" s="18"/>
      <c r="V113" s="18"/>
      <c r="W113" s="18"/>
      <c r="X113" s="18"/>
      <c r="Y113" s="18"/>
    </row>
    <row r="114" spans="1:30" ht="12" customHeight="1">
      <c r="A114" s="178" t="str" cm="1">
        <f t="array" ref="A114">IFERROR(INDEX('03.Muestra'!$B$8:$B$17,SMALL(IF("Documento no web"='03.Muestra'!$D$8:$D$17,ROW('03.Muestra'!$B$8:$B$17)-MIN(ROW('03.Muestra'!$D$8:$D$17))+1,""),ROW()-106)),"")</f>
        <v/>
      </c>
      <c r="B114" s="186" t="str" cm="1">
        <f t="array" ref="B114">IFERROR(INDEX('03.Muestra'!$C$8:$C$17,SMALL(IF("Documento no web"='03.Muestra'!$D$8:$D$17,ROW('03.Muestra'!$C$8:$C$17)-MIN(ROW('03.Muestra'!$D$8:$D$17))+1,""),ROW()-106)),"")</f>
        <v/>
      </c>
      <c r="C114" s="186" t="str" cm="1">
        <f t="array" ref="C114">IFERROR(INDEX('03.Muestra'!$F$8:$F$17,SMALL(IF("Documento no web"='03.Muestra'!$D$8:$D$17,ROW('03.Muestra'!$F$8:$F$17)-MIN(ROW('03.Muestra'!$D$8:$D$17))+1,""),ROW()-106)),"")</f>
        <v/>
      </c>
      <c r="D114" s="229" t="str">
        <f t="shared" si="10"/>
        <v/>
      </c>
      <c r="E114" s="74" t="str">
        <f t="shared" si="11"/>
        <v/>
      </c>
      <c r="F114" s="18"/>
      <c r="G114" s="18"/>
      <c r="H114" s="18"/>
      <c r="I114" s="18"/>
      <c r="J114" s="18"/>
      <c r="K114" s="163"/>
      <c r="L114" s="18"/>
      <c r="M114" s="18"/>
      <c r="N114" s="18"/>
      <c r="O114" s="18"/>
      <c r="P114" s="18"/>
      <c r="Q114" s="18"/>
      <c r="R114" s="18"/>
      <c r="S114" s="18"/>
      <c r="T114" s="18"/>
      <c r="U114" s="18"/>
      <c r="V114" s="18"/>
      <c r="W114" s="18"/>
      <c r="X114" s="18"/>
      <c r="Y114" s="18"/>
    </row>
    <row r="115" spans="1:30" ht="12" customHeight="1">
      <c r="A115" s="178" t="str" cm="1">
        <f t="array" ref="A115">IFERROR(INDEX('03.Muestra'!$B$8:$B$17,SMALL(IF("Documento no web"='03.Muestra'!$D$8:$D$17,ROW('03.Muestra'!$B$8:$B$17)-MIN(ROW('03.Muestra'!$D$8:$D$17))+1,""),ROW()-106)),"")</f>
        <v/>
      </c>
      <c r="B115" s="186" t="str" cm="1">
        <f t="array" ref="B115">IFERROR(INDEX('03.Muestra'!$C$8:$C$17,SMALL(IF("Documento no web"='03.Muestra'!$D$8:$D$17,ROW('03.Muestra'!$C$8:$C$17)-MIN(ROW('03.Muestra'!$D$8:$D$17))+1,""),ROW()-106)),"")</f>
        <v/>
      </c>
      <c r="C115" s="186" t="str" cm="1">
        <f t="array" ref="C115">IFERROR(INDEX('03.Muestra'!$F$8:$F$17,SMALL(IF("Documento no web"='03.Muestra'!$D$8:$D$17,ROW('03.Muestra'!$F$8:$F$17)-MIN(ROW('03.Muestra'!$D$8:$D$17))+1,""),ROW()-106)),"")</f>
        <v/>
      </c>
      <c r="D115" s="229" t="str">
        <f t="shared" si="10"/>
        <v/>
      </c>
      <c r="E115" s="74" t="str">
        <f t="shared" si="11"/>
        <v/>
      </c>
      <c r="F115" s="18"/>
      <c r="G115" s="18"/>
      <c r="H115" s="18"/>
      <c r="I115" s="18"/>
      <c r="J115" s="18"/>
      <c r="K115" s="163"/>
      <c r="L115" s="18"/>
      <c r="M115" s="18"/>
      <c r="N115" s="18"/>
      <c r="O115" s="18"/>
      <c r="P115" s="18"/>
      <c r="Q115" s="18"/>
      <c r="R115" s="18"/>
      <c r="S115" s="18"/>
      <c r="T115" s="18"/>
      <c r="U115" s="18"/>
      <c r="V115" s="18"/>
      <c r="W115" s="18"/>
      <c r="X115" s="18"/>
      <c r="Y115" s="18"/>
    </row>
    <row r="116" spans="1:30" ht="12" customHeight="1">
      <c r="A116" s="178" t="str" cm="1">
        <f t="array" ref="A116">IFERROR(INDEX('03.Muestra'!$B$8:$B$17,SMALL(IF("Documento no web"='03.Muestra'!$D$8:$D$17,ROW('03.Muestra'!$B$8:$B$17)-MIN(ROW('03.Muestra'!$D$8:$D$17))+1,""),ROW()-106)),"")</f>
        <v/>
      </c>
      <c r="B116" s="186" t="str" cm="1">
        <f t="array" ref="B116">IFERROR(INDEX('03.Muestra'!$C$8:$C$17,SMALL(IF("Documento no web"='03.Muestra'!$D$8:$D$17,ROW('03.Muestra'!$C$8:$C$17)-MIN(ROW('03.Muestra'!$D$8:$D$17))+1,""),ROW()-106)),"")</f>
        <v/>
      </c>
      <c r="C116" s="186" t="str" cm="1">
        <f t="array" ref="C116">IFERROR(INDEX('03.Muestra'!$F$8:$F$17,SMALL(IF("Documento no web"='03.Muestra'!$D$8:$D$17,ROW('03.Muestra'!$F$8:$F$17)-MIN(ROW('03.Muestra'!$D$8:$D$17))+1,""),ROW()-106)),"")</f>
        <v/>
      </c>
      <c r="D116" s="229" t="str">
        <f t="shared" si="10"/>
        <v/>
      </c>
      <c r="E116" s="74" t="str">
        <f t="shared" si="11"/>
        <v/>
      </c>
      <c r="F116" s="18"/>
      <c r="G116" s="18"/>
      <c r="H116" s="18"/>
      <c r="I116" s="18"/>
      <c r="J116" s="18"/>
      <c r="K116" s="163"/>
      <c r="L116" s="18"/>
      <c r="M116" s="18"/>
      <c r="N116" s="18"/>
      <c r="O116" s="18"/>
      <c r="P116" s="18"/>
      <c r="Q116" s="18"/>
      <c r="R116" s="18"/>
      <c r="S116" s="18"/>
      <c r="T116" s="18"/>
      <c r="U116" s="18"/>
      <c r="V116" s="18"/>
      <c r="W116" s="18"/>
      <c r="X116" s="18"/>
      <c r="Y116" s="18"/>
    </row>
    <row r="117" spans="1:30" ht="12" customHeight="1">
      <c r="A117" s="79"/>
      <c r="B117" s="111"/>
      <c r="C117" s="111"/>
      <c r="D117" s="239"/>
      <c r="E117" s="74"/>
      <c r="F117" s="18"/>
      <c r="G117" s="18"/>
      <c r="H117" s="18"/>
      <c r="I117" s="18"/>
      <c r="J117" s="18"/>
      <c r="N117" s="18"/>
      <c r="O117" s="18"/>
      <c r="P117" s="18"/>
      <c r="Q117" s="18"/>
      <c r="R117" s="18"/>
      <c r="S117" s="18"/>
      <c r="T117" s="18"/>
      <c r="U117" s="18"/>
      <c r="AD117" s="18"/>
    </row>
    <row r="118" spans="1:30" ht="12" customHeight="1">
      <c r="A118" s="79"/>
      <c r="B118" s="111"/>
      <c r="C118" s="111"/>
      <c r="D118" s="239"/>
      <c r="E118" s="74"/>
      <c r="F118" s="18"/>
      <c r="G118" s="18"/>
      <c r="H118" s="18"/>
      <c r="I118" s="18"/>
      <c r="J118" s="18"/>
      <c r="N118" s="18"/>
      <c r="O118" s="18"/>
      <c r="P118" s="18"/>
      <c r="Q118" s="18"/>
      <c r="R118" s="18"/>
      <c r="S118" s="18"/>
      <c r="T118" s="18"/>
      <c r="U118" s="18"/>
      <c r="AD118" s="18"/>
    </row>
    <row r="119" spans="1:30" ht="31">
      <c r="A119" s="227"/>
      <c r="B119" s="228"/>
      <c r="C119" s="227"/>
      <c r="D119" s="240"/>
      <c r="E119" s="74"/>
      <c r="F119" s="18"/>
      <c r="G119" s="18"/>
      <c r="H119" s="18"/>
      <c r="I119" s="18"/>
      <c r="J119" s="18"/>
      <c r="N119" s="18"/>
      <c r="O119" s="18"/>
      <c r="P119" s="18"/>
      <c r="Q119" s="18"/>
      <c r="R119" s="18"/>
      <c r="S119" s="18"/>
      <c r="T119" s="18"/>
      <c r="U119" s="18"/>
      <c r="AD119" s="18"/>
    </row>
    <row r="120" spans="1:30" ht="14.5" customHeight="1">
      <c r="A120" s="180"/>
      <c r="B120" s="180"/>
      <c r="C120" s="180"/>
      <c r="D120" s="241"/>
      <c r="E120" s="74"/>
      <c r="F120" s="208"/>
      <c r="G120" s="18"/>
      <c r="H120" s="18"/>
      <c r="I120" s="18"/>
      <c r="J120" s="18"/>
      <c r="N120" s="18"/>
      <c r="O120" s="18"/>
      <c r="P120" s="18"/>
      <c r="Q120" s="18"/>
      <c r="R120" s="18"/>
      <c r="S120" s="18"/>
      <c r="T120" s="18"/>
      <c r="U120" s="18"/>
      <c r="AD120" s="18"/>
    </row>
    <row r="121" spans="1:30" ht="12" customHeight="1">
      <c r="B121" s="18"/>
      <c r="C121" s="18"/>
      <c r="D121" s="235"/>
      <c r="E121" s="74"/>
      <c r="F121" s="18"/>
      <c r="G121" s="18"/>
      <c r="H121" s="18"/>
      <c r="I121" s="18"/>
      <c r="J121" s="18"/>
      <c r="K121" s="163"/>
      <c r="L121" s="18"/>
      <c r="M121" s="18"/>
      <c r="N121" s="18"/>
      <c r="O121" s="18"/>
      <c r="P121" s="18"/>
      <c r="Q121" s="18"/>
      <c r="R121" s="18"/>
      <c r="S121" s="18"/>
      <c r="T121" s="18"/>
      <c r="U121" s="18"/>
      <c r="V121" s="18"/>
      <c r="W121" s="18"/>
      <c r="X121" s="18"/>
      <c r="Y121" s="18"/>
    </row>
    <row r="122" spans="1:30" ht="12" customHeight="1">
      <c r="B122" s="18"/>
      <c r="C122" s="18"/>
      <c r="D122" s="235"/>
      <c r="E122" s="78"/>
      <c r="F122" s="18"/>
      <c r="G122" s="18"/>
      <c r="H122" s="18"/>
      <c r="I122" s="18"/>
      <c r="J122" s="18"/>
      <c r="K122" s="163"/>
      <c r="L122" s="18"/>
      <c r="M122" s="18"/>
      <c r="N122" s="18"/>
      <c r="O122" s="18"/>
      <c r="P122" s="18"/>
      <c r="Q122" s="18"/>
      <c r="R122" s="18"/>
      <c r="S122" s="18"/>
      <c r="T122" s="18"/>
      <c r="U122" s="18"/>
      <c r="V122" s="18"/>
      <c r="W122" s="18"/>
      <c r="X122" s="18"/>
      <c r="Y122" s="18"/>
    </row>
    <row r="123" spans="1:30" ht="32.25" customHeight="1">
      <c r="A123" s="157" t="s">
        <v>262</v>
      </c>
      <c r="B123" s="22" t="s">
        <v>87</v>
      </c>
      <c r="C123" s="23" t="s">
        <v>419</v>
      </c>
      <c r="D123" s="237" t="s">
        <v>30</v>
      </c>
      <c r="E123" s="88"/>
      <c r="K123" s="163"/>
      <c r="L123" s="18"/>
      <c r="M123" s="18"/>
      <c r="N123" s="18"/>
      <c r="O123" s="18"/>
      <c r="P123" s="18"/>
      <c r="Q123" s="18"/>
      <c r="R123" s="18"/>
      <c r="S123" s="18"/>
      <c r="T123" s="18"/>
      <c r="U123" s="18"/>
      <c r="V123" s="18"/>
      <c r="W123" s="18"/>
      <c r="X123" s="18"/>
      <c r="Y123" s="18"/>
    </row>
    <row r="124" spans="1:30" ht="12" customHeight="1">
      <c r="A124" s="178" t="str" cm="1">
        <f t="array" ref="A124">IFERROR(INDEX('03.Muestra'!$B$8:$B$17,SMALL(IF("Documento no web"='03.Muestra'!$D$8:$D$17,ROW('03.Muestra'!$B$8:$B$17)-MIN(ROW('03.Muestra'!$D$8:$D$17))+1,""),ROW()-123)),"")</f>
        <v/>
      </c>
      <c r="B124" s="186" t="str" cm="1">
        <f t="array" ref="B124">IFERROR(INDEX('03.Muestra'!$C$8:$C$17,SMALL(IF("Documento no web"='03.Muestra'!$D$8:$D$17,ROW('03.Muestra'!$C$8:$C$17)-MIN(ROW('03.Muestra'!$D$8:$D$17))+1,""),ROW()-123)),"")</f>
        <v/>
      </c>
      <c r="C124" s="186" t="str" cm="1">
        <f t="array" ref="C124">IFERROR(INDEX('03.Muestra'!$F$8:$F$17,SMALL(IF("Documento no web"='03.Muestra'!$D$8:$D$17,ROW('03.Muestra'!$F$8:$F$17)-MIN(ROW('03.Muestra'!$D$8:$D$17))+1,""),ROW()-123)),"")</f>
        <v/>
      </c>
      <c r="D124" s="229" t="str">
        <f t="shared" ref="D124:D133" si="12">IF(C124="","",$D$18)</f>
        <v/>
      </c>
      <c r="E124" s="74" t="str">
        <f t="shared" ref="E124:E133" si="13">IF(D124&lt;&gt;"",IF(AND(B124&lt;&gt;"",C124&lt;&gt;""),"","ERR"),"")</f>
        <v/>
      </c>
      <c r="F124" s="81" t="s">
        <v>31</v>
      </c>
      <c r="G124" s="82" t="s">
        <v>35</v>
      </c>
      <c r="H124" s="83" t="s">
        <v>33</v>
      </c>
      <c r="I124" s="84" t="s">
        <v>26</v>
      </c>
      <c r="J124" s="85" t="s">
        <v>24</v>
      </c>
      <c r="K124" s="159" t="s">
        <v>463</v>
      </c>
      <c r="L124" s="18"/>
      <c r="M124" s="18"/>
      <c r="N124" s="18"/>
      <c r="O124" s="18"/>
      <c r="P124" s="18"/>
      <c r="Q124" s="18"/>
      <c r="R124" s="18"/>
      <c r="S124" s="18"/>
      <c r="T124" s="18"/>
      <c r="U124" s="18"/>
      <c r="V124" s="18"/>
      <c r="W124" s="18"/>
      <c r="X124" s="18"/>
      <c r="Y124" s="18"/>
    </row>
    <row r="125" spans="1:30" ht="12" customHeight="1">
      <c r="A125" s="178" t="str" cm="1">
        <f t="array" ref="A125">IFERROR(INDEX('03.Muestra'!$B$8:$B$17,SMALL(IF("Documento no web"='03.Muestra'!$D$8:$D$17,ROW('03.Muestra'!$B$8:$B$17)-MIN(ROW('03.Muestra'!$D$8:$D$17))+1,""),ROW()-123)),"")</f>
        <v/>
      </c>
      <c r="B125" s="186" t="str" cm="1">
        <f t="array" ref="B125">IFERROR(INDEX('03.Muestra'!$C$8:$C$17,SMALL(IF("Documento no web"='03.Muestra'!$D$8:$D$17,ROW('03.Muestra'!$C$8:$C$17)-MIN(ROW('03.Muestra'!$D$8:$D$17))+1,""),ROW()-123)),"")</f>
        <v/>
      </c>
      <c r="C125" s="186" t="str" cm="1">
        <f t="array" ref="C125">IFERROR(INDEX('03.Muestra'!$F$8:$F$17,SMALL(IF("Documento no web"='03.Muestra'!$D$8:$D$17,ROW('03.Muestra'!$F$8:$F$17)-MIN(ROW('03.Muestra'!$D$8:$D$17))+1,""),ROW()-123)),"")</f>
        <v/>
      </c>
      <c r="D125" s="229" t="str">
        <f t="shared" si="12"/>
        <v/>
      </c>
      <c r="E125" s="74" t="str">
        <f t="shared" si="13"/>
        <v/>
      </c>
      <c r="F125" s="199">
        <f ca="1">COUNTIF($D124:INDIRECT("$D" &amp;  SUM(ROW()-1,'03.Muestra'!$D$20)-1),F124)</f>
        <v>0</v>
      </c>
      <c r="G125" s="199">
        <f ca="1">COUNTIF($D124:INDIRECT("$D" &amp;  SUM(ROW()-1,'03.Muestra'!$D$20)-1),G124)</f>
        <v>0</v>
      </c>
      <c r="H125" s="199">
        <f ca="1">COUNTIF($D124:INDIRECT("$D" &amp;  SUM(ROW()-1,'03.Muestra'!$D$20)-1),H124)</f>
        <v>0</v>
      </c>
      <c r="I125" s="199">
        <f ca="1">COUNTIF($D124:INDIRECT("$D" &amp;  SUM(ROW()-1,'03.Muestra'!$D$20)-1),I124)</f>
        <v>0</v>
      </c>
      <c r="J125" s="199">
        <f ca="1">COUNTIF($D124:INDIRECT("$D" &amp;  SUM(ROW()-1,'03.Muestra'!$D$20)-1),J124)</f>
        <v>0</v>
      </c>
      <c r="K125" s="160">
        <f ca="1">IF(COUNTIF('03.Muestra'!$D$8:$D$17,"Documento no web")=0,0,COUNTBLANK($D124:INDIRECT("$D" &amp;  SUM(ROW()-1,COUNTIF('03.Muestra'!$D$8:$D$17,"Documento no web"))-1)))</f>
        <v>0</v>
      </c>
      <c r="L125" s="18"/>
      <c r="M125" s="18"/>
      <c r="N125" s="18"/>
      <c r="O125" s="18"/>
      <c r="P125" s="18"/>
      <c r="Q125" s="18"/>
      <c r="R125" s="18"/>
      <c r="S125" s="18"/>
      <c r="T125" s="18"/>
      <c r="U125" s="18"/>
      <c r="V125" s="18"/>
      <c r="W125" s="18"/>
      <c r="X125" s="18"/>
      <c r="Y125" s="18"/>
    </row>
    <row r="126" spans="1:30" ht="12" customHeight="1">
      <c r="A126" s="178" t="str" cm="1">
        <f t="array" ref="A126">IFERROR(INDEX('03.Muestra'!$B$8:$B$17,SMALL(IF("Documento no web"='03.Muestra'!$D$8:$D$17,ROW('03.Muestra'!$B$8:$B$17)-MIN(ROW('03.Muestra'!$D$8:$D$17))+1,""),ROW()-123)),"")</f>
        <v/>
      </c>
      <c r="B126" s="186" t="str" cm="1">
        <f t="array" ref="B126">IFERROR(INDEX('03.Muestra'!$C$8:$C$17,SMALL(IF("Documento no web"='03.Muestra'!$D$8:$D$17,ROW('03.Muestra'!$C$8:$C$17)-MIN(ROW('03.Muestra'!$D$8:$D$17))+1,""),ROW()-123)),"")</f>
        <v/>
      </c>
      <c r="C126" s="186" t="str" cm="1">
        <f t="array" ref="C126">IFERROR(INDEX('03.Muestra'!$F$8:$F$17,SMALL(IF("Documento no web"='03.Muestra'!$D$8:$D$17,ROW('03.Muestra'!$F$8:$F$17)-MIN(ROW('03.Muestra'!$D$8:$D$17))+1,""),ROW()-123)),"")</f>
        <v/>
      </c>
      <c r="D126" s="229" t="str">
        <f t="shared" si="12"/>
        <v/>
      </c>
      <c r="E126" s="74" t="str">
        <f t="shared" si="13"/>
        <v/>
      </c>
      <c r="G126" s="18"/>
      <c r="H126" s="18"/>
      <c r="I126" s="18"/>
      <c r="J126" s="18"/>
      <c r="K126" s="163"/>
      <c r="L126" s="18"/>
      <c r="M126" s="18"/>
      <c r="N126" s="18"/>
      <c r="O126" s="18"/>
      <c r="P126" s="18"/>
      <c r="Q126" s="18"/>
      <c r="R126" s="18"/>
      <c r="S126" s="18"/>
      <c r="T126" s="18"/>
      <c r="U126" s="18"/>
      <c r="V126" s="18"/>
      <c r="W126" s="18"/>
      <c r="X126" s="18"/>
      <c r="Y126" s="18"/>
    </row>
    <row r="127" spans="1:30" ht="12" customHeight="1">
      <c r="A127" s="178" t="str" cm="1">
        <f t="array" ref="A127">IFERROR(INDEX('03.Muestra'!$B$8:$B$17,SMALL(IF("Documento no web"='03.Muestra'!$D$8:$D$17,ROW('03.Muestra'!$B$8:$B$17)-MIN(ROW('03.Muestra'!$D$8:$D$17))+1,""),ROW()-123)),"")</f>
        <v/>
      </c>
      <c r="B127" s="186" t="str" cm="1">
        <f t="array" ref="B127">IFERROR(INDEX('03.Muestra'!$C$8:$C$17,SMALL(IF("Documento no web"='03.Muestra'!$D$8:$D$17,ROW('03.Muestra'!$C$8:$C$17)-MIN(ROW('03.Muestra'!$D$8:$D$17))+1,""),ROW()-123)),"")</f>
        <v/>
      </c>
      <c r="C127" s="186" t="str" cm="1">
        <f t="array" ref="C127">IFERROR(INDEX('03.Muestra'!$F$8:$F$17,SMALL(IF("Documento no web"='03.Muestra'!$D$8:$D$17,ROW('03.Muestra'!$F$8:$F$17)-MIN(ROW('03.Muestra'!$D$8:$D$17))+1,""),ROW()-123)),"")</f>
        <v/>
      </c>
      <c r="D127" s="229" t="str">
        <f t="shared" si="12"/>
        <v/>
      </c>
      <c r="E127" s="74" t="str">
        <f t="shared" si="13"/>
        <v/>
      </c>
      <c r="G127" s="18"/>
      <c r="H127" s="18"/>
      <c r="I127" s="18"/>
      <c r="J127" s="18"/>
      <c r="K127" s="163"/>
      <c r="L127" s="18"/>
      <c r="M127" s="18"/>
      <c r="N127" s="18"/>
      <c r="O127" s="18"/>
      <c r="P127" s="18"/>
      <c r="Q127" s="18"/>
      <c r="R127" s="18"/>
      <c r="S127" s="18"/>
      <c r="T127" s="18"/>
      <c r="U127" s="18"/>
      <c r="V127" s="18"/>
      <c r="W127" s="18"/>
      <c r="X127" s="18"/>
      <c r="Y127" s="18"/>
    </row>
    <row r="128" spans="1:30" ht="12" customHeight="1">
      <c r="A128" s="178" t="str" cm="1">
        <f t="array" ref="A128">IFERROR(INDEX('03.Muestra'!$B$8:$B$17,SMALL(IF("Documento no web"='03.Muestra'!$D$8:$D$17,ROW('03.Muestra'!$B$8:$B$17)-MIN(ROW('03.Muestra'!$D$8:$D$17))+1,""),ROW()-123)),"")</f>
        <v/>
      </c>
      <c r="B128" s="186" t="str" cm="1">
        <f t="array" ref="B128">IFERROR(INDEX('03.Muestra'!$C$8:$C$17,SMALL(IF("Documento no web"='03.Muestra'!$D$8:$D$17,ROW('03.Muestra'!$C$8:$C$17)-MIN(ROW('03.Muestra'!$D$8:$D$17))+1,""),ROW()-123)),"")</f>
        <v/>
      </c>
      <c r="C128" s="186" t="str" cm="1">
        <f t="array" ref="C128">IFERROR(INDEX('03.Muestra'!$F$8:$F$17,SMALL(IF("Documento no web"='03.Muestra'!$D$8:$D$17,ROW('03.Muestra'!$F$8:$F$17)-MIN(ROW('03.Muestra'!$D$8:$D$17))+1,""),ROW()-123)),"")</f>
        <v/>
      </c>
      <c r="D128" s="229" t="str">
        <f t="shared" si="12"/>
        <v/>
      </c>
      <c r="E128" s="74" t="str">
        <f t="shared" si="13"/>
        <v/>
      </c>
      <c r="G128" s="18"/>
      <c r="H128" s="18"/>
      <c r="I128" s="18"/>
      <c r="J128" s="18"/>
      <c r="K128" s="163"/>
      <c r="L128" s="18"/>
      <c r="M128" s="18"/>
      <c r="N128" s="18"/>
      <c r="O128" s="18"/>
      <c r="P128" s="18"/>
      <c r="Q128" s="18"/>
      <c r="R128" s="18"/>
      <c r="S128" s="18"/>
      <c r="T128" s="18"/>
      <c r="U128" s="18"/>
      <c r="V128" s="18"/>
      <c r="W128" s="18"/>
      <c r="X128" s="18"/>
      <c r="Y128" s="18"/>
    </row>
    <row r="129" spans="1:30" ht="12" customHeight="1">
      <c r="A129" s="178" t="str" cm="1">
        <f t="array" ref="A129">IFERROR(INDEX('03.Muestra'!$B$8:$B$17,SMALL(IF("Documento no web"='03.Muestra'!$D$8:$D$17,ROW('03.Muestra'!$B$8:$B$17)-MIN(ROW('03.Muestra'!$D$8:$D$17))+1,""),ROW()-123)),"")</f>
        <v/>
      </c>
      <c r="B129" s="186" t="str" cm="1">
        <f t="array" ref="B129">IFERROR(INDEX('03.Muestra'!$C$8:$C$17,SMALL(IF("Documento no web"='03.Muestra'!$D$8:$D$17,ROW('03.Muestra'!$C$8:$C$17)-MIN(ROW('03.Muestra'!$D$8:$D$17))+1,""),ROW()-123)),"")</f>
        <v/>
      </c>
      <c r="C129" s="186" t="str" cm="1">
        <f t="array" ref="C129">IFERROR(INDEX('03.Muestra'!$F$8:$F$17,SMALL(IF("Documento no web"='03.Muestra'!$D$8:$D$17,ROW('03.Muestra'!$F$8:$F$17)-MIN(ROW('03.Muestra'!$D$8:$D$17))+1,""),ROW()-123)),"")</f>
        <v/>
      </c>
      <c r="D129" s="229" t="str">
        <f t="shared" si="12"/>
        <v/>
      </c>
      <c r="E129" s="74" t="str">
        <f t="shared" si="13"/>
        <v/>
      </c>
      <c r="G129" s="18"/>
      <c r="H129" s="18"/>
      <c r="I129" s="18"/>
      <c r="J129" s="18"/>
      <c r="K129" s="163"/>
      <c r="L129" s="18"/>
      <c r="M129" s="18"/>
      <c r="N129" s="18"/>
      <c r="O129" s="18"/>
      <c r="P129" s="18"/>
      <c r="Q129" s="18"/>
      <c r="R129" s="18"/>
      <c r="S129" s="18"/>
      <c r="T129" s="18"/>
      <c r="U129" s="18"/>
      <c r="V129" s="18"/>
      <c r="W129" s="18"/>
      <c r="X129" s="18"/>
      <c r="Y129" s="18"/>
    </row>
    <row r="130" spans="1:30" ht="12" customHeight="1">
      <c r="A130" s="178" t="str" cm="1">
        <f t="array" ref="A130">IFERROR(INDEX('03.Muestra'!$B$8:$B$17,SMALL(IF("Documento no web"='03.Muestra'!$D$8:$D$17,ROW('03.Muestra'!$B$8:$B$17)-MIN(ROW('03.Muestra'!$D$8:$D$17))+1,""),ROW()-123)),"")</f>
        <v/>
      </c>
      <c r="B130" s="186" t="str" cm="1">
        <f t="array" ref="B130">IFERROR(INDEX('03.Muestra'!$C$8:$C$17,SMALL(IF("Documento no web"='03.Muestra'!$D$8:$D$17,ROW('03.Muestra'!$C$8:$C$17)-MIN(ROW('03.Muestra'!$D$8:$D$17))+1,""),ROW()-123)),"")</f>
        <v/>
      </c>
      <c r="C130" s="186" t="str" cm="1">
        <f t="array" ref="C130">IFERROR(INDEX('03.Muestra'!$F$8:$F$17,SMALL(IF("Documento no web"='03.Muestra'!$D$8:$D$17,ROW('03.Muestra'!$F$8:$F$17)-MIN(ROW('03.Muestra'!$D$8:$D$17))+1,""),ROW()-123)),"")</f>
        <v/>
      </c>
      <c r="D130" s="229" t="str">
        <f t="shared" si="12"/>
        <v/>
      </c>
      <c r="E130" s="74" t="str">
        <f t="shared" si="13"/>
        <v/>
      </c>
      <c r="F130" s="18"/>
      <c r="G130" s="18"/>
      <c r="H130" s="18"/>
      <c r="I130" s="18"/>
      <c r="J130" s="18"/>
      <c r="K130" s="163"/>
      <c r="L130" s="18"/>
      <c r="M130" s="18"/>
      <c r="N130" s="18"/>
      <c r="O130" s="18"/>
      <c r="P130" s="18"/>
      <c r="Q130" s="18"/>
      <c r="R130" s="18"/>
      <c r="S130" s="18"/>
      <c r="T130" s="18"/>
      <c r="U130" s="18"/>
      <c r="V130" s="18"/>
      <c r="W130" s="18"/>
      <c r="X130" s="18"/>
      <c r="Y130" s="18"/>
    </row>
    <row r="131" spans="1:30" ht="12" customHeight="1">
      <c r="A131" s="178" t="str" cm="1">
        <f t="array" ref="A131">IFERROR(INDEX('03.Muestra'!$B$8:$B$17,SMALL(IF("Documento no web"='03.Muestra'!$D$8:$D$17,ROW('03.Muestra'!$B$8:$B$17)-MIN(ROW('03.Muestra'!$D$8:$D$17))+1,""),ROW()-123)),"")</f>
        <v/>
      </c>
      <c r="B131" s="186" t="str" cm="1">
        <f t="array" ref="B131">IFERROR(INDEX('03.Muestra'!$C$8:$C$17,SMALL(IF("Documento no web"='03.Muestra'!$D$8:$D$17,ROW('03.Muestra'!$C$8:$C$17)-MIN(ROW('03.Muestra'!$D$8:$D$17))+1,""),ROW()-123)),"")</f>
        <v/>
      </c>
      <c r="C131" s="186" t="str" cm="1">
        <f t="array" ref="C131">IFERROR(INDEX('03.Muestra'!$F$8:$F$17,SMALL(IF("Documento no web"='03.Muestra'!$D$8:$D$17,ROW('03.Muestra'!$F$8:$F$17)-MIN(ROW('03.Muestra'!$D$8:$D$17))+1,""),ROW()-123)),"")</f>
        <v/>
      </c>
      <c r="D131" s="229" t="str">
        <f t="shared" si="12"/>
        <v/>
      </c>
      <c r="E131" s="74" t="str">
        <f t="shared" si="13"/>
        <v/>
      </c>
      <c r="F131" s="18"/>
      <c r="G131" s="18"/>
      <c r="H131" s="18"/>
      <c r="I131" s="18"/>
      <c r="J131" s="18"/>
      <c r="K131" s="163"/>
      <c r="L131" s="18"/>
      <c r="M131" s="18"/>
      <c r="N131" s="18"/>
      <c r="O131" s="18"/>
      <c r="P131" s="18"/>
      <c r="Q131" s="18"/>
      <c r="R131" s="18"/>
      <c r="S131" s="18"/>
      <c r="T131" s="18"/>
      <c r="U131" s="18"/>
      <c r="V131" s="18"/>
      <c r="W131" s="18"/>
      <c r="X131" s="18"/>
      <c r="Y131" s="18"/>
    </row>
    <row r="132" spans="1:30" ht="12" customHeight="1">
      <c r="A132" s="178" t="str" cm="1">
        <f t="array" ref="A132">IFERROR(INDEX('03.Muestra'!$B$8:$B$17,SMALL(IF("Documento no web"='03.Muestra'!$D$8:$D$17,ROW('03.Muestra'!$B$8:$B$17)-MIN(ROW('03.Muestra'!$D$8:$D$17))+1,""),ROW()-123)),"")</f>
        <v/>
      </c>
      <c r="B132" s="186" t="str" cm="1">
        <f t="array" ref="B132">IFERROR(INDEX('03.Muestra'!$C$8:$C$17,SMALL(IF("Documento no web"='03.Muestra'!$D$8:$D$17,ROW('03.Muestra'!$C$8:$C$17)-MIN(ROW('03.Muestra'!$D$8:$D$17))+1,""),ROW()-123)),"")</f>
        <v/>
      </c>
      <c r="C132" s="186" t="str" cm="1">
        <f t="array" ref="C132">IFERROR(INDEX('03.Muestra'!$F$8:$F$17,SMALL(IF("Documento no web"='03.Muestra'!$D$8:$D$17,ROW('03.Muestra'!$F$8:$F$17)-MIN(ROW('03.Muestra'!$D$8:$D$17))+1,""),ROW()-123)),"")</f>
        <v/>
      </c>
      <c r="D132" s="229" t="str">
        <f t="shared" si="12"/>
        <v/>
      </c>
      <c r="E132" s="74" t="str">
        <f t="shared" si="13"/>
        <v/>
      </c>
      <c r="F132" s="18"/>
      <c r="G132" s="18"/>
      <c r="H132" s="18"/>
      <c r="I132" s="18"/>
      <c r="J132" s="18"/>
      <c r="K132" s="163"/>
      <c r="L132" s="18"/>
      <c r="M132" s="18"/>
      <c r="N132" s="18"/>
      <c r="O132" s="18"/>
      <c r="P132" s="18"/>
      <c r="Q132" s="18"/>
      <c r="R132" s="18"/>
      <c r="S132" s="18"/>
      <c r="T132" s="18"/>
      <c r="U132" s="18"/>
      <c r="V132" s="18"/>
      <c r="W132" s="18"/>
      <c r="X132" s="18"/>
      <c r="Y132" s="18"/>
    </row>
    <row r="133" spans="1:30" ht="12" customHeight="1">
      <c r="A133" s="178" t="str" cm="1">
        <f t="array" ref="A133">IFERROR(INDEX('03.Muestra'!$B$8:$B$17,SMALL(IF("Documento no web"='03.Muestra'!$D$8:$D$17,ROW('03.Muestra'!$B$8:$B$17)-MIN(ROW('03.Muestra'!$D$8:$D$17))+1,""),ROW()-123)),"")</f>
        <v/>
      </c>
      <c r="B133" s="186" t="str" cm="1">
        <f t="array" ref="B133">IFERROR(INDEX('03.Muestra'!$C$8:$C$17,SMALL(IF("Documento no web"='03.Muestra'!$D$8:$D$17,ROW('03.Muestra'!$C$8:$C$17)-MIN(ROW('03.Muestra'!$D$8:$D$17))+1,""),ROW()-123)),"")</f>
        <v/>
      </c>
      <c r="C133" s="186" t="str" cm="1">
        <f t="array" ref="C133">IFERROR(INDEX('03.Muestra'!$F$8:$F$17,SMALL(IF("Documento no web"='03.Muestra'!$D$8:$D$17,ROW('03.Muestra'!$F$8:$F$17)-MIN(ROW('03.Muestra'!$D$8:$D$17))+1,""),ROW()-123)),"")</f>
        <v/>
      </c>
      <c r="D133" s="229" t="str">
        <f t="shared" si="12"/>
        <v/>
      </c>
      <c r="E133" s="74" t="str">
        <f t="shared" si="13"/>
        <v/>
      </c>
      <c r="F133" s="18"/>
      <c r="G133" s="18"/>
      <c r="H133" s="18"/>
      <c r="I133" s="18"/>
      <c r="J133" s="18"/>
      <c r="K133" s="163"/>
      <c r="L133" s="18"/>
      <c r="M133" s="18"/>
      <c r="N133" s="18"/>
      <c r="O133" s="18"/>
      <c r="P133" s="18"/>
      <c r="Q133" s="18"/>
      <c r="R133" s="18"/>
      <c r="S133" s="18"/>
      <c r="T133" s="18"/>
      <c r="U133" s="18"/>
      <c r="V133" s="18"/>
      <c r="W133" s="18"/>
      <c r="X133" s="18"/>
      <c r="Y133" s="18"/>
    </row>
    <row r="134" spans="1:30" ht="12" customHeight="1">
      <c r="A134" s="79"/>
      <c r="B134" s="111"/>
      <c r="C134" s="111"/>
      <c r="D134" s="239"/>
      <c r="E134" s="74"/>
      <c r="F134" s="18"/>
      <c r="G134" s="18"/>
      <c r="H134" s="18"/>
      <c r="I134" s="18"/>
      <c r="J134" s="18"/>
      <c r="N134" s="18"/>
      <c r="O134" s="18"/>
      <c r="P134" s="18"/>
      <c r="Q134" s="18"/>
      <c r="R134" s="18"/>
      <c r="S134" s="18"/>
      <c r="T134" s="18"/>
      <c r="U134" s="18"/>
      <c r="AD134" s="18"/>
    </row>
    <row r="135" spans="1:30" ht="12" customHeight="1">
      <c r="A135" s="79"/>
      <c r="B135" s="111"/>
      <c r="C135" s="111"/>
      <c r="D135" s="239"/>
      <c r="E135" s="74"/>
      <c r="F135" s="18"/>
      <c r="G135" s="18"/>
      <c r="H135" s="18"/>
      <c r="I135" s="18"/>
      <c r="J135" s="18"/>
      <c r="N135" s="18"/>
      <c r="O135" s="18"/>
      <c r="P135" s="18"/>
      <c r="Q135" s="18"/>
      <c r="R135" s="18"/>
      <c r="S135" s="18"/>
      <c r="T135" s="18"/>
      <c r="U135" s="18"/>
      <c r="AD135" s="18"/>
    </row>
    <row r="136" spans="1:30" ht="31">
      <c r="A136" s="227"/>
      <c r="B136" s="228"/>
      <c r="C136" s="227"/>
      <c r="D136" s="240"/>
      <c r="E136" s="74"/>
      <c r="F136" s="18"/>
      <c r="G136" s="18"/>
      <c r="H136" s="18"/>
      <c r="I136" s="18"/>
      <c r="J136" s="18"/>
      <c r="N136" s="18"/>
      <c r="O136" s="18"/>
      <c r="P136" s="18"/>
      <c r="Q136" s="18"/>
      <c r="R136" s="18"/>
      <c r="S136" s="18"/>
      <c r="T136" s="18"/>
      <c r="U136" s="18"/>
      <c r="AD136" s="18"/>
    </row>
    <row r="137" spans="1:30" ht="14.5" customHeight="1">
      <c r="A137" s="180"/>
      <c r="B137" s="180"/>
      <c r="C137" s="180"/>
      <c r="D137" s="241"/>
      <c r="E137" s="74"/>
      <c r="F137" s="208"/>
      <c r="G137" s="18"/>
      <c r="H137" s="18"/>
      <c r="I137" s="18"/>
      <c r="J137" s="18"/>
      <c r="N137" s="18"/>
      <c r="O137" s="18"/>
      <c r="P137" s="18"/>
      <c r="Q137" s="18"/>
      <c r="R137" s="18"/>
      <c r="S137" s="18"/>
      <c r="T137" s="18"/>
      <c r="U137" s="18"/>
      <c r="AD137" s="18"/>
    </row>
    <row r="138" spans="1:30" ht="12" customHeight="1">
      <c r="B138" s="18"/>
      <c r="C138" s="18"/>
      <c r="D138" s="235"/>
      <c r="E138" s="74"/>
      <c r="F138" s="18"/>
      <c r="G138" s="18"/>
      <c r="H138" s="18"/>
      <c r="I138" s="18"/>
      <c r="J138" s="18"/>
      <c r="K138" s="163"/>
      <c r="L138" s="18"/>
      <c r="M138" s="18"/>
      <c r="N138" s="18"/>
      <c r="O138" s="18"/>
      <c r="P138" s="18"/>
      <c r="Q138" s="18"/>
      <c r="R138" s="18"/>
      <c r="S138" s="18"/>
      <c r="T138" s="18"/>
      <c r="U138" s="18"/>
      <c r="V138" s="18"/>
      <c r="W138" s="18"/>
      <c r="X138" s="18"/>
      <c r="Y138" s="18"/>
    </row>
    <row r="139" spans="1:30" ht="12" customHeight="1">
      <c r="B139" s="18"/>
      <c r="C139" s="18"/>
      <c r="D139" s="235"/>
      <c r="E139" s="78"/>
      <c r="F139" s="18"/>
      <c r="G139" s="18"/>
      <c r="H139" s="18"/>
      <c r="I139" s="18"/>
      <c r="J139" s="18"/>
      <c r="K139" s="163"/>
      <c r="L139" s="18"/>
      <c r="M139" s="18"/>
      <c r="N139" s="18"/>
      <c r="O139" s="18"/>
      <c r="P139" s="18"/>
      <c r="Q139" s="18"/>
      <c r="R139" s="18"/>
      <c r="S139" s="18"/>
      <c r="T139" s="18"/>
      <c r="U139" s="18"/>
      <c r="V139" s="18"/>
      <c r="W139" s="18"/>
      <c r="X139" s="18"/>
      <c r="Y139" s="18"/>
    </row>
    <row r="140" spans="1:30" ht="32.25" customHeight="1">
      <c r="A140" s="157" t="s">
        <v>262</v>
      </c>
      <c r="B140" s="22" t="s">
        <v>87</v>
      </c>
      <c r="C140" s="23" t="s">
        <v>420</v>
      </c>
      <c r="D140" s="237" t="s">
        <v>30</v>
      </c>
      <c r="E140" s="88"/>
      <c r="K140" s="163"/>
      <c r="L140" s="18"/>
      <c r="M140" s="18"/>
      <c r="N140" s="18"/>
      <c r="O140" s="18"/>
      <c r="P140" s="18"/>
      <c r="Q140" s="18"/>
      <c r="R140" s="18"/>
      <c r="S140" s="18"/>
      <c r="T140" s="18"/>
      <c r="U140" s="18"/>
      <c r="V140" s="18"/>
      <c r="W140" s="18"/>
      <c r="X140" s="18"/>
      <c r="Y140" s="18"/>
    </row>
    <row r="141" spans="1:30" ht="12" customHeight="1">
      <c r="A141" s="178" t="str" cm="1">
        <f t="array" ref="A141">IFERROR(INDEX('03.Muestra'!$B$8:$B$17,SMALL(IF("Documento no web"='03.Muestra'!$D$8:$D$17,ROW('03.Muestra'!$B$8:$B$17)-MIN(ROW('03.Muestra'!$D$8:$D$17))+1,""),ROW()-140)),"")</f>
        <v/>
      </c>
      <c r="B141" s="186" t="str" cm="1">
        <f t="array" ref="B141">IFERROR(INDEX('03.Muestra'!$C$8:$C$17,SMALL(IF("Documento no web"='03.Muestra'!$D$8:$D$17,ROW('03.Muestra'!$C$8:$C$17)-MIN(ROW('03.Muestra'!$D$8:$D$17))+1,""),ROW()-140)),"")</f>
        <v/>
      </c>
      <c r="C141" s="186" t="str" cm="1">
        <f t="array" ref="C141">IFERROR(INDEX('03.Muestra'!$F$8:$F$17,SMALL(IF("Documento no web"='03.Muestra'!$D$8:$D$17,ROW('03.Muestra'!$F$8:$F$17)-MIN(ROW('03.Muestra'!$D$8:$D$17))+1,""),ROW()-140)),"")</f>
        <v/>
      </c>
      <c r="D141" s="229" t="str">
        <f t="shared" ref="D141:D150" si="14">IF(C141="","",$D$18)</f>
        <v/>
      </c>
      <c r="E141" s="74" t="str">
        <f t="shared" ref="E141:E150" si="15">IF(D141&lt;&gt;"",IF(AND(B141&lt;&gt;"",C141&lt;&gt;""),"","ERR"),"")</f>
        <v/>
      </c>
      <c r="F141" s="81" t="s">
        <v>31</v>
      </c>
      <c r="G141" s="82" t="s">
        <v>35</v>
      </c>
      <c r="H141" s="83" t="s">
        <v>33</v>
      </c>
      <c r="I141" s="84" t="s">
        <v>26</v>
      </c>
      <c r="J141" s="85" t="s">
        <v>24</v>
      </c>
      <c r="K141" s="159" t="s">
        <v>463</v>
      </c>
      <c r="L141" s="18"/>
      <c r="M141" s="18"/>
      <c r="N141" s="18"/>
      <c r="O141" s="18"/>
      <c r="P141" s="18"/>
      <c r="Q141" s="18"/>
      <c r="R141" s="18"/>
      <c r="S141" s="18"/>
      <c r="T141" s="18"/>
      <c r="U141" s="18"/>
      <c r="V141" s="18"/>
      <c r="W141" s="18"/>
      <c r="X141" s="18"/>
      <c r="Y141" s="18"/>
    </row>
    <row r="142" spans="1:30" ht="12" customHeight="1">
      <c r="A142" s="178" t="str" cm="1">
        <f t="array" ref="A142">IFERROR(INDEX('03.Muestra'!$B$8:$B$17,SMALL(IF("Documento no web"='03.Muestra'!$D$8:$D$17,ROW('03.Muestra'!$B$8:$B$17)-MIN(ROW('03.Muestra'!$D$8:$D$17))+1,""),ROW()-140)),"")</f>
        <v/>
      </c>
      <c r="B142" s="186" t="str" cm="1">
        <f t="array" ref="B142">IFERROR(INDEX('03.Muestra'!$C$8:$C$17,SMALL(IF("Documento no web"='03.Muestra'!$D$8:$D$17,ROW('03.Muestra'!$C$8:$C$17)-MIN(ROW('03.Muestra'!$D$8:$D$17))+1,""),ROW()-140)),"")</f>
        <v/>
      </c>
      <c r="C142" s="186" t="str" cm="1">
        <f t="array" ref="C142">IFERROR(INDEX('03.Muestra'!$F$8:$F$17,SMALL(IF("Documento no web"='03.Muestra'!$D$8:$D$17,ROW('03.Muestra'!$F$8:$F$17)-MIN(ROW('03.Muestra'!$D$8:$D$17))+1,""),ROW()-140)),"")</f>
        <v/>
      </c>
      <c r="D142" s="229" t="str">
        <f t="shared" si="14"/>
        <v/>
      </c>
      <c r="E142" s="74" t="str">
        <f t="shared" si="15"/>
        <v/>
      </c>
      <c r="F142" s="199">
        <f ca="1">COUNTIF($D141:INDIRECT("$D" &amp;  SUM(ROW()-1,'03.Muestra'!$D$20)-1),F141)</f>
        <v>0</v>
      </c>
      <c r="G142" s="199">
        <f ca="1">COUNTIF($D141:INDIRECT("$D" &amp;  SUM(ROW()-1,'03.Muestra'!$D$20)-1),G141)</f>
        <v>0</v>
      </c>
      <c r="H142" s="199">
        <f ca="1">COUNTIF($D141:INDIRECT("$D" &amp;  SUM(ROW()-1,'03.Muestra'!$D$20)-1),H141)</f>
        <v>0</v>
      </c>
      <c r="I142" s="199">
        <f ca="1">COUNTIF($D141:INDIRECT("$D" &amp;  SUM(ROW()-1,'03.Muestra'!$D$20)-1),I141)</f>
        <v>0</v>
      </c>
      <c r="J142" s="199">
        <f ca="1">COUNTIF($D141:INDIRECT("$D" &amp;  SUM(ROW()-1,'03.Muestra'!$D$20)-1),J141)</f>
        <v>0</v>
      </c>
      <c r="K142" s="160">
        <f ca="1">IF(COUNTIF('03.Muestra'!$D$8:$D$17,"Documento no web")=0,0,COUNTBLANK($D141:INDIRECT("$D" &amp;  SUM(ROW()-1,COUNTIF('03.Muestra'!$D$8:$D$17,"Documento no web"))-1)))</f>
        <v>0</v>
      </c>
      <c r="L142" s="18"/>
      <c r="M142" s="18"/>
      <c r="N142" s="18"/>
      <c r="O142" s="18"/>
      <c r="P142" s="18"/>
      <c r="Q142" s="18"/>
      <c r="R142" s="18"/>
      <c r="S142" s="18"/>
      <c r="T142" s="18"/>
      <c r="U142" s="18"/>
      <c r="V142" s="18"/>
      <c r="W142" s="18"/>
      <c r="X142" s="18"/>
      <c r="Y142" s="18"/>
    </row>
    <row r="143" spans="1:30" ht="12" customHeight="1">
      <c r="A143" s="178" t="str" cm="1">
        <f t="array" ref="A143">IFERROR(INDEX('03.Muestra'!$B$8:$B$17,SMALL(IF("Documento no web"='03.Muestra'!$D$8:$D$17,ROW('03.Muestra'!$B$8:$B$17)-MIN(ROW('03.Muestra'!$D$8:$D$17))+1,""),ROW()-140)),"")</f>
        <v/>
      </c>
      <c r="B143" s="186" t="str" cm="1">
        <f t="array" ref="B143">IFERROR(INDEX('03.Muestra'!$C$8:$C$17,SMALL(IF("Documento no web"='03.Muestra'!$D$8:$D$17,ROW('03.Muestra'!$C$8:$C$17)-MIN(ROW('03.Muestra'!$D$8:$D$17))+1,""),ROW()-140)),"")</f>
        <v/>
      </c>
      <c r="C143" s="186" t="str" cm="1">
        <f t="array" ref="C143">IFERROR(INDEX('03.Muestra'!$F$8:$F$17,SMALL(IF("Documento no web"='03.Muestra'!$D$8:$D$17,ROW('03.Muestra'!$F$8:$F$17)-MIN(ROW('03.Muestra'!$D$8:$D$17))+1,""),ROW()-140)),"")</f>
        <v/>
      </c>
      <c r="D143" s="229" t="str">
        <f t="shared" si="14"/>
        <v/>
      </c>
      <c r="E143" s="74" t="str">
        <f t="shared" si="15"/>
        <v/>
      </c>
      <c r="G143" s="18"/>
      <c r="H143" s="18"/>
      <c r="I143" s="18"/>
      <c r="J143" s="18"/>
      <c r="K143" s="163"/>
      <c r="L143" s="18"/>
      <c r="M143" s="18"/>
      <c r="N143" s="18"/>
      <c r="O143" s="18"/>
      <c r="P143" s="18"/>
      <c r="Q143" s="18"/>
      <c r="R143" s="18"/>
      <c r="S143" s="18"/>
      <c r="T143" s="18"/>
      <c r="U143" s="18"/>
      <c r="V143" s="18"/>
      <c r="W143" s="18"/>
      <c r="X143" s="18"/>
      <c r="Y143" s="18"/>
    </row>
    <row r="144" spans="1:30" ht="12" customHeight="1">
      <c r="A144" s="178" t="str" cm="1">
        <f t="array" ref="A144">IFERROR(INDEX('03.Muestra'!$B$8:$B$17,SMALL(IF("Documento no web"='03.Muestra'!$D$8:$D$17,ROW('03.Muestra'!$B$8:$B$17)-MIN(ROW('03.Muestra'!$D$8:$D$17))+1,""),ROW()-140)),"")</f>
        <v/>
      </c>
      <c r="B144" s="186" t="str" cm="1">
        <f t="array" ref="B144">IFERROR(INDEX('03.Muestra'!$C$8:$C$17,SMALL(IF("Documento no web"='03.Muestra'!$D$8:$D$17,ROW('03.Muestra'!$C$8:$C$17)-MIN(ROW('03.Muestra'!$D$8:$D$17))+1,""),ROW()-140)),"")</f>
        <v/>
      </c>
      <c r="C144" s="186" t="str" cm="1">
        <f t="array" ref="C144">IFERROR(INDEX('03.Muestra'!$F$8:$F$17,SMALL(IF("Documento no web"='03.Muestra'!$D$8:$D$17,ROW('03.Muestra'!$F$8:$F$17)-MIN(ROW('03.Muestra'!$D$8:$D$17))+1,""),ROW()-140)),"")</f>
        <v/>
      </c>
      <c r="D144" s="229" t="str">
        <f t="shared" si="14"/>
        <v/>
      </c>
      <c r="E144" s="74" t="str">
        <f t="shared" si="15"/>
        <v/>
      </c>
      <c r="G144" s="18"/>
      <c r="H144" s="18"/>
      <c r="I144" s="18"/>
      <c r="J144" s="18"/>
      <c r="K144" s="163"/>
      <c r="L144" s="18"/>
      <c r="M144" s="18"/>
      <c r="N144" s="18"/>
      <c r="O144" s="18"/>
      <c r="P144" s="18"/>
      <c r="Q144" s="18"/>
      <c r="R144" s="18"/>
      <c r="S144" s="18"/>
      <c r="T144" s="18"/>
      <c r="U144" s="18"/>
      <c r="V144" s="18"/>
      <c r="W144" s="18"/>
      <c r="X144" s="18"/>
      <c r="Y144" s="18"/>
    </row>
    <row r="145" spans="1:30" ht="12" customHeight="1">
      <c r="A145" s="178" t="str" cm="1">
        <f t="array" ref="A145">IFERROR(INDEX('03.Muestra'!$B$8:$B$17,SMALL(IF("Documento no web"='03.Muestra'!$D$8:$D$17,ROW('03.Muestra'!$B$8:$B$17)-MIN(ROW('03.Muestra'!$D$8:$D$17))+1,""),ROW()-140)),"")</f>
        <v/>
      </c>
      <c r="B145" s="186" t="str" cm="1">
        <f t="array" ref="B145">IFERROR(INDEX('03.Muestra'!$C$8:$C$17,SMALL(IF("Documento no web"='03.Muestra'!$D$8:$D$17,ROW('03.Muestra'!$C$8:$C$17)-MIN(ROW('03.Muestra'!$D$8:$D$17))+1,""),ROW()-140)),"")</f>
        <v/>
      </c>
      <c r="C145" s="186" t="str" cm="1">
        <f t="array" ref="C145">IFERROR(INDEX('03.Muestra'!$F$8:$F$17,SMALL(IF("Documento no web"='03.Muestra'!$D$8:$D$17,ROW('03.Muestra'!$F$8:$F$17)-MIN(ROW('03.Muestra'!$D$8:$D$17))+1,""),ROW()-140)),"")</f>
        <v/>
      </c>
      <c r="D145" s="229" t="str">
        <f t="shared" si="14"/>
        <v/>
      </c>
      <c r="E145" s="74" t="str">
        <f t="shared" si="15"/>
        <v/>
      </c>
      <c r="G145" s="18"/>
      <c r="H145" s="18"/>
      <c r="I145" s="18"/>
      <c r="J145" s="18"/>
      <c r="K145" s="163"/>
      <c r="L145" s="18"/>
      <c r="M145" s="18"/>
      <c r="N145" s="18"/>
      <c r="O145" s="18"/>
      <c r="P145" s="18"/>
      <c r="Q145" s="18"/>
      <c r="R145" s="18"/>
      <c r="S145" s="18"/>
      <c r="T145" s="18"/>
      <c r="U145" s="18"/>
      <c r="V145" s="18"/>
      <c r="W145" s="18"/>
      <c r="X145" s="18"/>
      <c r="Y145" s="18"/>
    </row>
    <row r="146" spans="1:30" ht="12" customHeight="1">
      <c r="A146" s="178" t="str" cm="1">
        <f t="array" ref="A146">IFERROR(INDEX('03.Muestra'!$B$8:$B$17,SMALL(IF("Documento no web"='03.Muestra'!$D$8:$D$17,ROW('03.Muestra'!$B$8:$B$17)-MIN(ROW('03.Muestra'!$D$8:$D$17))+1,""),ROW()-140)),"")</f>
        <v/>
      </c>
      <c r="B146" s="186" t="str" cm="1">
        <f t="array" ref="B146">IFERROR(INDEX('03.Muestra'!$C$8:$C$17,SMALL(IF("Documento no web"='03.Muestra'!$D$8:$D$17,ROW('03.Muestra'!$C$8:$C$17)-MIN(ROW('03.Muestra'!$D$8:$D$17))+1,""),ROW()-140)),"")</f>
        <v/>
      </c>
      <c r="C146" s="186" t="str" cm="1">
        <f t="array" ref="C146">IFERROR(INDEX('03.Muestra'!$F$8:$F$17,SMALL(IF("Documento no web"='03.Muestra'!$D$8:$D$17,ROW('03.Muestra'!$F$8:$F$17)-MIN(ROW('03.Muestra'!$D$8:$D$17))+1,""),ROW()-140)),"")</f>
        <v/>
      </c>
      <c r="D146" s="229" t="str">
        <f t="shared" si="14"/>
        <v/>
      </c>
      <c r="E146" s="74" t="str">
        <f t="shared" si="15"/>
        <v/>
      </c>
      <c r="G146" s="18"/>
      <c r="H146" s="18"/>
      <c r="I146" s="18"/>
      <c r="J146" s="18"/>
      <c r="K146" s="163"/>
      <c r="L146" s="18"/>
      <c r="M146" s="18"/>
      <c r="N146" s="18"/>
      <c r="O146" s="18"/>
      <c r="P146" s="18"/>
      <c r="Q146" s="18"/>
      <c r="R146" s="18"/>
      <c r="S146" s="18"/>
      <c r="T146" s="18"/>
      <c r="U146" s="18"/>
      <c r="V146" s="18"/>
      <c r="W146" s="18"/>
      <c r="X146" s="18"/>
      <c r="Y146" s="18"/>
    </row>
    <row r="147" spans="1:30" ht="12" customHeight="1">
      <c r="A147" s="178" t="str" cm="1">
        <f t="array" ref="A147">IFERROR(INDEX('03.Muestra'!$B$8:$B$17,SMALL(IF("Documento no web"='03.Muestra'!$D$8:$D$17,ROW('03.Muestra'!$B$8:$B$17)-MIN(ROW('03.Muestra'!$D$8:$D$17))+1,""),ROW()-140)),"")</f>
        <v/>
      </c>
      <c r="B147" s="186" t="str" cm="1">
        <f t="array" ref="B147">IFERROR(INDEX('03.Muestra'!$C$8:$C$17,SMALL(IF("Documento no web"='03.Muestra'!$D$8:$D$17,ROW('03.Muestra'!$C$8:$C$17)-MIN(ROW('03.Muestra'!$D$8:$D$17))+1,""),ROW()-140)),"")</f>
        <v/>
      </c>
      <c r="C147" s="186" t="str" cm="1">
        <f t="array" ref="C147">IFERROR(INDEX('03.Muestra'!$F$8:$F$17,SMALL(IF("Documento no web"='03.Muestra'!$D$8:$D$17,ROW('03.Muestra'!$F$8:$F$17)-MIN(ROW('03.Muestra'!$D$8:$D$17))+1,""),ROW()-140)),"")</f>
        <v/>
      </c>
      <c r="D147" s="229" t="str">
        <f t="shared" si="14"/>
        <v/>
      </c>
      <c r="E147" s="74" t="str">
        <f t="shared" si="15"/>
        <v/>
      </c>
      <c r="F147" s="18"/>
      <c r="G147" s="18"/>
      <c r="H147" s="18"/>
      <c r="I147" s="18"/>
      <c r="J147" s="18"/>
      <c r="K147" s="163"/>
      <c r="L147" s="18"/>
      <c r="M147" s="18"/>
      <c r="N147" s="18"/>
      <c r="O147" s="18"/>
      <c r="P147" s="18"/>
      <c r="Q147" s="18"/>
      <c r="R147" s="18"/>
      <c r="S147" s="18"/>
      <c r="T147" s="18"/>
      <c r="U147" s="18"/>
      <c r="V147" s="18"/>
      <c r="W147" s="18"/>
      <c r="X147" s="18"/>
      <c r="Y147" s="18"/>
    </row>
    <row r="148" spans="1:30" ht="12" customHeight="1">
      <c r="A148" s="178" t="str" cm="1">
        <f t="array" ref="A148">IFERROR(INDEX('03.Muestra'!$B$8:$B$17,SMALL(IF("Documento no web"='03.Muestra'!$D$8:$D$17,ROW('03.Muestra'!$B$8:$B$17)-MIN(ROW('03.Muestra'!$D$8:$D$17))+1,""),ROW()-140)),"")</f>
        <v/>
      </c>
      <c r="B148" s="186" t="str" cm="1">
        <f t="array" ref="B148">IFERROR(INDEX('03.Muestra'!$C$8:$C$17,SMALL(IF("Documento no web"='03.Muestra'!$D$8:$D$17,ROW('03.Muestra'!$C$8:$C$17)-MIN(ROW('03.Muestra'!$D$8:$D$17))+1,""),ROW()-140)),"")</f>
        <v/>
      </c>
      <c r="C148" s="186" t="str" cm="1">
        <f t="array" ref="C148">IFERROR(INDEX('03.Muestra'!$F$8:$F$17,SMALL(IF("Documento no web"='03.Muestra'!$D$8:$D$17,ROW('03.Muestra'!$F$8:$F$17)-MIN(ROW('03.Muestra'!$D$8:$D$17))+1,""),ROW()-140)),"")</f>
        <v/>
      </c>
      <c r="D148" s="229" t="str">
        <f t="shared" si="14"/>
        <v/>
      </c>
      <c r="E148" s="74" t="str">
        <f t="shared" si="15"/>
        <v/>
      </c>
      <c r="F148" s="18"/>
      <c r="G148" s="18"/>
      <c r="H148" s="18"/>
      <c r="I148" s="18"/>
      <c r="J148" s="18"/>
      <c r="K148" s="163"/>
      <c r="L148" s="18"/>
      <c r="M148" s="18"/>
      <c r="N148" s="18"/>
      <c r="O148" s="18"/>
      <c r="P148" s="18"/>
      <c r="Q148" s="18"/>
      <c r="R148" s="18"/>
      <c r="S148" s="18"/>
      <c r="T148" s="18"/>
      <c r="U148" s="18"/>
      <c r="V148" s="18"/>
      <c r="W148" s="18"/>
      <c r="X148" s="18"/>
      <c r="Y148" s="18"/>
    </row>
    <row r="149" spans="1:30" ht="12" customHeight="1">
      <c r="A149" s="178" t="str" cm="1">
        <f t="array" ref="A149">IFERROR(INDEX('03.Muestra'!$B$8:$B$17,SMALL(IF("Documento no web"='03.Muestra'!$D$8:$D$17,ROW('03.Muestra'!$B$8:$B$17)-MIN(ROW('03.Muestra'!$D$8:$D$17))+1,""),ROW()-140)),"")</f>
        <v/>
      </c>
      <c r="B149" s="186" t="str" cm="1">
        <f t="array" ref="B149">IFERROR(INDEX('03.Muestra'!$C$8:$C$17,SMALL(IF("Documento no web"='03.Muestra'!$D$8:$D$17,ROW('03.Muestra'!$C$8:$C$17)-MIN(ROW('03.Muestra'!$D$8:$D$17))+1,""),ROW()-140)),"")</f>
        <v/>
      </c>
      <c r="C149" s="186" t="str" cm="1">
        <f t="array" ref="C149">IFERROR(INDEX('03.Muestra'!$F$8:$F$17,SMALL(IF("Documento no web"='03.Muestra'!$D$8:$D$17,ROW('03.Muestra'!$F$8:$F$17)-MIN(ROW('03.Muestra'!$D$8:$D$17))+1,""),ROW()-140)),"")</f>
        <v/>
      </c>
      <c r="D149" s="229" t="str">
        <f t="shared" si="14"/>
        <v/>
      </c>
      <c r="E149" s="74" t="str">
        <f t="shared" si="15"/>
        <v/>
      </c>
      <c r="F149" s="18"/>
      <c r="G149" s="18"/>
      <c r="H149" s="18"/>
      <c r="I149" s="18"/>
      <c r="J149" s="18"/>
      <c r="K149" s="163"/>
      <c r="L149" s="18"/>
      <c r="M149" s="18"/>
      <c r="N149" s="18"/>
      <c r="O149" s="18"/>
      <c r="P149" s="18"/>
      <c r="Q149" s="18"/>
      <c r="R149" s="18"/>
      <c r="S149" s="18"/>
      <c r="T149" s="18"/>
      <c r="U149" s="18"/>
      <c r="V149" s="18"/>
      <c r="W149" s="18"/>
      <c r="X149" s="18"/>
      <c r="Y149" s="18"/>
    </row>
    <row r="150" spans="1:30" ht="12" customHeight="1">
      <c r="A150" s="178" t="str" cm="1">
        <f t="array" ref="A150">IFERROR(INDEX('03.Muestra'!$B$8:$B$17,SMALL(IF("Documento no web"='03.Muestra'!$D$8:$D$17,ROW('03.Muestra'!$B$8:$B$17)-MIN(ROW('03.Muestra'!$D$8:$D$17))+1,""),ROW()-140)),"")</f>
        <v/>
      </c>
      <c r="B150" s="186" t="str" cm="1">
        <f t="array" ref="B150">IFERROR(INDEX('03.Muestra'!$C$8:$C$17,SMALL(IF("Documento no web"='03.Muestra'!$D$8:$D$17,ROW('03.Muestra'!$C$8:$C$17)-MIN(ROW('03.Muestra'!$D$8:$D$17))+1,""),ROW()-140)),"")</f>
        <v/>
      </c>
      <c r="C150" s="186" t="str" cm="1">
        <f t="array" ref="C150">IFERROR(INDEX('03.Muestra'!$F$8:$F$17,SMALL(IF("Documento no web"='03.Muestra'!$D$8:$D$17,ROW('03.Muestra'!$F$8:$F$17)-MIN(ROW('03.Muestra'!$D$8:$D$17))+1,""),ROW()-140)),"")</f>
        <v/>
      </c>
      <c r="D150" s="229" t="str">
        <f t="shared" si="14"/>
        <v/>
      </c>
      <c r="E150" s="74" t="str">
        <f t="shared" si="15"/>
        <v/>
      </c>
      <c r="F150" s="18"/>
      <c r="G150" s="18"/>
      <c r="H150" s="18"/>
      <c r="I150" s="18"/>
      <c r="J150" s="18"/>
      <c r="K150" s="163"/>
      <c r="L150" s="18"/>
      <c r="M150" s="18"/>
      <c r="N150" s="18"/>
      <c r="O150" s="18"/>
      <c r="P150" s="18"/>
      <c r="Q150" s="18"/>
      <c r="R150" s="18"/>
      <c r="S150" s="18"/>
      <c r="T150" s="18"/>
      <c r="U150" s="18"/>
      <c r="V150" s="18"/>
      <c r="W150" s="18"/>
      <c r="X150" s="18"/>
      <c r="Y150" s="18"/>
    </row>
    <row r="151" spans="1:30" ht="12" customHeight="1">
      <c r="A151" s="79"/>
      <c r="B151" s="111"/>
      <c r="C151" s="111"/>
      <c r="D151" s="239"/>
      <c r="E151" s="74"/>
      <c r="F151" s="18"/>
      <c r="G151" s="18"/>
      <c r="H151" s="18"/>
      <c r="I151" s="18"/>
      <c r="J151" s="18"/>
      <c r="N151" s="18"/>
      <c r="O151" s="18"/>
      <c r="P151" s="18"/>
      <c r="Q151" s="18"/>
      <c r="R151" s="18"/>
      <c r="S151" s="18"/>
      <c r="T151" s="18"/>
      <c r="U151" s="18"/>
      <c r="AD151" s="18"/>
    </row>
    <row r="152" spans="1:30" ht="12" customHeight="1">
      <c r="A152" s="79"/>
      <c r="B152" s="111"/>
      <c r="C152" s="111"/>
      <c r="D152" s="239"/>
      <c r="E152" s="74"/>
      <c r="F152" s="18"/>
      <c r="G152" s="18"/>
      <c r="H152" s="18"/>
      <c r="I152" s="18"/>
      <c r="J152" s="18"/>
      <c r="N152" s="18"/>
      <c r="O152" s="18"/>
      <c r="P152" s="18"/>
      <c r="Q152" s="18"/>
      <c r="R152" s="18"/>
      <c r="S152" s="18"/>
      <c r="T152" s="18"/>
      <c r="U152" s="18"/>
      <c r="AD152" s="18"/>
    </row>
    <row r="153" spans="1:30" ht="31">
      <c r="A153" s="227"/>
      <c r="B153" s="228"/>
      <c r="C153" s="227"/>
      <c r="D153" s="240"/>
      <c r="E153" s="74"/>
      <c r="F153" s="18"/>
      <c r="G153" s="18"/>
      <c r="H153" s="18"/>
      <c r="I153" s="18"/>
      <c r="J153" s="18"/>
      <c r="N153" s="18"/>
      <c r="O153" s="18"/>
      <c r="P153" s="18"/>
      <c r="Q153" s="18"/>
      <c r="R153" s="18"/>
      <c r="S153" s="18"/>
      <c r="T153" s="18"/>
      <c r="U153" s="18"/>
      <c r="AD153" s="18"/>
    </row>
    <row r="154" spans="1:30" ht="14.5" customHeight="1">
      <c r="A154" s="180"/>
      <c r="B154" s="180"/>
      <c r="C154" s="180"/>
      <c r="D154" s="241"/>
      <c r="E154" s="74"/>
      <c r="F154" s="208"/>
      <c r="G154" s="18"/>
      <c r="H154" s="18"/>
      <c r="I154" s="18"/>
      <c r="J154" s="18"/>
      <c r="N154" s="18"/>
      <c r="O154" s="18"/>
      <c r="P154" s="18"/>
      <c r="Q154" s="18"/>
      <c r="R154" s="18"/>
      <c r="S154" s="18"/>
      <c r="T154" s="18"/>
      <c r="U154" s="18"/>
      <c r="AD154" s="18"/>
    </row>
    <row r="155" spans="1:30" ht="12" customHeight="1">
      <c r="B155" s="18"/>
      <c r="C155" s="18"/>
      <c r="D155" s="235"/>
      <c r="E155" s="74"/>
      <c r="F155" s="18"/>
      <c r="G155" s="18"/>
      <c r="H155" s="18"/>
      <c r="I155" s="18"/>
      <c r="J155" s="18"/>
      <c r="K155" s="163"/>
      <c r="L155" s="18"/>
      <c r="M155" s="18"/>
      <c r="N155" s="18"/>
      <c r="O155" s="18"/>
      <c r="P155" s="18"/>
      <c r="Q155" s="18"/>
      <c r="R155" s="18"/>
      <c r="S155" s="18"/>
      <c r="T155" s="18"/>
      <c r="U155" s="18"/>
      <c r="V155" s="18"/>
      <c r="W155" s="18"/>
      <c r="X155" s="18"/>
      <c r="Y155" s="18"/>
    </row>
    <row r="156" spans="1:30" ht="12" customHeight="1">
      <c r="B156" s="18"/>
      <c r="C156" s="18"/>
      <c r="D156" s="235"/>
      <c r="E156" s="78"/>
      <c r="F156" s="18"/>
      <c r="G156" s="18"/>
      <c r="H156" s="18"/>
      <c r="I156" s="18"/>
      <c r="J156" s="18"/>
      <c r="K156" s="163"/>
      <c r="L156" s="18"/>
      <c r="M156" s="18"/>
      <c r="N156" s="18"/>
      <c r="O156" s="18"/>
      <c r="P156" s="18"/>
      <c r="Q156" s="18"/>
      <c r="R156" s="18"/>
      <c r="S156" s="18"/>
      <c r="T156" s="18"/>
      <c r="U156" s="18"/>
      <c r="V156" s="18"/>
      <c r="W156" s="18"/>
      <c r="X156" s="18"/>
      <c r="Y156" s="18"/>
    </row>
    <row r="157" spans="1:30" ht="32.25" customHeight="1">
      <c r="A157" s="157" t="s">
        <v>262</v>
      </c>
      <c r="B157" s="22" t="s">
        <v>87</v>
      </c>
      <c r="C157" s="23" t="s">
        <v>421</v>
      </c>
      <c r="D157" s="237" t="s">
        <v>30</v>
      </c>
      <c r="E157" s="88"/>
      <c r="K157" s="163"/>
      <c r="L157" s="18"/>
      <c r="M157" s="18"/>
      <c r="N157" s="18"/>
      <c r="O157" s="18"/>
      <c r="P157" s="18"/>
      <c r="Q157" s="18"/>
      <c r="R157" s="18"/>
      <c r="S157" s="18"/>
      <c r="T157" s="18"/>
      <c r="U157" s="18"/>
      <c r="V157" s="18"/>
      <c r="W157" s="18"/>
      <c r="X157" s="18"/>
      <c r="Y157" s="18"/>
    </row>
    <row r="158" spans="1:30" ht="12" customHeight="1">
      <c r="A158" s="178" t="str" cm="1">
        <f t="array" ref="A158">IFERROR(INDEX('03.Muestra'!$B$8:$B$17,SMALL(IF("Documento no web"='03.Muestra'!$D$8:$D$17,ROW('03.Muestra'!$B$8:$B$17)-MIN(ROW('03.Muestra'!$D$8:$D$17))+1,""),ROW()-157)),"")</f>
        <v/>
      </c>
      <c r="B158" s="186" t="str" cm="1">
        <f t="array" ref="B158">IFERROR(INDEX('03.Muestra'!$C$8:$C$17,SMALL(IF("Documento no web"='03.Muestra'!$D$8:$D$17,ROW('03.Muestra'!$C$8:$C$17)-MIN(ROW('03.Muestra'!$D$8:$D$17))+1,""),ROW()-157)),"")</f>
        <v/>
      </c>
      <c r="C158" s="186" t="str" cm="1">
        <f t="array" ref="C158">IFERROR(INDEX('03.Muestra'!$F$8:$F$17,SMALL(IF("Documento no web"='03.Muestra'!$D$8:$D$17,ROW('03.Muestra'!$F$8:$F$17)-MIN(ROW('03.Muestra'!$D$8:$D$17))+1,""),ROW()-157)),"")</f>
        <v/>
      </c>
      <c r="D158" s="229" t="str">
        <f t="shared" ref="D158:D167" si="16">IF(C158="","",$D$18)</f>
        <v/>
      </c>
      <c r="E158" s="74" t="str">
        <f t="shared" ref="E158:E167" si="17">IF(D158&lt;&gt;"",IF(AND(B158&lt;&gt;"",C158&lt;&gt;""),"","ERR"),"")</f>
        <v/>
      </c>
      <c r="F158" s="81" t="s">
        <v>31</v>
      </c>
      <c r="G158" s="82" t="s">
        <v>35</v>
      </c>
      <c r="H158" s="83" t="s">
        <v>33</v>
      </c>
      <c r="I158" s="84" t="s">
        <v>26</v>
      </c>
      <c r="J158" s="85" t="s">
        <v>24</v>
      </c>
      <c r="K158" s="159" t="s">
        <v>463</v>
      </c>
      <c r="L158" s="18"/>
      <c r="M158" s="18"/>
      <c r="N158" s="18"/>
      <c r="O158" s="18"/>
      <c r="P158" s="18"/>
      <c r="Q158" s="18"/>
      <c r="R158" s="18"/>
      <c r="S158" s="18"/>
      <c r="T158" s="18"/>
      <c r="U158" s="18"/>
      <c r="V158" s="18"/>
      <c r="W158" s="18"/>
      <c r="X158" s="18"/>
      <c r="Y158" s="18"/>
    </row>
    <row r="159" spans="1:30" ht="12" customHeight="1">
      <c r="A159" s="178" t="str" cm="1">
        <f t="array" ref="A159">IFERROR(INDEX('03.Muestra'!$B$8:$B$17,SMALL(IF("Documento no web"='03.Muestra'!$D$8:$D$17,ROW('03.Muestra'!$B$8:$B$17)-MIN(ROW('03.Muestra'!$D$8:$D$17))+1,""),ROW()-157)),"")</f>
        <v/>
      </c>
      <c r="B159" s="186" t="str" cm="1">
        <f t="array" ref="B159">IFERROR(INDEX('03.Muestra'!$C$8:$C$17,SMALL(IF("Documento no web"='03.Muestra'!$D$8:$D$17,ROW('03.Muestra'!$C$8:$C$17)-MIN(ROW('03.Muestra'!$D$8:$D$17))+1,""),ROW()-157)),"")</f>
        <v/>
      </c>
      <c r="C159" s="186" t="str" cm="1">
        <f t="array" ref="C159">IFERROR(INDEX('03.Muestra'!$F$8:$F$17,SMALL(IF("Documento no web"='03.Muestra'!$D$8:$D$17,ROW('03.Muestra'!$F$8:$F$17)-MIN(ROW('03.Muestra'!$D$8:$D$17))+1,""),ROW()-157)),"")</f>
        <v/>
      </c>
      <c r="D159" s="229" t="str">
        <f t="shared" si="16"/>
        <v/>
      </c>
      <c r="E159" s="74" t="str">
        <f t="shared" si="17"/>
        <v/>
      </c>
      <c r="F159" s="199">
        <f ca="1">COUNTIF($D158:INDIRECT("$D" &amp;  SUM(ROW()-1,'03.Muestra'!$D$20)-1),F158)</f>
        <v>0</v>
      </c>
      <c r="G159" s="199">
        <f ca="1">COUNTIF($D158:INDIRECT("$D" &amp;  SUM(ROW()-1,'03.Muestra'!$D$20)-1),G158)</f>
        <v>0</v>
      </c>
      <c r="H159" s="199">
        <f ca="1">COUNTIF($D158:INDIRECT("$D" &amp;  SUM(ROW()-1,'03.Muestra'!$D$20)-1),H158)</f>
        <v>0</v>
      </c>
      <c r="I159" s="199">
        <f ca="1">COUNTIF($D158:INDIRECT("$D" &amp;  SUM(ROW()-1,'03.Muestra'!$D$20)-1),I158)</f>
        <v>0</v>
      </c>
      <c r="J159" s="199">
        <f ca="1">COUNTIF($D158:INDIRECT("$D" &amp;  SUM(ROW()-1,'03.Muestra'!$D$20)-1),J158)</f>
        <v>0</v>
      </c>
      <c r="K159" s="160">
        <f ca="1">IF(COUNTIF('03.Muestra'!$D$8:$D$17,"Documento no web")=0,0,COUNTBLANK($D158:INDIRECT("$D" &amp;  SUM(ROW()-1,COUNTIF('03.Muestra'!$D$8:$D$17,"Documento no web"))-1)))</f>
        <v>0</v>
      </c>
      <c r="L159" s="18"/>
      <c r="M159" s="18"/>
      <c r="N159" s="18"/>
      <c r="O159" s="18"/>
      <c r="P159" s="18"/>
      <c r="Q159" s="18"/>
      <c r="R159" s="18"/>
      <c r="S159" s="18"/>
      <c r="T159" s="18"/>
      <c r="U159" s="18"/>
      <c r="V159" s="18"/>
      <c r="W159" s="18"/>
      <c r="X159" s="18"/>
      <c r="Y159" s="18"/>
    </row>
    <row r="160" spans="1:30" ht="12" customHeight="1">
      <c r="A160" s="178" t="str" cm="1">
        <f t="array" ref="A160">IFERROR(INDEX('03.Muestra'!$B$8:$B$17,SMALL(IF("Documento no web"='03.Muestra'!$D$8:$D$17,ROW('03.Muestra'!$B$8:$B$17)-MIN(ROW('03.Muestra'!$D$8:$D$17))+1,""),ROW()-157)),"")</f>
        <v/>
      </c>
      <c r="B160" s="186" t="str" cm="1">
        <f t="array" ref="B160">IFERROR(INDEX('03.Muestra'!$C$8:$C$17,SMALL(IF("Documento no web"='03.Muestra'!$D$8:$D$17,ROW('03.Muestra'!$C$8:$C$17)-MIN(ROW('03.Muestra'!$D$8:$D$17))+1,""),ROW()-157)),"")</f>
        <v/>
      </c>
      <c r="C160" s="186" t="str" cm="1">
        <f t="array" ref="C160">IFERROR(INDEX('03.Muestra'!$F$8:$F$17,SMALL(IF("Documento no web"='03.Muestra'!$D$8:$D$17,ROW('03.Muestra'!$F$8:$F$17)-MIN(ROW('03.Muestra'!$D$8:$D$17))+1,""),ROW()-157)),"")</f>
        <v/>
      </c>
      <c r="D160" s="229" t="str">
        <f t="shared" si="16"/>
        <v/>
      </c>
      <c r="E160" s="74" t="str">
        <f t="shared" si="17"/>
        <v/>
      </c>
      <c r="G160" s="18"/>
      <c r="H160" s="18"/>
      <c r="I160" s="18"/>
      <c r="J160" s="18"/>
      <c r="K160" s="163"/>
      <c r="L160" s="18"/>
      <c r="M160" s="18"/>
      <c r="N160" s="18"/>
      <c r="O160" s="18"/>
      <c r="P160" s="18"/>
      <c r="Q160" s="18"/>
      <c r="R160" s="18"/>
      <c r="S160" s="18"/>
      <c r="T160" s="18"/>
      <c r="U160" s="18"/>
      <c r="V160" s="18"/>
      <c r="W160" s="18"/>
      <c r="X160" s="18"/>
      <c r="Y160" s="18"/>
    </row>
    <row r="161" spans="1:30" ht="12" customHeight="1">
      <c r="A161" s="178" t="str" cm="1">
        <f t="array" ref="A161">IFERROR(INDEX('03.Muestra'!$B$8:$B$17,SMALL(IF("Documento no web"='03.Muestra'!$D$8:$D$17,ROW('03.Muestra'!$B$8:$B$17)-MIN(ROW('03.Muestra'!$D$8:$D$17))+1,""),ROW()-157)),"")</f>
        <v/>
      </c>
      <c r="B161" s="186" t="str" cm="1">
        <f t="array" ref="B161">IFERROR(INDEX('03.Muestra'!$C$8:$C$17,SMALL(IF("Documento no web"='03.Muestra'!$D$8:$D$17,ROW('03.Muestra'!$C$8:$C$17)-MIN(ROW('03.Muestra'!$D$8:$D$17))+1,""),ROW()-157)),"")</f>
        <v/>
      </c>
      <c r="C161" s="186" t="str" cm="1">
        <f t="array" ref="C161">IFERROR(INDEX('03.Muestra'!$F$8:$F$17,SMALL(IF("Documento no web"='03.Muestra'!$D$8:$D$17,ROW('03.Muestra'!$F$8:$F$17)-MIN(ROW('03.Muestra'!$D$8:$D$17))+1,""),ROW()-157)),"")</f>
        <v/>
      </c>
      <c r="D161" s="229" t="str">
        <f t="shared" si="16"/>
        <v/>
      </c>
      <c r="E161" s="74" t="str">
        <f t="shared" si="17"/>
        <v/>
      </c>
      <c r="G161" s="18"/>
      <c r="H161" s="18"/>
      <c r="I161" s="18"/>
      <c r="J161" s="18"/>
      <c r="K161" s="163"/>
      <c r="L161" s="18"/>
      <c r="M161" s="18"/>
      <c r="N161" s="18"/>
      <c r="O161" s="18"/>
      <c r="P161" s="18"/>
      <c r="Q161" s="18"/>
      <c r="R161" s="18"/>
      <c r="S161" s="18"/>
      <c r="T161" s="18"/>
      <c r="U161" s="18"/>
      <c r="V161" s="18"/>
      <c r="W161" s="18"/>
      <c r="X161" s="18"/>
      <c r="Y161" s="18"/>
    </row>
    <row r="162" spans="1:30" ht="12" customHeight="1">
      <c r="A162" s="178" t="str" cm="1">
        <f t="array" ref="A162">IFERROR(INDEX('03.Muestra'!$B$8:$B$17,SMALL(IF("Documento no web"='03.Muestra'!$D$8:$D$17,ROW('03.Muestra'!$B$8:$B$17)-MIN(ROW('03.Muestra'!$D$8:$D$17))+1,""),ROW()-157)),"")</f>
        <v/>
      </c>
      <c r="B162" s="186" t="str" cm="1">
        <f t="array" ref="B162">IFERROR(INDEX('03.Muestra'!$C$8:$C$17,SMALL(IF("Documento no web"='03.Muestra'!$D$8:$D$17,ROW('03.Muestra'!$C$8:$C$17)-MIN(ROW('03.Muestra'!$D$8:$D$17))+1,""),ROW()-157)),"")</f>
        <v/>
      </c>
      <c r="C162" s="186" t="str" cm="1">
        <f t="array" ref="C162">IFERROR(INDEX('03.Muestra'!$F$8:$F$17,SMALL(IF("Documento no web"='03.Muestra'!$D$8:$D$17,ROW('03.Muestra'!$F$8:$F$17)-MIN(ROW('03.Muestra'!$D$8:$D$17))+1,""),ROW()-157)),"")</f>
        <v/>
      </c>
      <c r="D162" s="229" t="str">
        <f t="shared" si="16"/>
        <v/>
      </c>
      <c r="E162" s="74" t="str">
        <f t="shared" si="17"/>
        <v/>
      </c>
      <c r="G162" s="18"/>
      <c r="H162" s="18"/>
      <c r="I162" s="18"/>
      <c r="J162" s="18"/>
      <c r="K162" s="163"/>
      <c r="L162" s="18"/>
      <c r="M162" s="18"/>
      <c r="N162" s="18"/>
      <c r="O162" s="18"/>
      <c r="P162" s="18"/>
      <c r="Q162" s="18"/>
      <c r="R162" s="18"/>
      <c r="S162" s="18"/>
      <c r="T162" s="18"/>
      <c r="U162" s="18"/>
      <c r="V162" s="18"/>
      <c r="W162" s="18"/>
      <c r="X162" s="18"/>
      <c r="Y162" s="18"/>
    </row>
    <row r="163" spans="1:30" ht="12" customHeight="1">
      <c r="A163" s="178" t="str" cm="1">
        <f t="array" ref="A163">IFERROR(INDEX('03.Muestra'!$B$8:$B$17,SMALL(IF("Documento no web"='03.Muestra'!$D$8:$D$17,ROW('03.Muestra'!$B$8:$B$17)-MIN(ROW('03.Muestra'!$D$8:$D$17))+1,""),ROW()-157)),"")</f>
        <v/>
      </c>
      <c r="B163" s="186" t="str" cm="1">
        <f t="array" ref="B163">IFERROR(INDEX('03.Muestra'!$C$8:$C$17,SMALL(IF("Documento no web"='03.Muestra'!$D$8:$D$17,ROW('03.Muestra'!$C$8:$C$17)-MIN(ROW('03.Muestra'!$D$8:$D$17))+1,""),ROW()-157)),"")</f>
        <v/>
      </c>
      <c r="C163" s="186" t="str" cm="1">
        <f t="array" ref="C163">IFERROR(INDEX('03.Muestra'!$F$8:$F$17,SMALL(IF("Documento no web"='03.Muestra'!$D$8:$D$17,ROW('03.Muestra'!$F$8:$F$17)-MIN(ROW('03.Muestra'!$D$8:$D$17))+1,""),ROW()-157)),"")</f>
        <v/>
      </c>
      <c r="D163" s="229" t="str">
        <f t="shared" si="16"/>
        <v/>
      </c>
      <c r="E163" s="74" t="str">
        <f t="shared" si="17"/>
        <v/>
      </c>
      <c r="G163" s="18"/>
      <c r="H163" s="18"/>
      <c r="I163" s="18"/>
      <c r="J163" s="18"/>
      <c r="K163" s="163"/>
      <c r="L163" s="18"/>
      <c r="M163" s="18"/>
      <c r="N163" s="18"/>
      <c r="O163" s="18"/>
      <c r="P163" s="18"/>
      <c r="Q163" s="18"/>
      <c r="R163" s="18"/>
      <c r="S163" s="18"/>
      <c r="T163" s="18"/>
      <c r="U163" s="18"/>
      <c r="V163" s="18"/>
      <c r="W163" s="18"/>
      <c r="X163" s="18"/>
      <c r="Y163" s="18"/>
    </row>
    <row r="164" spans="1:30" ht="12" customHeight="1">
      <c r="A164" s="178" t="str" cm="1">
        <f t="array" ref="A164">IFERROR(INDEX('03.Muestra'!$B$8:$B$17,SMALL(IF("Documento no web"='03.Muestra'!$D$8:$D$17,ROW('03.Muestra'!$B$8:$B$17)-MIN(ROW('03.Muestra'!$D$8:$D$17))+1,""),ROW()-157)),"")</f>
        <v/>
      </c>
      <c r="B164" s="186" t="str" cm="1">
        <f t="array" ref="B164">IFERROR(INDEX('03.Muestra'!$C$8:$C$17,SMALL(IF("Documento no web"='03.Muestra'!$D$8:$D$17,ROW('03.Muestra'!$C$8:$C$17)-MIN(ROW('03.Muestra'!$D$8:$D$17))+1,""),ROW()-157)),"")</f>
        <v/>
      </c>
      <c r="C164" s="186" t="str" cm="1">
        <f t="array" ref="C164">IFERROR(INDEX('03.Muestra'!$F$8:$F$17,SMALL(IF("Documento no web"='03.Muestra'!$D$8:$D$17,ROW('03.Muestra'!$F$8:$F$17)-MIN(ROW('03.Muestra'!$D$8:$D$17))+1,""),ROW()-157)),"")</f>
        <v/>
      </c>
      <c r="D164" s="229" t="str">
        <f t="shared" si="16"/>
        <v/>
      </c>
      <c r="E164" s="74" t="str">
        <f t="shared" si="17"/>
        <v/>
      </c>
      <c r="F164" s="18"/>
      <c r="G164" s="18"/>
      <c r="H164" s="18"/>
      <c r="I164" s="18"/>
      <c r="J164" s="18"/>
      <c r="K164" s="163"/>
      <c r="L164" s="18"/>
      <c r="M164" s="18"/>
      <c r="N164" s="18"/>
      <c r="O164" s="18"/>
      <c r="P164" s="18"/>
      <c r="Q164" s="18"/>
      <c r="R164" s="18"/>
      <c r="S164" s="18"/>
      <c r="T164" s="18"/>
      <c r="U164" s="18"/>
      <c r="V164" s="18"/>
      <c r="W164" s="18"/>
      <c r="X164" s="18"/>
      <c r="Y164" s="18"/>
    </row>
    <row r="165" spans="1:30" ht="12" customHeight="1">
      <c r="A165" s="178" t="str" cm="1">
        <f t="array" ref="A165">IFERROR(INDEX('03.Muestra'!$B$8:$B$17,SMALL(IF("Documento no web"='03.Muestra'!$D$8:$D$17,ROW('03.Muestra'!$B$8:$B$17)-MIN(ROW('03.Muestra'!$D$8:$D$17))+1,""),ROW()-157)),"")</f>
        <v/>
      </c>
      <c r="B165" s="186" t="str" cm="1">
        <f t="array" ref="B165">IFERROR(INDEX('03.Muestra'!$C$8:$C$17,SMALL(IF("Documento no web"='03.Muestra'!$D$8:$D$17,ROW('03.Muestra'!$C$8:$C$17)-MIN(ROW('03.Muestra'!$D$8:$D$17))+1,""),ROW()-157)),"")</f>
        <v/>
      </c>
      <c r="C165" s="186" t="str" cm="1">
        <f t="array" ref="C165">IFERROR(INDEX('03.Muestra'!$F$8:$F$17,SMALL(IF("Documento no web"='03.Muestra'!$D$8:$D$17,ROW('03.Muestra'!$F$8:$F$17)-MIN(ROW('03.Muestra'!$D$8:$D$17))+1,""),ROW()-157)),"")</f>
        <v/>
      </c>
      <c r="D165" s="229" t="str">
        <f t="shared" si="16"/>
        <v/>
      </c>
      <c r="E165" s="74" t="str">
        <f t="shared" si="17"/>
        <v/>
      </c>
      <c r="F165" s="18"/>
      <c r="G165" s="18"/>
      <c r="H165" s="18"/>
      <c r="I165" s="18"/>
      <c r="J165" s="18"/>
      <c r="K165" s="163"/>
      <c r="L165" s="18"/>
      <c r="M165" s="18"/>
      <c r="N165" s="18"/>
      <c r="O165" s="18"/>
      <c r="P165" s="18"/>
      <c r="Q165" s="18"/>
      <c r="R165" s="18"/>
      <c r="S165" s="18"/>
      <c r="T165" s="18"/>
      <c r="U165" s="18"/>
      <c r="V165" s="18"/>
      <c r="W165" s="18"/>
      <c r="X165" s="18"/>
      <c r="Y165" s="18"/>
    </row>
    <row r="166" spans="1:30" ht="12" customHeight="1">
      <c r="A166" s="178" t="str" cm="1">
        <f t="array" ref="A166">IFERROR(INDEX('03.Muestra'!$B$8:$B$17,SMALL(IF("Documento no web"='03.Muestra'!$D$8:$D$17,ROW('03.Muestra'!$B$8:$B$17)-MIN(ROW('03.Muestra'!$D$8:$D$17))+1,""),ROW()-157)),"")</f>
        <v/>
      </c>
      <c r="B166" s="186" t="str" cm="1">
        <f t="array" ref="B166">IFERROR(INDEX('03.Muestra'!$C$8:$C$17,SMALL(IF("Documento no web"='03.Muestra'!$D$8:$D$17,ROW('03.Muestra'!$C$8:$C$17)-MIN(ROW('03.Muestra'!$D$8:$D$17))+1,""),ROW()-157)),"")</f>
        <v/>
      </c>
      <c r="C166" s="186" t="str" cm="1">
        <f t="array" ref="C166">IFERROR(INDEX('03.Muestra'!$F$8:$F$17,SMALL(IF("Documento no web"='03.Muestra'!$D$8:$D$17,ROW('03.Muestra'!$F$8:$F$17)-MIN(ROW('03.Muestra'!$D$8:$D$17))+1,""),ROW()-157)),"")</f>
        <v/>
      </c>
      <c r="D166" s="229" t="str">
        <f t="shared" si="16"/>
        <v/>
      </c>
      <c r="E166" s="74" t="str">
        <f t="shared" si="17"/>
        <v/>
      </c>
      <c r="F166" s="18"/>
      <c r="G166" s="18"/>
      <c r="H166" s="18"/>
      <c r="I166" s="18"/>
      <c r="J166" s="18"/>
      <c r="K166" s="163"/>
      <c r="L166" s="18"/>
      <c r="M166" s="18"/>
      <c r="N166" s="18"/>
      <c r="O166" s="18"/>
      <c r="P166" s="18"/>
      <c r="Q166" s="18"/>
      <c r="R166" s="18"/>
      <c r="S166" s="18"/>
      <c r="T166" s="18"/>
      <c r="U166" s="18"/>
      <c r="V166" s="18"/>
      <c r="W166" s="18"/>
      <c r="X166" s="18"/>
      <c r="Y166" s="18"/>
    </row>
    <row r="167" spans="1:30" ht="12" customHeight="1">
      <c r="A167" s="178" t="str" cm="1">
        <f t="array" ref="A167">IFERROR(INDEX('03.Muestra'!$B$8:$B$17,SMALL(IF("Documento no web"='03.Muestra'!$D$8:$D$17,ROW('03.Muestra'!$B$8:$B$17)-MIN(ROW('03.Muestra'!$D$8:$D$17))+1,""),ROW()-157)),"")</f>
        <v/>
      </c>
      <c r="B167" s="186" t="str" cm="1">
        <f t="array" ref="B167">IFERROR(INDEX('03.Muestra'!$C$8:$C$17,SMALL(IF("Documento no web"='03.Muestra'!$D$8:$D$17,ROW('03.Muestra'!$C$8:$C$17)-MIN(ROW('03.Muestra'!$D$8:$D$17))+1,""),ROW()-157)),"")</f>
        <v/>
      </c>
      <c r="C167" s="186" t="str" cm="1">
        <f t="array" ref="C167">IFERROR(INDEX('03.Muestra'!$F$8:$F$17,SMALL(IF("Documento no web"='03.Muestra'!$D$8:$D$17,ROW('03.Muestra'!$F$8:$F$17)-MIN(ROW('03.Muestra'!$D$8:$D$17))+1,""),ROW()-157)),"")</f>
        <v/>
      </c>
      <c r="D167" s="229" t="str">
        <f t="shared" si="16"/>
        <v/>
      </c>
      <c r="E167" s="74" t="str">
        <f t="shared" si="17"/>
        <v/>
      </c>
      <c r="F167" s="18"/>
      <c r="G167" s="18"/>
      <c r="H167" s="18"/>
      <c r="I167" s="18"/>
      <c r="J167" s="18"/>
      <c r="K167" s="163"/>
      <c r="L167" s="18"/>
      <c r="M167" s="18"/>
      <c r="N167" s="18"/>
      <c r="O167" s="18"/>
      <c r="P167" s="18"/>
      <c r="Q167" s="18"/>
      <c r="R167" s="18"/>
      <c r="S167" s="18"/>
      <c r="T167" s="18"/>
      <c r="U167" s="18"/>
      <c r="V167" s="18"/>
      <c r="W167" s="18"/>
      <c r="X167" s="18"/>
      <c r="Y167" s="18"/>
    </row>
    <row r="168" spans="1:30" ht="12" customHeight="1">
      <c r="A168" s="79"/>
      <c r="B168" s="111"/>
      <c r="C168" s="111"/>
      <c r="D168" s="239"/>
      <c r="E168" s="74"/>
      <c r="F168" s="18"/>
      <c r="G168" s="18"/>
      <c r="H168" s="18"/>
      <c r="I168" s="18"/>
      <c r="J168" s="18"/>
      <c r="N168" s="18"/>
      <c r="O168" s="18"/>
      <c r="P168" s="18"/>
      <c r="Q168" s="18"/>
      <c r="R168" s="18"/>
      <c r="S168" s="18"/>
      <c r="T168" s="18"/>
      <c r="U168" s="18"/>
      <c r="AD168" s="18"/>
    </row>
    <row r="169" spans="1:30" ht="12" customHeight="1">
      <c r="A169" s="79"/>
      <c r="B169" s="111"/>
      <c r="C169" s="111"/>
      <c r="D169" s="239"/>
      <c r="E169" s="74"/>
      <c r="F169" s="18"/>
      <c r="G169" s="18"/>
      <c r="H169" s="18"/>
      <c r="I169" s="18"/>
      <c r="J169" s="18"/>
      <c r="N169" s="18"/>
      <c r="O169" s="18"/>
      <c r="P169" s="18"/>
      <c r="Q169" s="18"/>
      <c r="R169" s="18"/>
      <c r="S169" s="18"/>
      <c r="T169" s="18"/>
      <c r="U169" s="18"/>
      <c r="AD169" s="18"/>
    </row>
    <row r="170" spans="1:30" ht="31">
      <c r="A170" s="227"/>
      <c r="B170" s="228"/>
      <c r="C170" s="227"/>
      <c r="D170" s="240"/>
      <c r="E170" s="74"/>
      <c r="F170" s="18"/>
      <c r="G170" s="18"/>
      <c r="H170" s="18"/>
      <c r="I170" s="18"/>
      <c r="J170" s="18"/>
      <c r="N170" s="18"/>
      <c r="O170" s="18"/>
      <c r="P170" s="18"/>
      <c r="Q170" s="18"/>
      <c r="R170" s="18"/>
      <c r="S170" s="18"/>
      <c r="T170" s="18"/>
      <c r="U170" s="18"/>
      <c r="AD170" s="18"/>
    </row>
    <row r="171" spans="1:30" ht="14.5" customHeight="1">
      <c r="A171" s="180"/>
      <c r="B171" s="180"/>
      <c r="C171" s="180"/>
      <c r="D171" s="241"/>
      <c r="E171" s="74"/>
      <c r="F171" s="208"/>
      <c r="G171" s="18"/>
      <c r="H171" s="18"/>
      <c r="I171" s="18"/>
      <c r="J171" s="18"/>
      <c r="N171" s="18"/>
      <c r="O171" s="18"/>
      <c r="P171" s="18"/>
      <c r="Q171" s="18"/>
      <c r="R171" s="18"/>
      <c r="S171" s="18"/>
      <c r="T171" s="18"/>
      <c r="U171" s="18"/>
      <c r="AD171" s="18"/>
    </row>
    <row r="172" spans="1:30" ht="12" customHeight="1">
      <c r="B172" s="18"/>
      <c r="C172" s="18"/>
      <c r="D172" s="235"/>
      <c r="E172" s="74"/>
      <c r="F172" s="18"/>
      <c r="G172" s="18"/>
      <c r="H172" s="18"/>
      <c r="I172" s="18"/>
      <c r="J172" s="18"/>
      <c r="K172" s="163"/>
      <c r="L172" s="18"/>
      <c r="M172" s="18"/>
      <c r="N172" s="18"/>
      <c r="O172" s="18"/>
      <c r="P172" s="18"/>
      <c r="Q172" s="18"/>
      <c r="R172" s="18"/>
      <c r="S172" s="18"/>
      <c r="T172" s="18"/>
      <c r="U172" s="18"/>
      <c r="V172" s="18"/>
      <c r="W172" s="18"/>
      <c r="X172" s="18"/>
      <c r="Y172" s="18"/>
    </row>
    <row r="173" spans="1:30" ht="12" customHeight="1">
      <c r="B173" s="18"/>
      <c r="C173" s="18"/>
      <c r="D173" s="235"/>
      <c r="E173" s="78"/>
      <c r="F173" s="18"/>
      <c r="G173" s="18"/>
      <c r="H173" s="18"/>
      <c r="I173" s="18"/>
      <c r="J173" s="18"/>
      <c r="K173" s="163"/>
      <c r="L173" s="18"/>
      <c r="M173" s="18"/>
      <c r="N173" s="18"/>
      <c r="O173" s="18"/>
      <c r="P173" s="18"/>
      <c r="Q173" s="18"/>
      <c r="R173" s="18"/>
      <c r="S173" s="18"/>
      <c r="T173" s="18"/>
      <c r="U173" s="18"/>
      <c r="V173" s="18"/>
      <c r="W173" s="18"/>
      <c r="X173" s="18"/>
      <c r="Y173" s="18"/>
    </row>
    <row r="174" spans="1:30" ht="32.25" customHeight="1">
      <c r="A174" s="157" t="s">
        <v>262</v>
      </c>
      <c r="B174" s="22" t="s">
        <v>87</v>
      </c>
      <c r="C174" s="23" t="s">
        <v>422</v>
      </c>
      <c r="D174" s="237" t="s">
        <v>30</v>
      </c>
      <c r="E174" s="88"/>
      <c r="K174" s="163"/>
      <c r="L174" s="18"/>
      <c r="M174" s="18"/>
      <c r="N174" s="18"/>
      <c r="O174" s="18"/>
      <c r="P174" s="18"/>
      <c r="Q174" s="18"/>
      <c r="R174" s="18"/>
      <c r="S174" s="18"/>
      <c r="T174" s="18"/>
      <c r="U174" s="18"/>
      <c r="V174" s="18"/>
      <c r="W174" s="18"/>
      <c r="X174" s="18"/>
      <c r="Y174" s="18"/>
    </row>
    <row r="175" spans="1:30" ht="12" customHeight="1">
      <c r="A175" s="178" t="str" cm="1">
        <f t="array" ref="A175">IFERROR(INDEX('03.Muestra'!$B$8:$B$17,SMALL(IF("Documento no web"='03.Muestra'!$D$8:$D$17,ROW('03.Muestra'!$B$8:$B$17)-MIN(ROW('03.Muestra'!$D$8:$D$17))+1,""),ROW()-174)),"")</f>
        <v/>
      </c>
      <c r="B175" s="186" t="str" cm="1">
        <f t="array" ref="B175">IFERROR(INDEX('03.Muestra'!$C$8:$C$17,SMALL(IF("Documento no web"='03.Muestra'!$D$8:$D$17,ROW('03.Muestra'!$C$8:$C$17)-MIN(ROW('03.Muestra'!$D$8:$D$17))+1,""),ROW()-174)),"")</f>
        <v/>
      </c>
      <c r="C175" s="186" t="str" cm="1">
        <f t="array" ref="C175">IFERROR(INDEX('03.Muestra'!$F$8:$F$17,SMALL(IF("Documento no web"='03.Muestra'!$D$8:$D$17,ROW('03.Muestra'!$F$8:$F$17)-MIN(ROW('03.Muestra'!$D$8:$D$17))+1,""),ROW()-174)),"")</f>
        <v/>
      </c>
      <c r="D175" s="229" t="str">
        <f t="shared" ref="D175:D184" si="18">IF(C175="","",$D$18)</f>
        <v/>
      </c>
      <c r="E175" s="74" t="str">
        <f t="shared" ref="E175:E184" si="19">IF(D175&lt;&gt;"",IF(AND(B175&lt;&gt;"",C175&lt;&gt;""),"","ERR"),"")</f>
        <v/>
      </c>
      <c r="F175" s="81" t="s">
        <v>31</v>
      </c>
      <c r="G175" s="82" t="s">
        <v>35</v>
      </c>
      <c r="H175" s="83" t="s">
        <v>33</v>
      </c>
      <c r="I175" s="84" t="s">
        <v>26</v>
      </c>
      <c r="J175" s="85" t="s">
        <v>24</v>
      </c>
      <c r="K175" s="159" t="s">
        <v>463</v>
      </c>
      <c r="L175" s="18"/>
      <c r="M175" s="18"/>
      <c r="N175" s="18"/>
      <c r="O175" s="18"/>
      <c r="P175" s="18"/>
      <c r="Q175" s="18"/>
      <c r="R175" s="18"/>
      <c r="S175" s="18"/>
      <c r="T175" s="18"/>
      <c r="U175" s="18"/>
      <c r="V175" s="18"/>
      <c r="W175" s="18"/>
      <c r="X175" s="18"/>
      <c r="Y175" s="18"/>
    </row>
    <row r="176" spans="1:30" ht="12" customHeight="1">
      <c r="A176" s="178" t="str" cm="1">
        <f t="array" ref="A176">IFERROR(INDEX('03.Muestra'!$B$8:$B$17,SMALL(IF("Documento no web"='03.Muestra'!$D$8:$D$17,ROW('03.Muestra'!$B$8:$B$17)-MIN(ROW('03.Muestra'!$D$8:$D$17))+1,""),ROW()-174)),"")</f>
        <v/>
      </c>
      <c r="B176" s="186" t="str" cm="1">
        <f t="array" ref="B176">IFERROR(INDEX('03.Muestra'!$C$8:$C$17,SMALL(IF("Documento no web"='03.Muestra'!$D$8:$D$17,ROW('03.Muestra'!$C$8:$C$17)-MIN(ROW('03.Muestra'!$D$8:$D$17))+1,""),ROW()-174)),"")</f>
        <v/>
      </c>
      <c r="C176" s="186" t="str" cm="1">
        <f t="array" ref="C176">IFERROR(INDEX('03.Muestra'!$F$8:$F$17,SMALL(IF("Documento no web"='03.Muestra'!$D$8:$D$17,ROW('03.Muestra'!$F$8:$F$17)-MIN(ROW('03.Muestra'!$D$8:$D$17))+1,""),ROW()-174)),"")</f>
        <v/>
      </c>
      <c r="D176" s="229" t="str">
        <f t="shared" si="18"/>
        <v/>
      </c>
      <c r="E176" s="74" t="str">
        <f t="shared" si="19"/>
        <v/>
      </c>
      <c r="F176" s="199">
        <f ca="1">COUNTIF($D175:INDIRECT("$D" &amp;  SUM(ROW()-1,'03.Muestra'!$D$20)-1),F175)</f>
        <v>0</v>
      </c>
      <c r="G176" s="199">
        <f ca="1">COUNTIF($D175:INDIRECT("$D" &amp;  SUM(ROW()-1,'03.Muestra'!$D$20)-1),G175)</f>
        <v>0</v>
      </c>
      <c r="H176" s="199">
        <f ca="1">COUNTIF($D175:INDIRECT("$D" &amp;  SUM(ROW()-1,'03.Muestra'!$D$20)-1),H175)</f>
        <v>0</v>
      </c>
      <c r="I176" s="199">
        <f ca="1">COUNTIF($D175:INDIRECT("$D" &amp;  SUM(ROW()-1,'03.Muestra'!$D$20)-1),I175)</f>
        <v>0</v>
      </c>
      <c r="J176" s="199">
        <f ca="1">COUNTIF($D175:INDIRECT("$D" &amp;  SUM(ROW()-1,'03.Muestra'!$D$20)-1),J175)</f>
        <v>0</v>
      </c>
      <c r="K176" s="160">
        <f ca="1">IF(COUNTIF('03.Muestra'!$D$8:$D$17,"Documento no web")=0,0,COUNTBLANK($D175:INDIRECT("$D" &amp;  SUM(ROW()-1,COUNTIF('03.Muestra'!$D$8:$D$17,"Documento no web"))-1)))</f>
        <v>0</v>
      </c>
      <c r="L176" s="18"/>
      <c r="M176" s="18"/>
      <c r="N176" s="18"/>
      <c r="O176" s="18"/>
      <c r="P176" s="18"/>
      <c r="Q176" s="18"/>
      <c r="R176" s="18"/>
      <c r="S176" s="18"/>
      <c r="T176" s="18"/>
      <c r="U176" s="18"/>
      <c r="V176" s="18"/>
      <c r="W176" s="18"/>
      <c r="X176" s="18"/>
      <c r="Y176" s="18"/>
    </row>
    <row r="177" spans="1:30" ht="12" customHeight="1">
      <c r="A177" s="178" t="str" cm="1">
        <f t="array" ref="A177">IFERROR(INDEX('03.Muestra'!$B$8:$B$17,SMALL(IF("Documento no web"='03.Muestra'!$D$8:$D$17,ROW('03.Muestra'!$B$8:$B$17)-MIN(ROW('03.Muestra'!$D$8:$D$17))+1,""),ROW()-174)),"")</f>
        <v/>
      </c>
      <c r="B177" s="186" t="str" cm="1">
        <f t="array" ref="B177">IFERROR(INDEX('03.Muestra'!$C$8:$C$17,SMALL(IF("Documento no web"='03.Muestra'!$D$8:$D$17,ROW('03.Muestra'!$C$8:$C$17)-MIN(ROW('03.Muestra'!$D$8:$D$17))+1,""),ROW()-174)),"")</f>
        <v/>
      </c>
      <c r="C177" s="186" t="str" cm="1">
        <f t="array" ref="C177">IFERROR(INDEX('03.Muestra'!$F$8:$F$17,SMALL(IF("Documento no web"='03.Muestra'!$D$8:$D$17,ROW('03.Muestra'!$F$8:$F$17)-MIN(ROW('03.Muestra'!$D$8:$D$17))+1,""),ROW()-174)),"")</f>
        <v/>
      </c>
      <c r="D177" s="229" t="str">
        <f t="shared" si="18"/>
        <v/>
      </c>
      <c r="E177" s="74" t="str">
        <f t="shared" si="19"/>
        <v/>
      </c>
      <c r="G177" s="18"/>
      <c r="H177" s="18"/>
      <c r="I177" s="18"/>
      <c r="J177" s="18"/>
      <c r="K177" s="163"/>
      <c r="L177" s="18"/>
      <c r="M177" s="18"/>
      <c r="N177" s="18"/>
      <c r="O177" s="18"/>
      <c r="P177" s="18"/>
      <c r="Q177" s="18"/>
      <c r="R177" s="18"/>
      <c r="S177" s="18"/>
      <c r="T177" s="18"/>
      <c r="U177" s="18"/>
      <c r="V177" s="18"/>
      <c r="W177" s="18"/>
      <c r="X177" s="18"/>
      <c r="Y177" s="18"/>
    </row>
    <row r="178" spans="1:30" ht="12" customHeight="1">
      <c r="A178" s="178" t="str" cm="1">
        <f t="array" ref="A178">IFERROR(INDEX('03.Muestra'!$B$8:$B$17,SMALL(IF("Documento no web"='03.Muestra'!$D$8:$D$17,ROW('03.Muestra'!$B$8:$B$17)-MIN(ROW('03.Muestra'!$D$8:$D$17))+1,""),ROW()-174)),"")</f>
        <v/>
      </c>
      <c r="B178" s="186" t="str" cm="1">
        <f t="array" ref="B178">IFERROR(INDEX('03.Muestra'!$C$8:$C$17,SMALL(IF("Documento no web"='03.Muestra'!$D$8:$D$17,ROW('03.Muestra'!$C$8:$C$17)-MIN(ROW('03.Muestra'!$D$8:$D$17))+1,""),ROW()-174)),"")</f>
        <v/>
      </c>
      <c r="C178" s="186" t="str" cm="1">
        <f t="array" ref="C178">IFERROR(INDEX('03.Muestra'!$F$8:$F$17,SMALL(IF("Documento no web"='03.Muestra'!$D$8:$D$17,ROW('03.Muestra'!$F$8:$F$17)-MIN(ROW('03.Muestra'!$D$8:$D$17))+1,""),ROW()-174)),"")</f>
        <v/>
      </c>
      <c r="D178" s="229" t="str">
        <f t="shared" si="18"/>
        <v/>
      </c>
      <c r="E178" s="74" t="str">
        <f t="shared" si="19"/>
        <v/>
      </c>
      <c r="G178" s="18"/>
      <c r="H178" s="18"/>
      <c r="I178" s="18"/>
      <c r="J178" s="18"/>
      <c r="K178" s="163"/>
      <c r="L178" s="18"/>
      <c r="M178" s="18"/>
      <c r="N178" s="18"/>
      <c r="O178" s="18"/>
      <c r="P178" s="18"/>
      <c r="Q178" s="18"/>
      <c r="R178" s="18"/>
      <c r="S178" s="18"/>
      <c r="T178" s="18"/>
      <c r="U178" s="18"/>
      <c r="V178" s="18"/>
      <c r="W178" s="18"/>
      <c r="X178" s="18"/>
      <c r="Y178" s="18"/>
    </row>
    <row r="179" spans="1:30" ht="12" customHeight="1">
      <c r="A179" s="178" t="str" cm="1">
        <f t="array" ref="A179">IFERROR(INDEX('03.Muestra'!$B$8:$B$17,SMALL(IF("Documento no web"='03.Muestra'!$D$8:$D$17,ROW('03.Muestra'!$B$8:$B$17)-MIN(ROW('03.Muestra'!$D$8:$D$17))+1,""),ROW()-174)),"")</f>
        <v/>
      </c>
      <c r="B179" s="186" t="str" cm="1">
        <f t="array" ref="B179">IFERROR(INDEX('03.Muestra'!$C$8:$C$17,SMALL(IF("Documento no web"='03.Muestra'!$D$8:$D$17,ROW('03.Muestra'!$C$8:$C$17)-MIN(ROW('03.Muestra'!$D$8:$D$17))+1,""),ROW()-174)),"")</f>
        <v/>
      </c>
      <c r="C179" s="186" t="str" cm="1">
        <f t="array" ref="C179">IFERROR(INDEX('03.Muestra'!$F$8:$F$17,SMALL(IF("Documento no web"='03.Muestra'!$D$8:$D$17,ROW('03.Muestra'!$F$8:$F$17)-MIN(ROW('03.Muestra'!$D$8:$D$17))+1,""),ROW()-174)),"")</f>
        <v/>
      </c>
      <c r="D179" s="229" t="str">
        <f t="shared" si="18"/>
        <v/>
      </c>
      <c r="E179" s="74" t="str">
        <f t="shared" si="19"/>
        <v/>
      </c>
      <c r="G179" s="18"/>
      <c r="H179" s="18"/>
      <c r="I179" s="18"/>
      <c r="J179" s="18"/>
      <c r="K179" s="163"/>
      <c r="L179" s="18"/>
      <c r="M179" s="18"/>
      <c r="N179" s="18"/>
      <c r="O179" s="18"/>
      <c r="P179" s="18"/>
      <c r="Q179" s="18"/>
      <c r="R179" s="18"/>
      <c r="S179" s="18"/>
      <c r="T179" s="18"/>
      <c r="U179" s="18"/>
      <c r="V179" s="18"/>
      <c r="W179" s="18"/>
      <c r="X179" s="18"/>
      <c r="Y179" s="18"/>
    </row>
    <row r="180" spans="1:30" ht="12" customHeight="1">
      <c r="A180" s="178" t="str" cm="1">
        <f t="array" ref="A180">IFERROR(INDEX('03.Muestra'!$B$8:$B$17,SMALL(IF("Documento no web"='03.Muestra'!$D$8:$D$17,ROW('03.Muestra'!$B$8:$B$17)-MIN(ROW('03.Muestra'!$D$8:$D$17))+1,""),ROW()-174)),"")</f>
        <v/>
      </c>
      <c r="B180" s="186" t="str" cm="1">
        <f t="array" ref="B180">IFERROR(INDEX('03.Muestra'!$C$8:$C$17,SMALL(IF("Documento no web"='03.Muestra'!$D$8:$D$17,ROW('03.Muestra'!$C$8:$C$17)-MIN(ROW('03.Muestra'!$D$8:$D$17))+1,""),ROW()-174)),"")</f>
        <v/>
      </c>
      <c r="C180" s="186" t="str" cm="1">
        <f t="array" ref="C180">IFERROR(INDEX('03.Muestra'!$F$8:$F$17,SMALL(IF("Documento no web"='03.Muestra'!$D$8:$D$17,ROW('03.Muestra'!$F$8:$F$17)-MIN(ROW('03.Muestra'!$D$8:$D$17))+1,""),ROW()-174)),"")</f>
        <v/>
      </c>
      <c r="D180" s="229" t="str">
        <f t="shared" si="18"/>
        <v/>
      </c>
      <c r="E180" s="74" t="str">
        <f t="shared" si="19"/>
        <v/>
      </c>
      <c r="G180" s="18"/>
      <c r="H180" s="18"/>
      <c r="I180" s="18"/>
      <c r="J180" s="18"/>
      <c r="K180" s="163"/>
      <c r="L180" s="18"/>
      <c r="M180" s="18"/>
      <c r="N180" s="18"/>
      <c r="O180" s="18"/>
      <c r="P180" s="18"/>
      <c r="Q180" s="18"/>
      <c r="R180" s="18"/>
      <c r="S180" s="18"/>
      <c r="T180" s="18"/>
      <c r="U180" s="18"/>
      <c r="V180" s="18"/>
      <c r="W180" s="18"/>
      <c r="X180" s="18"/>
      <c r="Y180" s="18"/>
    </row>
    <row r="181" spans="1:30" ht="12" customHeight="1">
      <c r="A181" s="178" t="str" cm="1">
        <f t="array" ref="A181">IFERROR(INDEX('03.Muestra'!$B$8:$B$17,SMALL(IF("Documento no web"='03.Muestra'!$D$8:$D$17,ROW('03.Muestra'!$B$8:$B$17)-MIN(ROW('03.Muestra'!$D$8:$D$17))+1,""),ROW()-174)),"")</f>
        <v/>
      </c>
      <c r="B181" s="186" t="str" cm="1">
        <f t="array" ref="B181">IFERROR(INDEX('03.Muestra'!$C$8:$C$17,SMALL(IF("Documento no web"='03.Muestra'!$D$8:$D$17,ROW('03.Muestra'!$C$8:$C$17)-MIN(ROW('03.Muestra'!$D$8:$D$17))+1,""),ROW()-174)),"")</f>
        <v/>
      </c>
      <c r="C181" s="186" t="str" cm="1">
        <f t="array" ref="C181">IFERROR(INDEX('03.Muestra'!$F$8:$F$17,SMALL(IF("Documento no web"='03.Muestra'!$D$8:$D$17,ROW('03.Muestra'!$F$8:$F$17)-MIN(ROW('03.Muestra'!$D$8:$D$17))+1,""),ROW()-174)),"")</f>
        <v/>
      </c>
      <c r="D181" s="229" t="str">
        <f t="shared" si="18"/>
        <v/>
      </c>
      <c r="E181" s="74" t="str">
        <f t="shared" si="19"/>
        <v/>
      </c>
      <c r="F181" s="18"/>
      <c r="G181" s="18"/>
      <c r="H181" s="18"/>
      <c r="I181" s="18"/>
      <c r="J181" s="18"/>
      <c r="K181" s="163"/>
      <c r="L181" s="18"/>
      <c r="M181" s="18"/>
      <c r="N181" s="18"/>
      <c r="O181" s="18"/>
      <c r="P181" s="18"/>
      <c r="Q181" s="18"/>
      <c r="R181" s="18"/>
      <c r="S181" s="18"/>
      <c r="T181" s="18"/>
      <c r="U181" s="18"/>
      <c r="V181" s="18"/>
      <c r="W181" s="18"/>
      <c r="X181" s="18"/>
      <c r="Y181" s="18"/>
    </row>
    <row r="182" spans="1:30" ht="12" customHeight="1">
      <c r="A182" s="178" t="str" cm="1">
        <f t="array" ref="A182">IFERROR(INDEX('03.Muestra'!$B$8:$B$17,SMALL(IF("Documento no web"='03.Muestra'!$D$8:$D$17,ROW('03.Muestra'!$B$8:$B$17)-MIN(ROW('03.Muestra'!$D$8:$D$17))+1,""),ROW()-174)),"")</f>
        <v/>
      </c>
      <c r="B182" s="186" t="str" cm="1">
        <f t="array" ref="B182">IFERROR(INDEX('03.Muestra'!$C$8:$C$17,SMALL(IF("Documento no web"='03.Muestra'!$D$8:$D$17,ROW('03.Muestra'!$C$8:$C$17)-MIN(ROW('03.Muestra'!$D$8:$D$17))+1,""),ROW()-174)),"")</f>
        <v/>
      </c>
      <c r="C182" s="186" t="str" cm="1">
        <f t="array" ref="C182">IFERROR(INDEX('03.Muestra'!$F$8:$F$17,SMALL(IF("Documento no web"='03.Muestra'!$D$8:$D$17,ROW('03.Muestra'!$F$8:$F$17)-MIN(ROW('03.Muestra'!$D$8:$D$17))+1,""),ROW()-174)),"")</f>
        <v/>
      </c>
      <c r="D182" s="229" t="str">
        <f t="shared" si="18"/>
        <v/>
      </c>
      <c r="E182" s="74" t="str">
        <f t="shared" si="19"/>
        <v/>
      </c>
      <c r="F182" s="18"/>
      <c r="G182" s="18"/>
      <c r="H182" s="18"/>
      <c r="I182" s="18"/>
      <c r="J182" s="18"/>
      <c r="K182" s="163"/>
      <c r="L182" s="18"/>
      <c r="M182" s="18"/>
      <c r="N182" s="18"/>
      <c r="O182" s="18"/>
      <c r="P182" s="18"/>
      <c r="Q182" s="18"/>
      <c r="R182" s="18"/>
      <c r="S182" s="18"/>
      <c r="T182" s="18"/>
      <c r="U182" s="18"/>
      <c r="V182" s="18"/>
      <c r="W182" s="18"/>
      <c r="X182" s="18"/>
      <c r="Y182" s="18"/>
    </row>
    <row r="183" spans="1:30" ht="12" customHeight="1">
      <c r="A183" s="178" t="str" cm="1">
        <f t="array" ref="A183">IFERROR(INDEX('03.Muestra'!$B$8:$B$17,SMALL(IF("Documento no web"='03.Muestra'!$D$8:$D$17,ROW('03.Muestra'!$B$8:$B$17)-MIN(ROW('03.Muestra'!$D$8:$D$17))+1,""),ROW()-174)),"")</f>
        <v/>
      </c>
      <c r="B183" s="186" t="str" cm="1">
        <f t="array" ref="B183">IFERROR(INDEX('03.Muestra'!$C$8:$C$17,SMALL(IF("Documento no web"='03.Muestra'!$D$8:$D$17,ROW('03.Muestra'!$C$8:$C$17)-MIN(ROW('03.Muestra'!$D$8:$D$17))+1,""),ROW()-174)),"")</f>
        <v/>
      </c>
      <c r="C183" s="186" t="str" cm="1">
        <f t="array" ref="C183">IFERROR(INDEX('03.Muestra'!$F$8:$F$17,SMALL(IF("Documento no web"='03.Muestra'!$D$8:$D$17,ROW('03.Muestra'!$F$8:$F$17)-MIN(ROW('03.Muestra'!$D$8:$D$17))+1,""),ROW()-174)),"")</f>
        <v/>
      </c>
      <c r="D183" s="229" t="str">
        <f t="shared" si="18"/>
        <v/>
      </c>
      <c r="E183" s="74" t="str">
        <f t="shared" si="19"/>
        <v/>
      </c>
      <c r="F183" s="18"/>
      <c r="G183" s="18"/>
      <c r="H183" s="18"/>
      <c r="I183" s="18"/>
      <c r="J183" s="18"/>
      <c r="K183" s="163"/>
      <c r="L183" s="18"/>
      <c r="M183" s="18"/>
      <c r="N183" s="18"/>
      <c r="O183" s="18"/>
      <c r="P183" s="18"/>
      <c r="Q183" s="18"/>
      <c r="R183" s="18"/>
      <c r="S183" s="18"/>
      <c r="T183" s="18"/>
      <c r="U183" s="18"/>
      <c r="V183" s="18"/>
      <c r="W183" s="18"/>
      <c r="X183" s="18"/>
      <c r="Y183" s="18"/>
    </row>
    <row r="184" spans="1:30" ht="12" customHeight="1">
      <c r="A184" s="178" t="str" cm="1">
        <f t="array" ref="A184">IFERROR(INDEX('03.Muestra'!$B$8:$B$17,SMALL(IF("Documento no web"='03.Muestra'!$D$8:$D$17,ROW('03.Muestra'!$B$8:$B$17)-MIN(ROW('03.Muestra'!$D$8:$D$17))+1,""),ROW()-174)),"")</f>
        <v/>
      </c>
      <c r="B184" s="186" t="str" cm="1">
        <f t="array" ref="B184">IFERROR(INDEX('03.Muestra'!$C$8:$C$17,SMALL(IF("Documento no web"='03.Muestra'!$D$8:$D$17,ROW('03.Muestra'!$C$8:$C$17)-MIN(ROW('03.Muestra'!$D$8:$D$17))+1,""),ROW()-174)),"")</f>
        <v/>
      </c>
      <c r="C184" s="186" t="str" cm="1">
        <f t="array" ref="C184">IFERROR(INDEX('03.Muestra'!$F$8:$F$17,SMALL(IF("Documento no web"='03.Muestra'!$D$8:$D$17,ROW('03.Muestra'!$F$8:$F$17)-MIN(ROW('03.Muestra'!$D$8:$D$17))+1,""),ROW()-174)),"")</f>
        <v/>
      </c>
      <c r="D184" s="229" t="str">
        <f t="shared" si="18"/>
        <v/>
      </c>
      <c r="E184" s="74" t="str">
        <f t="shared" si="19"/>
        <v/>
      </c>
      <c r="F184" s="18"/>
      <c r="G184" s="18"/>
      <c r="H184" s="18"/>
      <c r="I184" s="18"/>
      <c r="J184" s="18"/>
      <c r="K184" s="163"/>
      <c r="L184" s="18"/>
      <c r="M184" s="18"/>
      <c r="N184" s="18"/>
      <c r="O184" s="18"/>
      <c r="P184" s="18"/>
      <c r="Q184" s="18"/>
      <c r="R184" s="18"/>
      <c r="S184" s="18"/>
      <c r="T184" s="18"/>
      <c r="U184" s="18"/>
      <c r="V184" s="18"/>
      <c r="W184" s="18"/>
      <c r="X184" s="18"/>
      <c r="Y184" s="18"/>
    </row>
    <row r="185" spans="1:30" ht="12" customHeight="1">
      <c r="A185" s="79"/>
      <c r="B185" s="111"/>
      <c r="C185" s="111"/>
      <c r="D185" s="239"/>
      <c r="E185" s="74"/>
      <c r="F185" s="18"/>
      <c r="G185" s="18"/>
      <c r="H185" s="18"/>
      <c r="I185" s="18"/>
      <c r="J185" s="18"/>
      <c r="N185" s="18"/>
      <c r="O185" s="18"/>
      <c r="P185" s="18"/>
      <c r="Q185" s="18"/>
      <c r="R185" s="18"/>
      <c r="S185" s="18"/>
      <c r="T185" s="18"/>
      <c r="U185" s="18"/>
      <c r="AD185" s="18"/>
    </row>
    <row r="186" spans="1:30" ht="12" customHeight="1">
      <c r="A186" s="79"/>
      <c r="B186" s="111"/>
      <c r="C186" s="111"/>
      <c r="D186" s="239"/>
      <c r="E186" s="74"/>
      <c r="F186" s="18"/>
      <c r="G186" s="18"/>
      <c r="H186" s="18"/>
      <c r="I186" s="18"/>
      <c r="J186" s="18"/>
      <c r="N186" s="18"/>
      <c r="O186" s="18"/>
      <c r="P186" s="18"/>
      <c r="Q186" s="18"/>
      <c r="R186" s="18"/>
      <c r="S186" s="18"/>
      <c r="T186" s="18"/>
      <c r="U186" s="18"/>
      <c r="AD186" s="18"/>
    </row>
    <row r="187" spans="1:30" ht="31">
      <c r="A187" s="227"/>
      <c r="B187" s="228"/>
      <c r="C187" s="227"/>
      <c r="D187" s="240"/>
      <c r="E187" s="74"/>
      <c r="F187" s="18"/>
      <c r="G187" s="18"/>
      <c r="H187" s="18"/>
      <c r="I187" s="18"/>
      <c r="J187" s="18"/>
      <c r="N187" s="18"/>
      <c r="O187" s="18"/>
      <c r="P187" s="18"/>
      <c r="Q187" s="18"/>
      <c r="R187" s="18"/>
      <c r="S187" s="18"/>
      <c r="T187" s="18"/>
      <c r="U187" s="18"/>
      <c r="AD187" s="18"/>
    </row>
    <row r="188" spans="1:30" ht="14.5" customHeight="1">
      <c r="A188" s="180"/>
      <c r="B188" s="180"/>
      <c r="C188" s="180"/>
      <c r="D188" s="241"/>
      <c r="E188" s="74"/>
      <c r="F188" s="176"/>
      <c r="G188" s="18"/>
      <c r="H188" s="18"/>
      <c r="I188" s="18"/>
      <c r="J188" s="18"/>
      <c r="N188" s="18"/>
      <c r="O188" s="18"/>
      <c r="P188" s="18"/>
      <c r="Q188" s="18"/>
      <c r="R188" s="18"/>
      <c r="S188" s="18"/>
      <c r="T188" s="18"/>
      <c r="U188" s="18"/>
      <c r="AD188" s="18"/>
    </row>
    <row r="189" spans="1:30" ht="12" customHeight="1">
      <c r="B189" s="18"/>
      <c r="C189" s="18"/>
      <c r="D189" s="235"/>
      <c r="E189" s="74"/>
      <c r="F189" s="18"/>
      <c r="G189" s="18"/>
      <c r="H189" s="18"/>
      <c r="I189" s="18"/>
      <c r="J189" s="18"/>
      <c r="K189" s="163"/>
      <c r="L189" s="18"/>
      <c r="M189" s="18"/>
      <c r="N189" s="18"/>
      <c r="O189" s="18"/>
      <c r="P189" s="18"/>
      <c r="Q189" s="18"/>
      <c r="R189" s="18"/>
      <c r="S189" s="18"/>
      <c r="T189" s="18"/>
      <c r="U189" s="18"/>
      <c r="V189" s="18"/>
      <c r="W189" s="18"/>
      <c r="X189" s="18"/>
      <c r="Y189" s="18"/>
    </row>
    <row r="190" spans="1:30" ht="12" customHeight="1">
      <c r="B190" s="18"/>
      <c r="C190" s="18"/>
      <c r="D190" s="235"/>
      <c r="E190" s="78"/>
      <c r="F190" s="18"/>
      <c r="G190" s="18"/>
      <c r="H190" s="18"/>
      <c r="I190" s="18"/>
      <c r="J190" s="18"/>
      <c r="K190" s="163"/>
      <c r="L190" s="18"/>
      <c r="M190" s="18"/>
      <c r="N190" s="18"/>
      <c r="O190" s="18"/>
      <c r="P190" s="18"/>
      <c r="Q190" s="18"/>
      <c r="R190" s="18"/>
      <c r="S190" s="18"/>
      <c r="T190" s="18"/>
      <c r="U190" s="18"/>
      <c r="V190" s="18"/>
      <c r="W190" s="18"/>
      <c r="X190" s="18"/>
      <c r="Y190" s="18"/>
    </row>
    <row r="191" spans="1:30" ht="32.25" customHeight="1">
      <c r="A191" s="157" t="s">
        <v>262</v>
      </c>
      <c r="B191" s="22" t="s">
        <v>87</v>
      </c>
      <c r="C191" s="23" t="s">
        <v>423</v>
      </c>
      <c r="D191" s="237" t="s">
        <v>30</v>
      </c>
      <c r="E191" s="88"/>
      <c r="K191" s="163"/>
      <c r="L191" s="18"/>
      <c r="M191" s="18"/>
      <c r="N191" s="18"/>
      <c r="O191" s="18"/>
      <c r="P191" s="18"/>
      <c r="Q191" s="18"/>
      <c r="R191" s="18"/>
      <c r="S191" s="18"/>
      <c r="T191" s="18"/>
      <c r="U191" s="18"/>
      <c r="V191" s="18"/>
      <c r="W191" s="18"/>
      <c r="X191" s="18"/>
      <c r="Y191" s="18"/>
    </row>
    <row r="192" spans="1:30" ht="12" customHeight="1">
      <c r="A192" s="178" t="str" cm="1">
        <f t="array" ref="A192">IFERROR(INDEX('03.Muestra'!$B$8:$B$17,SMALL(IF("Documento no web"='03.Muestra'!$D$8:$D$17,ROW('03.Muestra'!$B$8:$B$17)-MIN(ROW('03.Muestra'!$D$8:$D$17))+1,""),ROW()-191)),"")</f>
        <v/>
      </c>
      <c r="B192" s="186" t="str" cm="1">
        <f t="array" ref="B192">IFERROR(INDEX('03.Muestra'!$C$8:$C$17,SMALL(IF("Documento no web"='03.Muestra'!$D$8:$D$17,ROW('03.Muestra'!$C$8:$C$17)-MIN(ROW('03.Muestra'!$D$8:$D$17))+1,""),ROW()-191)),"")</f>
        <v/>
      </c>
      <c r="C192" s="186" t="str" cm="1">
        <f t="array" ref="C192">IFERROR(INDEX('03.Muestra'!$F$8:$F$17,SMALL(IF("Documento no web"='03.Muestra'!$D$8:$D$17,ROW('03.Muestra'!$F$8:$F$17)-MIN(ROW('03.Muestra'!$D$8:$D$17))+1,""),ROW()-191)),"")</f>
        <v/>
      </c>
      <c r="D192" s="229" t="str">
        <f t="shared" ref="D192:D201" si="20">IF(C192="","",$D$18)</f>
        <v/>
      </c>
      <c r="E192" s="74" t="str">
        <f t="shared" ref="E192:E201" si="21">IF(D192&lt;&gt;"",IF(AND(B192&lt;&gt;"",C192&lt;&gt;""),"","ERR"),"")</f>
        <v/>
      </c>
      <c r="F192" s="81" t="s">
        <v>31</v>
      </c>
      <c r="G192" s="82" t="s">
        <v>35</v>
      </c>
      <c r="H192" s="83" t="s">
        <v>33</v>
      </c>
      <c r="I192" s="84" t="s">
        <v>26</v>
      </c>
      <c r="J192" s="85" t="s">
        <v>24</v>
      </c>
      <c r="K192" s="159" t="s">
        <v>463</v>
      </c>
      <c r="L192" s="18"/>
      <c r="M192" s="18"/>
      <c r="N192" s="18"/>
      <c r="O192" s="18"/>
      <c r="P192" s="18"/>
      <c r="Q192" s="18"/>
      <c r="R192" s="18"/>
      <c r="S192" s="18"/>
      <c r="T192" s="18"/>
      <c r="U192" s="18"/>
      <c r="V192" s="18"/>
      <c r="W192" s="18"/>
      <c r="X192" s="18"/>
      <c r="Y192" s="18"/>
    </row>
    <row r="193" spans="1:30" ht="12" customHeight="1">
      <c r="A193" s="178" t="str" cm="1">
        <f t="array" ref="A193">IFERROR(INDEX('03.Muestra'!$B$8:$B$17,SMALL(IF("Documento no web"='03.Muestra'!$D$8:$D$17,ROW('03.Muestra'!$B$8:$B$17)-MIN(ROW('03.Muestra'!$D$8:$D$17))+1,""),ROW()-191)),"")</f>
        <v/>
      </c>
      <c r="B193" s="186" t="str" cm="1">
        <f t="array" ref="B193">IFERROR(INDEX('03.Muestra'!$C$8:$C$17,SMALL(IF("Documento no web"='03.Muestra'!$D$8:$D$17,ROW('03.Muestra'!$C$8:$C$17)-MIN(ROW('03.Muestra'!$D$8:$D$17))+1,""),ROW()-191)),"")</f>
        <v/>
      </c>
      <c r="C193" s="186" t="str" cm="1">
        <f t="array" ref="C193">IFERROR(INDEX('03.Muestra'!$F$8:$F$17,SMALL(IF("Documento no web"='03.Muestra'!$D$8:$D$17,ROW('03.Muestra'!$F$8:$F$17)-MIN(ROW('03.Muestra'!$D$8:$D$17))+1,""),ROW()-191)),"")</f>
        <v/>
      </c>
      <c r="D193" s="229" t="str">
        <f t="shared" si="20"/>
        <v/>
      </c>
      <c r="E193" s="74" t="str">
        <f t="shared" si="21"/>
        <v/>
      </c>
      <c r="F193" s="199">
        <f ca="1">COUNTIF($D192:INDIRECT("$D" &amp;  SUM(ROW()-1,'03.Muestra'!$D$20)-1),F192)</f>
        <v>0</v>
      </c>
      <c r="G193" s="199">
        <f ca="1">COUNTIF($D192:INDIRECT("$D" &amp;  SUM(ROW()-1,'03.Muestra'!$D$20)-1),G192)</f>
        <v>0</v>
      </c>
      <c r="H193" s="199">
        <f ca="1">COUNTIF($D192:INDIRECT("$D" &amp;  SUM(ROW()-1,'03.Muestra'!$D$20)-1),H192)</f>
        <v>0</v>
      </c>
      <c r="I193" s="199">
        <f ca="1">COUNTIF($D192:INDIRECT("$D" &amp;  SUM(ROW()-1,'03.Muestra'!$D$20)-1),I192)</f>
        <v>0</v>
      </c>
      <c r="J193" s="199">
        <f ca="1">COUNTIF($D192:INDIRECT("$D" &amp;  SUM(ROW()-1,'03.Muestra'!$D$20)-1),J192)</f>
        <v>0</v>
      </c>
      <c r="K193" s="160">
        <f ca="1">IF(COUNTIF('03.Muestra'!$D$8:$D$17,"Documento no web")=0,0,COUNTBLANK($D192:INDIRECT("$D" &amp;  SUM(ROW()-1,COUNTIF('03.Muestra'!$D$8:$D$17,"Documento no web"))-1)))</f>
        <v>0</v>
      </c>
      <c r="L193" s="18"/>
      <c r="M193" s="18"/>
      <c r="N193" s="18"/>
      <c r="O193" s="18"/>
      <c r="P193" s="18"/>
      <c r="Q193" s="18"/>
      <c r="R193" s="18"/>
      <c r="S193" s="18"/>
      <c r="T193" s="18"/>
      <c r="U193" s="18"/>
      <c r="V193" s="18"/>
      <c r="W193" s="18"/>
      <c r="X193" s="18"/>
      <c r="Y193" s="18"/>
    </row>
    <row r="194" spans="1:30" ht="12" customHeight="1">
      <c r="A194" s="178" t="str" cm="1">
        <f t="array" ref="A194">IFERROR(INDEX('03.Muestra'!$B$8:$B$17,SMALL(IF("Documento no web"='03.Muestra'!$D$8:$D$17,ROW('03.Muestra'!$B$8:$B$17)-MIN(ROW('03.Muestra'!$D$8:$D$17))+1,""),ROW()-191)),"")</f>
        <v/>
      </c>
      <c r="B194" s="186" t="str" cm="1">
        <f t="array" ref="B194">IFERROR(INDEX('03.Muestra'!$C$8:$C$17,SMALL(IF("Documento no web"='03.Muestra'!$D$8:$D$17,ROW('03.Muestra'!$C$8:$C$17)-MIN(ROW('03.Muestra'!$D$8:$D$17))+1,""),ROW()-191)),"")</f>
        <v/>
      </c>
      <c r="C194" s="186" t="str" cm="1">
        <f t="array" ref="C194">IFERROR(INDEX('03.Muestra'!$F$8:$F$17,SMALL(IF("Documento no web"='03.Muestra'!$D$8:$D$17,ROW('03.Muestra'!$F$8:$F$17)-MIN(ROW('03.Muestra'!$D$8:$D$17))+1,""),ROW()-191)),"")</f>
        <v/>
      </c>
      <c r="D194" s="229" t="str">
        <f t="shared" si="20"/>
        <v/>
      </c>
      <c r="E194" s="74" t="str">
        <f t="shared" si="21"/>
        <v/>
      </c>
      <c r="G194" s="18"/>
      <c r="H194" s="18"/>
      <c r="I194" s="18"/>
      <c r="J194" s="18"/>
      <c r="K194" s="163"/>
      <c r="L194" s="18"/>
      <c r="M194" s="18"/>
      <c r="N194" s="18"/>
      <c r="O194" s="18"/>
      <c r="P194" s="18"/>
      <c r="Q194" s="18"/>
      <c r="R194" s="18"/>
      <c r="S194" s="18"/>
      <c r="T194" s="18"/>
      <c r="U194" s="18"/>
      <c r="V194" s="18"/>
      <c r="W194" s="18"/>
      <c r="X194" s="18"/>
      <c r="Y194" s="18"/>
    </row>
    <row r="195" spans="1:30" ht="12" customHeight="1">
      <c r="A195" s="178" t="str" cm="1">
        <f t="array" ref="A195">IFERROR(INDEX('03.Muestra'!$B$8:$B$17,SMALL(IF("Documento no web"='03.Muestra'!$D$8:$D$17,ROW('03.Muestra'!$B$8:$B$17)-MIN(ROW('03.Muestra'!$D$8:$D$17))+1,""),ROW()-191)),"")</f>
        <v/>
      </c>
      <c r="B195" s="186" t="str" cm="1">
        <f t="array" ref="B195">IFERROR(INDEX('03.Muestra'!$C$8:$C$17,SMALL(IF("Documento no web"='03.Muestra'!$D$8:$D$17,ROW('03.Muestra'!$C$8:$C$17)-MIN(ROW('03.Muestra'!$D$8:$D$17))+1,""),ROW()-191)),"")</f>
        <v/>
      </c>
      <c r="C195" s="186" t="str" cm="1">
        <f t="array" ref="C195">IFERROR(INDEX('03.Muestra'!$F$8:$F$17,SMALL(IF("Documento no web"='03.Muestra'!$D$8:$D$17,ROW('03.Muestra'!$F$8:$F$17)-MIN(ROW('03.Muestra'!$D$8:$D$17))+1,""),ROW()-191)),"")</f>
        <v/>
      </c>
      <c r="D195" s="229" t="str">
        <f t="shared" si="20"/>
        <v/>
      </c>
      <c r="E195" s="74" t="str">
        <f t="shared" si="21"/>
        <v/>
      </c>
      <c r="G195" s="18"/>
      <c r="H195" s="18"/>
      <c r="I195" s="18"/>
      <c r="J195" s="18"/>
      <c r="K195" s="163"/>
      <c r="L195" s="18"/>
      <c r="M195" s="18"/>
      <c r="N195" s="18"/>
      <c r="O195" s="18"/>
      <c r="P195" s="18"/>
      <c r="Q195" s="18"/>
      <c r="R195" s="18"/>
      <c r="S195" s="18"/>
      <c r="T195" s="18"/>
      <c r="U195" s="18"/>
      <c r="V195" s="18"/>
      <c r="W195" s="18"/>
      <c r="X195" s="18"/>
      <c r="Y195" s="18"/>
    </row>
    <row r="196" spans="1:30" ht="12" customHeight="1">
      <c r="A196" s="178" t="str" cm="1">
        <f t="array" ref="A196">IFERROR(INDEX('03.Muestra'!$B$8:$B$17,SMALL(IF("Documento no web"='03.Muestra'!$D$8:$D$17,ROW('03.Muestra'!$B$8:$B$17)-MIN(ROW('03.Muestra'!$D$8:$D$17))+1,""),ROW()-191)),"")</f>
        <v/>
      </c>
      <c r="B196" s="186" t="str" cm="1">
        <f t="array" ref="B196">IFERROR(INDEX('03.Muestra'!$C$8:$C$17,SMALL(IF("Documento no web"='03.Muestra'!$D$8:$D$17,ROW('03.Muestra'!$C$8:$C$17)-MIN(ROW('03.Muestra'!$D$8:$D$17))+1,""),ROW()-191)),"")</f>
        <v/>
      </c>
      <c r="C196" s="186" t="str" cm="1">
        <f t="array" ref="C196">IFERROR(INDEX('03.Muestra'!$F$8:$F$17,SMALL(IF("Documento no web"='03.Muestra'!$D$8:$D$17,ROW('03.Muestra'!$F$8:$F$17)-MIN(ROW('03.Muestra'!$D$8:$D$17))+1,""),ROW()-191)),"")</f>
        <v/>
      </c>
      <c r="D196" s="229" t="str">
        <f t="shared" si="20"/>
        <v/>
      </c>
      <c r="E196" s="74" t="str">
        <f t="shared" si="21"/>
        <v/>
      </c>
      <c r="G196" s="18"/>
      <c r="H196" s="18"/>
      <c r="I196" s="18"/>
      <c r="J196" s="18"/>
      <c r="K196" s="163"/>
      <c r="L196" s="18"/>
      <c r="M196" s="18"/>
      <c r="N196" s="18"/>
      <c r="O196" s="18"/>
      <c r="P196" s="18"/>
      <c r="Q196" s="18"/>
      <c r="R196" s="18"/>
      <c r="S196" s="18"/>
      <c r="T196" s="18"/>
      <c r="U196" s="18"/>
      <c r="V196" s="18"/>
      <c r="W196" s="18"/>
      <c r="X196" s="18"/>
      <c r="Y196" s="18"/>
    </row>
    <row r="197" spans="1:30" ht="12" customHeight="1">
      <c r="A197" s="178" t="str" cm="1">
        <f t="array" ref="A197">IFERROR(INDEX('03.Muestra'!$B$8:$B$17,SMALL(IF("Documento no web"='03.Muestra'!$D$8:$D$17,ROW('03.Muestra'!$B$8:$B$17)-MIN(ROW('03.Muestra'!$D$8:$D$17))+1,""),ROW()-191)),"")</f>
        <v/>
      </c>
      <c r="B197" s="186" t="str" cm="1">
        <f t="array" ref="B197">IFERROR(INDEX('03.Muestra'!$C$8:$C$17,SMALL(IF("Documento no web"='03.Muestra'!$D$8:$D$17,ROW('03.Muestra'!$C$8:$C$17)-MIN(ROW('03.Muestra'!$D$8:$D$17))+1,""),ROW()-191)),"")</f>
        <v/>
      </c>
      <c r="C197" s="186" t="str" cm="1">
        <f t="array" ref="C197">IFERROR(INDEX('03.Muestra'!$F$8:$F$17,SMALL(IF("Documento no web"='03.Muestra'!$D$8:$D$17,ROW('03.Muestra'!$F$8:$F$17)-MIN(ROW('03.Muestra'!$D$8:$D$17))+1,""),ROW()-191)),"")</f>
        <v/>
      </c>
      <c r="D197" s="229" t="str">
        <f t="shared" si="20"/>
        <v/>
      </c>
      <c r="E197" s="74" t="str">
        <f t="shared" si="21"/>
        <v/>
      </c>
      <c r="G197" s="18"/>
      <c r="H197" s="18"/>
      <c r="I197" s="18"/>
      <c r="J197" s="18"/>
      <c r="K197" s="163"/>
      <c r="L197" s="18"/>
      <c r="M197" s="18"/>
      <c r="N197" s="18"/>
      <c r="O197" s="18"/>
      <c r="P197" s="18"/>
      <c r="Q197" s="18"/>
      <c r="R197" s="18"/>
      <c r="S197" s="18"/>
      <c r="T197" s="18"/>
      <c r="U197" s="18"/>
      <c r="V197" s="18"/>
      <c r="W197" s="18"/>
      <c r="X197" s="18"/>
      <c r="Y197" s="18"/>
    </row>
    <row r="198" spans="1:30" ht="12" customHeight="1">
      <c r="A198" s="178" t="str" cm="1">
        <f t="array" ref="A198">IFERROR(INDEX('03.Muestra'!$B$8:$B$17,SMALL(IF("Documento no web"='03.Muestra'!$D$8:$D$17,ROW('03.Muestra'!$B$8:$B$17)-MIN(ROW('03.Muestra'!$D$8:$D$17))+1,""),ROW()-191)),"")</f>
        <v/>
      </c>
      <c r="B198" s="186" t="str" cm="1">
        <f t="array" ref="B198">IFERROR(INDEX('03.Muestra'!$C$8:$C$17,SMALL(IF("Documento no web"='03.Muestra'!$D$8:$D$17,ROW('03.Muestra'!$C$8:$C$17)-MIN(ROW('03.Muestra'!$D$8:$D$17))+1,""),ROW()-191)),"")</f>
        <v/>
      </c>
      <c r="C198" s="186" t="str" cm="1">
        <f t="array" ref="C198">IFERROR(INDEX('03.Muestra'!$F$8:$F$17,SMALL(IF("Documento no web"='03.Muestra'!$D$8:$D$17,ROW('03.Muestra'!$F$8:$F$17)-MIN(ROW('03.Muestra'!$D$8:$D$17))+1,""),ROW()-191)),"")</f>
        <v/>
      </c>
      <c r="D198" s="229" t="str">
        <f t="shared" si="20"/>
        <v/>
      </c>
      <c r="E198" s="74" t="str">
        <f t="shared" si="21"/>
        <v/>
      </c>
      <c r="F198" s="18"/>
      <c r="G198" s="18"/>
      <c r="H198" s="18"/>
      <c r="I198" s="18"/>
      <c r="J198" s="18"/>
      <c r="K198" s="163"/>
      <c r="L198" s="18"/>
      <c r="M198" s="18"/>
      <c r="N198" s="18"/>
      <c r="O198" s="18"/>
      <c r="P198" s="18"/>
      <c r="Q198" s="18"/>
      <c r="R198" s="18"/>
      <c r="S198" s="18"/>
      <c r="T198" s="18"/>
      <c r="U198" s="18"/>
      <c r="V198" s="18"/>
      <c r="W198" s="18"/>
      <c r="X198" s="18"/>
      <c r="Y198" s="18"/>
    </row>
    <row r="199" spans="1:30" ht="12" customHeight="1">
      <c r="A199" s="178" t="str" cm="1">
        <f t="array" ref="A199">IFERROR(INDEX('03.Muestra'!$B$8:$B$17,SMALL(IF("Documento no web"='03.Muestra'!$D$8:$D$17,ROW('03.Muestra'!$B$8:$B$17)-MIN(ROW('03.Muestra'!$D$8:$D$17))+1,""),ROW()-191)),"")</f>
        <v/>
      </c>
      <c r="B199" s="186" t="str" cm="1">
        <f t="array" ref="B199">IFERROR(INDEX('03.Muestra'!$C$8:$C$17,SMALL(IF("Documento no web"='03.Muestra'!$D$8:$D$17,ROW('03.Muestra'!$C$8:$C$17)-MIN(ROW('03.Muestra'!$D$8:$D$17))+1,""),ROW()-191)),"")</f>
        <v/>
      </c>
      <c r="C199" s="186" t="str" cm="1">
        <f t="array" ref="C199">IFERROR(INDEX('03.Muestra'!$F$8:$F$17,SMALL(IF("Documento no web"='03.Muestra'!$D$8:$D$17,ROW('03.Muestra'!$F$8:$F$17)-MIN(ROW('03.Muestra'!$D$8:$D$17))+1,""),ROW()-191)),"")</f>
        <v/>
      </c>
      <c r="D199" s="229" t="str">
        <f t="shared" si="20"/>
        <v/>
      </c>
      <c r="E199" s="74" t="str">
        <f t="shared" si="21"/>
        <v/>
      </c>
      <c r="F199" s="18"/>
      <c r="G199" s="18"/>
      <c r="H199" s="18"/>
      <c r="I199" s="18"/>
      <c r="J199" s="18"/>
      <c r="K199" s="163"/>
      <c r="L199" s="18"/>
      <c r="M199" s="18"/>
      <c r="N199" s="18"/>
      <c r="O199" s="18"/>
      <c r="P199" s="18"/>
      <c r="Q199" s="18"/>
      <c r="R199" s="18"/>
      <c r="S199" s="18"/>
      <c r="T199" s="18"/>
      <c r="U199" s="18"/>
      <c r="V199" s="18"/>
      <c r="W199" s="18"/>
      <c r="X199" s="18"/>
      <c r="Y199" s="18"/>
    </row>
    <row r="200" spans="1:30" ht="12" customHeight="1">
      <c r="A200" s="178" t="str" cm="1">
        <f t="array" ref="A200">IFERROR(INDEX('03.Muestra'!$B$8:$B$17,SMALL(IF("Documento no web"='03.Muestra'!$D$8:$D$17,ROW('03.Muestra'!$B$8:$B$17)-MIN(ROW('03.Muestra'!$D$8:$D$17))+1,""),ROW()-191)),"")</f>
        <v/>
      </c>
      <c r="B200" s="186" t="str" cm="1">
        <f t="array" ref="B200">IFERROR(INDEX('03.Muestra'!$C$8:$C$17,SMALL(IF("Documento no web"='03.Muestra'!$D$8:$D$17,ROW('03.Muestra'!$C$8:$C$17)-MIN(ROW('03.Muestra'!$D$8:$D$17))+1,""),ROW()-191)),"")</f>
        <v/>
      </c>
      <c r="C200" s="186" t="str" cm="1">
        <f t="array" ref="C200">IFERROR(INDEX('03.Muestra'!$F$8:$F$17,SMALL(IF("Documento no web"='03.Muestra'!$D$8:$D$17,ROW('03.Muestra'!$F$8:$F$17)-MIN(ROW('03.Muestra'!$D$8:$D$17))+1,""),ROW()-191)),"")</f>
        <v/>
      </c>
      <c r="D200" s="229" t="str">
        <f t="shared" si="20"/>
        <v/>
      </c>
      <c r="E200" s="74" t="str">
        <f t="shared" si="21"/>
        <v/>
      </c>
      <c r="F200" s="18"/>
      <c r="G200" s="18"/>
      <c r="H200" s="18"/>
      <c r="I200" s="18"/>
      <c r="J200" s="18"/>
      <c r="K200" s="163"/>
      <c r="L200" s="18"/>
      <c r="M200" s="18"/>
      <c r="N200" s="18"/>
      <c r="O200" s="18"/>
      <c r="P200" s="18"/>
      <c r="Q200" s="18"/>
      <c r="R200" s="18"/>
      <c r="S200" s="18"/>
      <c r="T200" s="18"/>
      <c r="U200" s="18"/>
      <c r="V200" s="18"/>
      <c r="W200" s="18"/>
      <c r="X200" s="18"/>
      <c r="Y200" s="18"/>
    </row>
    <row r="201" spans="1:30" ht="12" customHeight="1">
      <c r="A201" s="178" t="str" cm="1">
        <f t="array" ref="A201">IFERROR(INDEX('03.Muestra'!$B$8:$B$17,SMALL(IF("Documento no web"='03.Muestra'!$D$8:$D$17,ROW('03.Muestra'!$B$8:$B$17)-MIN(ROW('03.Muestra'!$D$8:$D$17))+1,""),ROW()-191)),"")</f>
        <v/>
      </c>
      <c r="B201" s="186" t="str" cm="1">
        <f t="array" ref="B201">IFERROR(INDEX('03.Muestra'!$C$8:$C$17,SMALL(IF("Documento no web"='03.Muestra'!$D$8:$D$17,ROW('03.Muestra'!$C$8:$C$17)-MIN(ROW('03.Muestra'!$D$8:$D$17))+1,""),ROW()-191)),"")</f>
        <v/>
      </c>
      <c r="C201" s="186" t="str" cm="1">
        <f t="array" ref="C201">IFERROR(INDEX('03.Muestra'!$F$8:$F$17,SMALL(IF("Documento no web"='03.Muestra'!$D$8:$D$17,ROW('03.Muestra'!$F$8:$F$17)-MIN(ROW('03.Muestra'!$D$8:$D$17))+1,""),ROW()-191)),"")</f>
        <v/>
      </c>
      <c r="D201" s="229" t="str">
        <f t="shared" si="20"/>
        <v/>
      </c>
      <c r="E201" s="74" t="str">
        <f t="shared" si="21"/>
        <v/>
      </c>
      <c r="F201" s="18"/>
      <c r="G201" s="18"/>
      <c r="H201" s="18"/>
      <c r="I201" s="18"/>
      <c r="J201" s="18"/>
      <c r="K201" s="163"/>
      <c r="L201" s="18"/>
      <c r="M201" s="18"/>
      <c r="N201" s="18"/>
      <c r="O201" s="18"/>
      <c r="P201" s="18"/>
      <c r="Q201" s="18"/>
      <c r="R201" s="18"/>
      <c r="S201" s="18"/>
      <c r="T201" s="18"/>
      <c r="U201" s="18"/>
      <c r="V201" s="18"/>
      <c r="W201" s="18"/>
      <c r="X201" s="18"/>
      <c r="Y201" s="18"/>
    </row>
    <row r="202" spans="1:30" ht="12" customHeight="1">
      <c r="A202" s="79"/>
      <c r="B202" s="111"/>
      <c r="C202" s="111"/>
      <c r="D202" s="239"/>
      <c r="E202" s="74"/>
      <c r="F202" s="18"/>
      <c r="G202" s="18"/>
      <c r="H202" s="18"/>
      <c r="I202" s="18"/>
      <c r="J202" s="18"/>
      <c r="N202" s="18"/>
      <c r="O202" s="18"/>
      <c r="P202" s="18"/>
      <c r="Q202" s="18"/>
      <c r="R202" s="18"/>
      <c r="S202" s="18"/>
      <c r="T202" s="18"/>
      <c r="U202" s="18"/>
      <c r="AD202" s="18"/>
    </row>
    <row r="203" spans="1:30" ht="12" customHeight="1">
      <c r="A203" s="79"/>
      <c r="B203" s="111"/>
      <c r="C203" s="111"/>
      <c r="D203" s="239"/>
      <c r="E203" s="74"/>
      <c r="F203" s="18"/>
      <c r="G203" s="18"/>
      <c r="H203" s="18"/>
      <c r="I203" s="18"/>
      <c r="J203" s="18"/>
      <c r="N203" s="18"/>
      <c r="O203" s="18"/>
      <c r="P203" s="18"/>
      <c r="Q203" s="18"/>
      <c r="R203" s="18"/>
      <c r="S203" s="18"/>
      <c r="T203" s="18"/>
      <c r="U203" s="18"/>
      <c r="AD203" s="18"/>
    </row>
    <row r="204" spans="1:30" ht="31">
      <c r="A204" s="227"/>
      <c r="B204" s="228"/>
      <c r="C204" s="227"/>
      <c r="D204" s="240"/>
      <c r="E204" s="74"/>
      <c r="F204" s="18"/>
      <c r="G204" s="18"/>
      <c r="H204" s="18"/>
      <c r="I204" s="18"/>
      <c r="J204" s="18"/>
      <c r="N204" s="18"/>
      <c r="O204" s="18"/>
      <c r="P204" s="18"/>
      <c r="Q204" s="18"/>
      <c r="R204" s="18"/>
      <c r="S204" s="18"/>
      <c r="T204" s="18"/>
      <c r="U204" s="18"/>
      <c r="AD204" s="18"/>
    </row>
    <row r="205" spans="1:30" ht="14.5" customHeight="1">
      <c r="A205" s="180"/>
      <c r="B205" s="180"/>
      <c r="C205" s="180"/>
      <c r="D205" s="241"/>
      <c r="E205" s="74"/>
      <c r="F205" s="176"/>
      <c r="G205" s="18"/>
      <c r="H205" s="18"/>
      <c r="I205" s="18"/>
      <c r="J205" s="18"/>
      <c r="N205" s="18"/>
      <c r="O205" s="18"/>
      <c r="P205" s="18"/>
      <c r="Q205" s="18"/>
      <c r="R205" s="18"/>
      <c r="S205" s="18"/>
      <c r="T205" s="18"/>
      <c r="U205" s="18"/>
      <c r="AD205" s="18"/>
    </row>
    <row r="206" spans="1:30" ht="12" customHeight="1">
      <c r="B206" s="18"/>
      <c r="C206" s="78"/>
      <c r="D206" s="245"/>
      <c r="E206" s="78"/>
      <c r="F206" s="18"/>
      <c r="G206" s="18"/>
      <c r="H206" s="18"/>
      <c r="I206" s="18"/>
      <c r="J206" s="18"/>
      <c r="K206" s="163"/>
      <c r="L206" s="18"/>
      <c r="M206" s="18"/>
      <c r="N206" s="18"/>
      <c r="O206" s="18"/>
      <c r="P206" s="18"/>
      <c r="Q206" s="18"/>
      <c r="R206" s="18"/>
      <c r="S206" s="18"/>
      <c r="T206" s="18"/>
      <c r="U206" s="18"/>
      <c r="V206" s="18"/>
      <c r="W206" s="18"/>
      <c r="X206" s="18"/>
      <c r="Y206" s="18"/>
    </row>
    <row r="207" spans="1:30" ht="12" customHeight="1">
      <c r="B207" s="18"/>
      <c r="C207" s="18"/>
      <c r="D207" s="245"/>
      <c r="E207" s="78"/>
      <c r="F207" s="18"/>
      <c r="G207" s="18"/>
      <c r="H207" s="18"/>
      <c r="I207" s="18"/>
      <c r="J207" s="18"/>
      <c r="K207" s="163"/>
      <c r="L207" s="18"/>
      <c r="M207" s="18"/>
      <c r="N207" s="18"/>
      <c r="O207" s="18"/>
      <c r="P207" s="18"/>
      <c r="Q207" s="18"/>
      <c r="R207" s="18"/>
      <c r="S207" s="18"/>
      <c r="T207" s="18"/>
      <c r="U207" s="18"/>
      <c r="V207" s="18"/>
      <c r="W207" s="18"/>
      <c r="X207" s="18"/>
      <c r="Y207" s="18"/>
    </row>
    <row r="208" spans="1:30" ht="32.25" customHeight="1">
      <c r="A208" s="157" t="s">
        <v>262</v>
      </c>
      <c r="B208" s="22" t="s">
        <v>87</v>
      </c>
      <c r="C208" s="23" t="s">
        <v>424</v>
      </c>
      <c r="D208" s="237" t="s">
        <v>30</v>
      </c>
      <c r="E208" s="88"/>
      <c r="K208" s="163"/>
      <c r="L208" s="18"/>
      <c r="M208" s="18"/>
      <c r="N208" s="18"/>
      <c r="O208" s="18"/>
      <c r="P208" s="18"/>
      <c r="Q208" s="18"/>
      <c r="R208" s="18"/>
      <c r="S208" s="18"/>
      <c r="T208" s="18"/>
      <c r="U208" s="18"/>
      <c r="V208" s="18"/>
      <c r="W208" s="18"/>
      <c r="X208" s="18"/>
      <c r="Y208" s="18"/>
    </row>
    <row r="209" spans="1:30" ht="12" customHeight="1">
      <c r="A209" s="178" t="str" cm="1">
        <f t="array" ref="A209">IFERROR(INDEX('03.Muestra'!$B$8:$B$17,SMALL(IF("Documento no web"='03.Muestra'!$D$8:$D$17,ROW('03.Muestra'!$B$8:$B$17)-MIN(ROW('03.Muestra'!$D$8:$D$17))+1,""),ROW()-208)),"")</f>
        <v/>
      </c>
      <c r="B209" s="186" t="str" cm="1">
        <f t="array" ref="B209">IFERROR(INDEX('03.Muestra'!$C$8:$C$17,SMALL(IF("Documento no web"='03.Muestra'!$D$8:$D$17,ROW('03.Muestra'!$C$8:$C$17)-MIN(ROW('03.Muestra'!$D$8:$D$17))+1,""),ROW()-208)),"")</f>
        <v/>
      </c>
      <c r="C209" s="186" t="str" cm="1">
        <f t="array" ref="C209">IFERROR(INDEX('03.Muestra'!$F$8:$F$17,SMALL(IF("Documento no web"='03.Muestra'!$D$8:$D$17,ROW('03.Muestra'!$F$8:$F$17)-MIN(ROW('03.Muestra'!$D$8:$D$17))+1,""),ROW()-208)),"")</f>
        <v/>
      </c>
      <c r="D209" s="229" t="str">
        <f t="shared" ref="D209:D218" si="22">IF(C209="","",$D$18)</f>
        <v/>
      </c>
      <c r="E209" s="74" t="str">
        <f t="shared" ref="E209:E218" si="23">IF(D209&lt;&gt;"",IF(AND(B209&lt;&gt;"",C209&lt;&gt;""),"","ERR"),"")</f>
        <v/>
      </c>
      <c r="F209" s="81" t="s">
        <v>31</v>
      </c>
      <c r="G209" s="82" t="s">
        <v>35</v>
      </c>
      <c r="H209" s="83" t="s">
        <v>33</v>
      </c>
      <c r="I209" s="84" t="s">
        <v>26</v>
      </c>
      <c r="J209" s="85" t="s">
        <v>24</v>
      </c>
      <c r="K209" s="159" t="s">
        <v>463</v>
      </c>
      <c r="L209" s="18"/>
      <c r="M209" s="18"/>
      <c r="N209" s="18"/>
      <c r="O209" s="18"/>
      <c r="P209" s="18"/>
      <c r="Q209" s="18"/>
      <c r="R209" s="18"/>
      <c r="S209" s="18"/>
      <c r="T209" s="18"/>
      <c r="U209" s="18"/>
      <c r="V209" s="18"/>
      <c r="W209" s="18"/>
      <c r="X209" s="18"/>
      <c r="Y209" s="18"/>
    </row>
    <row r="210" spans="1:30" ht="12" customHeight="1">
      <c r="A210" s="178" t="str" cm="1">
        <f t="array" ref="A210">IFERROR(INDEX('03.Muestra'!$B$8:$B$17,SMALL(IF("Documento no web"='03.Muestra'!$D$8:$D$17,ROW('03.Muestra'!$B$8:$B$17)-MIN(ROW('03.Muestra'!$D$8:$D$17))+1,""),ROW()-208)),"")</f>
        <v/>
      </c>
      <c r="B210" s="186" t="str" cm="1">
        <f t="array" ref="B210">IFERROR(INDEX('03.Muestra'!$C$8:$C$17,SMALL(IF("Documento no web"='03.Muestra'!$D$8:$D$17,ROW('03.Muestra'!$C$8:$C$17)-MIN(ROW('03.Muestra'!$D$8:$D$17))+1,""),ROW()-208)),"")</f>
        <v/>
      </c>
      <c r="C210" s="186" t="str" cm="1">
        <f t="array" ref="C210">IFERROR(INDEX('03.Muestra'!$F$8:$F$17,SMALL(IF("Documento no web"='03.Muestra'!$D$8:$D$17,ROW('03.Muestra'!$F$8:$F$17)-MIN(ROW('03.Muestra'!$D$8:$D$17))+1,""),ROW()-208)),"")</f>
        <v/>
      </c>
      <c r="D210" s="229" t="str">
        <f t="shared" si="22"/>
        <v/>
      </c>
      <c r="E210" s="74" t="str">
        <f t="shared" si="23"/>
        <v/>
      </c>
      <c r="F210" s="199">
        <f ca="1">COUNTIF($D209:INDIRECT("$D" &amp;  SUM(ROW()-1,'03.Muestra'!$D$20)-1),F209)</f>
        <v>0</v>
      </c>
      <c r="G210" s="199">
        <f ca="1">COUNTIF($D209:INDIRECT("$D" &amp;  SUM(ROW()-1,'03.Muestra'!$D$20)-1),G209)</f>
        <v>0</v>
      </c>
      <c r="H210" s="199">
        <f ca="1">COUNTIF($D209:INDIRECT("$D" &amp;  SUM(ROW()-1,'03.Muestra'!$D$20)-1),H209)</f>
        <v>0</v>
      </c>
      <c r="I210" s="199">
        <f ca="1">COUNTIF($D209:INDIRECT("$D" &amp;  SUM(ROW()-1,'03.Muestra'!$D$20)-1),I209)</f>
        <v>0</v>
      </c>
      <c r="J210" s="199">
        <f ca="1">COUNTIF($D209:INDIRECT("$D" &amp;  SUM(ROW()-1,'03.Muestra'!$D$20)-1),J209)</f>
        <v>0</v>
      </c>
      <c r="K210" s="160">
        <f ca="1">IF(COUNTIF('03.Muestra'!$D$8:$D$17,"Documento no web")=0,0,COUNTBLANK($D209:INDIRECT("$D" &amp;  SUM(ROW()-1,COUNTIF('03.Muestra'!$D$8:$D$17,"Documento no web"))-1)))</f>
        <v>0</v>
      </c>
      <c r="L210" s="18"/>
      <c r="M210" s="18"/>
      <c r="N210" s="18"/>
      <c r="O210" s="18"/>
      <c r="P210" s="18"/>
      <c r="Q210" s="18"/>
      <c r="R210" s="18"/>
      <c r="S210" s="18"/>
      <c r="T210" s="18"/>
      <c r="U210" s="18"/>
      <c r="V210" s="18"/>
      <c r="W210" s="18"/>
      <c r="X210" s="18"/>
      <c r="Y210" s="18"/>
    </row>
    <row r="211" spans="1:30" ht="12" customHeight="1">
      <c r="A211" s="178" t="str" cm="1">
        <f t="array" ref="A211">IFERROR(INDEX('03.Muestra'!$B$8:$B$17,SMALL(IF("Documento no web"='03.Muestra'!$D$8:$D$17,ROW('03.Muestra'!$B$8:$B$17)-MIN(ROW('03.Muestra'!$D$8:$D$17))+1,""),ROW()-208)),"")</f>
        <v/>
      </c>
      <c r="B211" s="186" t="str" cm="1">
        <f t="array" ref="B211">IFERROR(INDEX('03.Muestra'!$C$8:$C$17,SMALL(IF("Documento no web"='03.Muestra'!$D$8:$D$17,ROW('03.Muestra'!$C$8:$C$17)-MIN(ROW('03.Muestra'!$D$8:$D$17))+1,""),ROW()-208)),"")</f>
        <v/>
      </c>
      <c r="C211" s="186" t="str" cm="1">
        <f t="array" ref="C211">IFERROR(INDEX('03.Muestra'!$F$8:$F$17,SMALL(IF("Documento no web"='03.Muestra'!$D$8:$D$17,ROW('03.Muestra'!$F$8:$F$17)-MIN(ROW('03.Muestra'!$D$8:$D$17))+1,""),ROW()-208)),"")</f>
        <v/>
      </c>
      <c r="D211" s="229" t="str">
        <f t="shared" si="22"/>
        <v/>
      </c>
      <c r="E211" s="74" t="str">
        <f t="shared" si="23"/>
        <v/>
      </c>
      <c r="G211" s="18"/>
      <c r="H211" s="18"/>
      <c r="I211" s="18"/>
      <c r="J211" s="18"/>
      <c r="K211" s="163"/>
      <c r="L211" s="18"/>
      <c r="M211" s="18"/>
      <c r="N211" s="18"/>
      <c r="O211" s="18"/>
      <c r="P211" s="18"/>
      <c r="Q211" s="18"/>
      <c r="R211" s="18"/>
      <c r="S211" s="18"/>
      <c r="T211" s="18"/>
      <c r="U211" s="18"/>
      <c r="V211" s="18"/>
      <c r="W211" s="18"/>
      <c r="X211" s="18"/>
      <c r="Y211" s="18"/>
    </row>
    <row r="212" spans="1:30" ht="12" customHeight="1">
      <c r="A212" s="178" t="str" cm="1">
        <f t="array" ref="A212">IFERROR(INDEX('03.Muestra'!$B$8:$B$17,SMALL(IF("Documento no web"='03.Muestra'!$D$8:$D$17,ROW('03.Muestra'!$B$8:$B$17)-MIN(ROW('03.Muestra'!$D$8:$D$17))+1,""),ROW()-208)),"")</f>
        <v/>
      </c>
      <c r="B212" s="186" t="str" cm="1">
        <f t="array" ref="B212">IFERROR(INDEX('03.Muestra'!$C$8:$C$17,SMALL(IF("Documento no web"='03.Muestra'!$D$8:$D$17,ROW('03.Muestra'!$C$8:$C$17)-MIN(ROW('03.Muestra'!$D$8:$D$17))+1,""),ROW()-208)),"")</f>
        <v/>
      </c>
      <c r="C212" s="186" t="str" cm="1">
        <f t="array" ref="C212">IFERROR(INDEX('03.Muestra'!$F$8:$F$17,SMALL(IF("Documento no web"='03.Muestra'!$D$8:$D$17,ROW('03.Muestra'!$F$8:$F$17)-MIN(ROW('03.Muestra'!$D$8:$D$17))+1,""),ROW()-208)),"")</f>
        <v/>
      </c>
      <c r="D212" s="229" t="str">
        <f t="shared" si="22"/>
        <v/>
      </c>
      <c r="E212" s="74" t="str">
        <f t="shared" si="23"/>
        <v/>
      </c>
      <c r="G212" s="18"/>
      <c r="H212" s="18"/>
      <c r="I212" s="18"/>
      <c r="J212" s="18"/>
      <c r="K212" s="163"/>
      <c r="L212" s="18"/>
      <c r="M212" s="18"/>
      <c r="N212" s="18"/>
      <c r="O212" s="18"/>
      <c r="P212" s="18"/>
      <c r="Q212" s="18"/>
      <c r="R212" s="18"/>
      <c r="S212" s="18"/>
      <c r="T212" s="18"/>
      <c r="U212" s="18"/>
      <c r="V212" s="18"/>
      <c r="W212" s="18"/>
      <c r="X212" s="18"/>
      <c r="Y212" s="18"/>
    </row>
    <row r="213" spans="1:30" ht="12" customHeight="1">
      <c r="A213" s="178" t="str" cm="1">
        <f t="array" ref="A213">IFERROR(INDEX('03.Muestra'!$B$8:$B$17,SMALL(IF("Documento no web"='03.Muestra'!$D$8:$D$17,ROW('03.Muestra'!$B$8:$B$17)-MIN(ROW('03.Muestra'!$D$8:$D$17))+1,""),ROW()-208)),"")</f>
        <v/>
      </c>
      <c r="B213" s="186" t="str" cm="1">
        <f t="array" ref="B213">IFERROR(INDEX('03.Muestra'!$C$8:$C$17,SMALL(IF("Documento no web"='03.Muestra'!$D$8:$D$17,ROW('03.Muestra'!$C$8:$C$17)-MIN(ROW('03.Muestra'!$D$8:$D$17))+1,""),ROW()-208)),"")</f>
        <v/>
      </c>
      <c r="C213" s="186" t="str" cm="1">
        <f t="array" ref="C213">IFERROR(INDEX('03.Muestra'!$F$8:$F$17,SMALL(IF("Documento no web"='03.Muestra'!$D$8:$D$17,ROW('03.Muestra'!$F$8:$F$17)-MIN(ROW('03.Muestra'!$D$8:$D$17))+1,""),ROW()-208)),"")</f>
        <v/>
      </c>
      <c r="D213" s="229" t="str">
        <f t="shared" si="22"/>
        <v/>
      </c>
      <c r="E213" s="74" t="str">
        <f t="shared" si="23"/>
        <v/>
      </c>
      <c r="G213" s="18"/>
      <c r="H213" s="18"/>
      <c r="I213" s="18"/>
      <c r="J213" s="18"/>
      <c r="K213" s="163"/>
      <c r="L213" s="18"/>
      <c r="M213" s="18"/>
      <c r="N213" s="18"/>
      <c r="O213" s="18"/>
      <c r="P213" s="18"/>
      <c r="Q213" s="18"/>
      <c r="R213" s="18"/>
      <c r="S213" s="18"/>
      <c r="T213" s="18"/>
      <c r="U213" s="18"/>
      <c r="V213" s="18"/>
      <c r="W213" s="18"/>
      <c r="X213" s="18"/>
      <c r="Y213" s="18"/>
    </row>
    <row r="214" spans="1:30" ht="12" customHeight="1">
      <c r="A214" s="178" t="str" cm="1">
        <f t="array" ref="A214">IFERROR(INDEX('03.Muestra'!$B$8:$B$17,SMALL(IF("Documento no web"='03.Muestra'!$D$8:$D$17,ROW('03.Muestra'!$B$8:$B$17)-MIN(ROW('03.Muestra'!$D$8:$D$17))+1,""),ROW()-208)),"")</f>
        <v/>
      </c>
      <c r="B214" s="186" t="str" cm="1">
        <f t="array" ref="B214">IFERROR(INDEX('03.Muestra'!$C$8:$C$17,SMALL(IF("Documento no web"='03.Muestra'!$D$8:$D$17,ROW('03.Muestra'!$C$8:$C$17)-MIN(ROW('03.Muestra'!$D$8:$D$17))+1,""),ROW()-208)),"")</f>
        <v/>
      </c>
      <c r="C214" s="186" t="str" cm="1">
        <f t="array" ref="C214">IFERROR(INDEX('03.Muestra'!$F$8:$F$17,SMALL(IF("Documento no web"='03.Muestra'!$D$8:$D$17,ROW('03.Muestra'!$F$8:$F$17)-MIN(ROW('03.Muestra'!$D$8:$D$17))+1,""),ROW()-208)),"")</f>
        <v/>
      </c>
      <c r="D214" s="229" t="str">
        <f t="shared" si="22"/>
        <v/>
      </c>
      <c r="E214" s="74" t="str">
        <f t="shared" si="23"/>
        <v/>
      </c>
      <c r="G214" s="18"/>
      <c r="H214" s="18"/>
      <c r="I214" s="18"/>
      <c r="J214" s="18"/>
      <c r="K214" s="163"/>
      <c r="L214" s="18"/>
      <c r="M214" s="18"/>
      <c r="N214" s="18"/>
      <c r="O214" s="18"/>
      <c r="P214" s="18"/>
      <c r="Q214" s="18"/>
      <c r="R214" s="18"/>
      <c r="S214" s="18"/>
      <c r="T214" s="18"/>
      <c r="U214" s="18"/>
      <c r="V214" s="18"/>
      <c r="W214" s="18"/>
      <c r="X214" s="18"/>
      <c r="Y214" s="18"/>
    </row>
    <row r="215" spans="1:30" ht="12" customHeight="1">
      <c r="A215" s="178" t="str" cm="1">
        <f t="array" ref="A215">IFERROR(INDEX('03.Muestra'!$B$8:$B$17,SMALL(IF("Documento no web"='03.Muestra'!$D$8:$D$17,ROW('03.Muestra'!$B$8:$B$17)-MIN(ROW('03.Muestra'!$D$8:$D$17))+1,""),ROW()-208)),"")</f>
        <v/>
      </c>
      <c r="B215" s="186" t="str" cm="1">
        <f t="array" ref="B215">IFERROR(INDEX('03.Muestra'!$C$8:$C$17,SMALL(IF("Documento no web"='03.Muestra'!$D$8:$D$17,ROW('03.Muestra'!$C$8:$C$17)-MIN(ROW('03.Muestra'!$D$8:$D$17))+1,""),ROW()-208)),"")</f>
        <v/>
      </c>
      <c r="C215" s="186" t="str" cm="1">
        <f t="array" ref="C215">IFERROR(INDEX('03.Muestra'!$F$8:$F$17,SMALL(IF("Documento no web"='03.Muestra'!$D$8:$D$17,ROW('03.Muestra'!$F$8:$F$17)-MIN(ROW('03.Muestra'!$D$8:$D$17))+1,""),ROW()-208)),"")</f>
        <v/>
      </c>
      <c r="D215" s="229" t="str">
        <f t="shared" si="22"/>
        <v/>
      </c>
      <c r="E215" s="74" t="str">
        <f t="shared" si="23"/>
        <v/>
      </c>
      <c r="F215" s="18"/>
      <c r="G215" s="18"/>
      <c r="H215" s="18"/>
      <c r="I215" s="18"/>
      <c r="J215" s="18"/>
      <c r="K215" s="163"/>
      <c r="L215" s="18"/>
      <c r="M215" s="18"/>
      <c r="N215" s="18"/>
      <c r="O215" s="18"/>
      <c r="P215" s="18"/>
      <c r="Q215" s="18"/>
      <c r="R215" s="18"/>
      <c r="S215" s="18"/>
      <c r="T215" s="18"/>
      <c r="U215" s="18"/>
      <c r="V215" s="18"/>
      <c r="W215" s="18"/>
      <c r="X215" s="18"/>
      <c r="Y215" s="18"/>
    </row>
    <row r="216" spans="1:30" ht="12" customHeight="1">
      <c r="A216" s="178" t="str" cm="1">
        <f t="array" ref="A216">IFERROR(INDEX('03.Muestra'!$B$8:$B$17,SMALL(IF("Documento no web"='03.Muestra'!$D$8:$D$17,ROW('03.Muestra'!$B$8:$B$17)-MIN(ROW('03.Muestra'!$D$8:$D$17))+1,""),ROW()-208)),"")</f>
        <v/>
      </c>
      <c r="B216" s="186" t="str" cm="1">
        <f t="array" ref="B216">IFERROR(INDEX('03.Muestra'!$C$8:$C$17,SMALL(IF("Documento no web"='03.Muestra'!$D$8:$D$17,ROW('03.Muestra'!$C$8:$C$17)-MIN(ROW('03.Muestra'!$D$8:$D$17))+1,""),ROW()-208)),"")</f>
        <v/>
      </c>
      <c r="C216" s="186" t="str" cm="1">
        <f t="array" ref="C216">IFERROR(INDEX('03.Muestra'!$F$8:$F$17,SMALL(IF("Documento no web"='03.Muestra'!$D$8:$D$17,ROW('03.Muestra'!$F$8:$F$17)-MIN(ROW('03.Muestra'!$D$8:$D$17))+1,""),ROW()-208)),"")</f>
        <v/>
      </c>
      <c r="D216" s="229" t="str">
        <f t="shared" si="22"/>
        <v/>
      </c>
      <c r="E216" s="74" t="str">
        <f t="shared" si="23"/>
        <v/>
      </c>
      <c r="F216" s="18"/>
      <c r="G216" s="18"/>
      <c r="H216" s="18"/>
      <c r="I216" s="18"/>
      <c r="J216" s="18"/>
      <c r="K216" s="163"/>
      <c r="L216" s="18"/>
      <c r="M216" s="18"/>
      <c r="N216" s="18"/>
      <c r="O216" s="18"/>
      <c r="P216" s="18"/>
      <c r="Q216" s="18"/>
      <c r="R216" s="18"/>
      <c r="S216" s="18"/>
      <c r="T216" s="18"/>
      <c r="U216" s="18"/>
      <c r="V216" s="18"/>
      <c r="W216" s="18"/>
      <c r="X216" s="18"/>
      <c r="Y216" s="18"/>
    </row>
    <row r="217" spans="1:30" ht="12" customHeight="1">
      <c r="A217" s="178" t="str" cm="1">
        <f t="array" ref="A217">IFERROR(INDEX('03.Muestra'!$B$8:$B$17,SMALL(IF("Documento no web"='03.Muestra'!$D$8:$D$17,ROW('03.Muestra'!$B$8:$B$17)-MIN(ROW('03.Muestra'!$D$8:$D$17))+1,""),ROW()-208)),"")</f>
        <v/>
      </c>
      <c r="B217" s="186" t="str" cm="1">
        <f t="array" ref="B217">IFERROR(INDEX('03.Muestra'!$C$8:$C$17,SMALL(IF("Documento no web"='03.Muestra'!$D$8:$D$17,ROW('03.Muestra'!$C$8:$C$17)-MIN(ROW('03.Muestra'!$D$8:$D$17))+1,""),ROW()-208)),"")</f>
        <v/>
      </c>
      <c r="C217" s="186" t="str" cm="1">
        <f t="array" ref="C217">IFERROR(INDEX('03.Muestra'!$F$8:$F$17,SMALL(IF("Documento no web"='03.Muestra'!$D$8:$D$17,ROW('03.Muestra'!$F$8:$F$17)-MIN(ROW('03.Muestra'!$D$8:$D$17))+1,""),ROW()-208)),"")</f>
        <v/>
      </c>
      <c r="D217" s="229" t="str">
        <f t="shared" si="22"/>
        <v/>
      </c>
      <c r="E217" s="74" t="str">
        <f t="shared" si="23"/>
        <v/>
      </c>
      <c r="F217" s="18"/>
      <c r="G217" s="18"/>
      <c r="H217" s="18"/>
      <c r="I217" s="18"/>
      <c r="J217" s="18"/>
      <c r="K217" s="163"/>
      <c r="L217" s="18"/>
      <c r="M217" s="18"/>
      <c r="N217" s="18"/>
      <c r="O217" s="18"/>
      <c r="P217" s="18"/>
      <c r="Q217" s="18"/>
      <c r="R217" s="18"/>
      <c r="S217" s="18"/>
      <c r="T217" s="18"/>
      <c r="U217" s="18"/>
      <c r="V217" s="18"/>
      <c r="W217" s="18"/>
      <c r="X217" s="18"/>
      <c r="Y217" s="18"/>
    </row>
    <row r="218" spans="1:30" ht="12" customHeight="1">
      <c r="A218" s="178" t="str" cm="1">
        <f t="array" ref="A218">IFERROR(INDEX('03.Muestra'!$B$8:$B$17,SMALL(IF("Documento no web"='03.Muestra'!$D$8:$D$17,ROW('03.Muestra'!$B$8:$B$17)-MIN(ROW('03.Muestra'!$D$8:$D$17))+1,""),ROW()-208)),"")</f>
        <v/>
      </c>
      <c r="B218" s="186" t="str" cm="1">
        <f t="array" ref="B218">IFERROR(INDEX('03.Muestra'!$C$8:$C$17,SMALL(IF("Documento no web"='03.Muestra'!$D$8:$D$17,ROW('03.Muestra'!$C$8:$C$17)-MIN(ROW('03.Muestra'!$D$8:$D$17))+1,""),ROW()-208)),"")</f>
        <v/>
      </c>
      <c r="C218" s="186" t="str" cm="1">
        <f t="array" ref="C218">IFERROR(INDEX('03.Muestra'!$F$8:$F$17,SMALL(IF("Documento no web"='03.Muestra'!$D$8:$D$17,ROW('03.Muestra'!$F$8:$F$17)-MIN(ROW('03.Muestra'!$D$8:$D$17))+1,""),ROW()-208)),"")</f>
        <v/>
      </c>
      <c r="D218" s="229" t="str">
        <f t="shared" si="22"/>
        <v/>
      </c>
      <c r="E218" s="74" t="str">
        <f t="shared" si="23"/>
        <v/>
      </c>
      <c r="F218" s="18"/>
      <c r="G218" s="18"/>
      <c r="H218" s="18"/>
      <c r="I218" s="18"/>
      <c r="J218" s="18"/>
      <c r="K218" s="163"/>
      <c r="L218" s="18"/>
      <c r="M218" s="18"/>
      <c r="N218" s="18"/>
      <c r="O218" s="18"/>
      <c r="P218" s="18"/>
      <c r="Q218" s="18"/>
      <c r="R218" s="18"/>
      <c r="S218" s="18"/>
      <c r="T218" s="18"/>
      <c r="U218" s="18"/>
      <c r="V218" s="18"/>
      <c r="W218" s="18"/>
      <c r="X218" s="18"/>
      <c r="Y218" s="18"/>
    </row>
    <row r="219" spans="1:30" ht="12" customHeight="1">
      <c r="A219" s="79"/>
      <c r="B219" s="111"/>
      <c r="C219" s="111"/>
      <c r="D219" s="239"/>
      <c r="E219" s="74"/>
      <c r="F219" s="18"/>
      <c r="G219" s="18"/>
      <c r="H219" s="18"/>
      <c r="I219" s="18"/>
      <c r="J219" s="18"/>
      <c r="N219" s="18"/>
      <c r="O219" s="18"/>
      <c r="P219" s="18"/>
      <c r="Q219" s="18"/>
      <c r="R219" s="18"/>
      <c r="S219" s="18"/>
      <c r="T219" s="18"/>
      <c r="U219" s="18"/>
      <c r="AD219" s="18"/>
    </row>
    <row r="220" spans="1:30" ht="12" customHeight="1">
      <c r="A220" s="79"/>
      <c r="B220" s="111"/>
      <c r="C220" s="111"/>
      <c r="D220" s="239"/>
      <c r="E220" s="74"/>
      <c r="F220" s="18"/>
      <c r="G220" s="18"/>
      <c r="H220" s="18"/>
      <c r="I220" s="18"/>
      <c r="J220" s="18"/>
      <c r="N220" s="18"/>
      <c r="O220" s="18"/>
      <c r="P220" s="18"/>
      <c r="Q220" s="18"/>
      <c r="R220" s="18"/>
      <c r="S220" s="18"/>
      <c r="T220" s="18"/>
      <c r="U220" s="18"/>
      <c r="AD220" s="18"/>
    </row>
    <row r="221" spans="1:30" ht="31">
      <c r="A221" s="227"/>
      <c r="B221" s="228"/>
      <c r="C221" s="227"/>
      <c r="D221" s="240"/>
      <c r="E221" s="74"/>
      <c r="F221" s="18"/>
      <c r="G221" s="18"/>
      <c r="H221" s="18"/>
      <c r="I221" s="18"/>
      <c r="J221" s="18"/>
      <c r="N221" s="18"/>
      <c r="O221" s="18"/>
      <c r="P221" s="18"/>
      <c r="Q221" s="18"/>
      <c r="R221" s="18"/>
      <c r="S221" s="18"/>
      <c r="T221" s="18"/>
      <c r="U221" s="18"/>
      <c r="AD221" s="18"/>
    </row>
    <row r="222" spans="1:30" ht="14.5" customHeight="1">
      <c r="A222" s="180"/>
      <c r="B222" s="180"/>
      <c r="C222" s="180"/>
      <c r="D222" s="241"/>
      <c r="E222" s="74"/>
      <c r="F222" s="176"/>
      <c r="G222" s="18"/>
      <c r="H222" s="18"/>
      <c r="I222" s="18"/>
      <c r="J222" s="18"/>
      <c r="N222" s="18"/>
      <c r="O222" s="18"/>
      <c r="P222" s="18"/>
      <c r="Q222" s="18"/>
      <c r="R222" s="18"/>
      <c r="S222" s="18"/>
      <c r="T222" s="18"/>
      <c r="U222" s="18"/>
      <c r="AD222" s="18"/>
    </row>
    <row r="223" spans="1:30" ht="12" customHeight="1">
      <c r="B223" s="18"/>
      <c r="C223" s="18"/>
      <c r="D223" s="234"/>
      <c r="E223" s="74"/>
      <c r="F223" s="18"/>
      <c r="G223" s="18"/>
      <c r="H223" s="18"/>
      <c r="I223" s="18"/>
      <c r="J223" s="18"/>
      <c r="K223" s="163"/>
      <c r="L223" s="18"/>
      <c r="M223" s="18"/>
      <c r="N223" s="18"/>
      <c r="O223" s="18"/>
      <c r="P223" s="18"/>
      <c r="Q223" s="18"/>
      <c r="R223" s="18"/>
      <c r="S223" s="18"/>
      <c r="T223" s="18"/>
      <c r="U223" s="18"/>
      <c r="V223" s="18"/>
      <c r="W223" s="18"/>
      <c r="X223" s="18"/>
      <c r="Y223" s="18"/>
    </row>
    <row r="224" spans="1:30" ht="12" customHeight="1">
      <c r="B224" s="18"/>
      <c r="C224" s="18"/>
      <c r="D224" s="235"/>
      <c r="E224" s="78"/>
      <c r="F224" s="18"/>
      <c r="G224" s="18"/>
      <c r="H224" s="18"/>
      <c r="I224" s="18"/>
      <c r="J224" s="18"/>
      <c r="K224" s="163"/>
      <c r="L224" s="18"/>
      <c r="M224" s="18"/>
      <c r="N224" s="18"/>
      <c r="O224" s="18"/>
      <c r="P224" s="18"/>
      <c r="Q224" s="18"/>
      <c r="R224" s="18"/>
      <c r="S224" s="18"/>
      <c r="T224" s="18"/>
      <c r="U224" s="18"/>
      <c r="V224" s="18"/>
      <c r="W224" s="18"/>
      <c r="X224" s="18"/>
      <c r="Y224" s="18"/>
    </row>
    <row r="225" spans="1:30" ht="32.25" customHeight="1">
      <c r="A225" s="157" t="s">
        <v>262</v>
      </c>
      <c r="B225" s="22" t="s">
        <v>87</v>
      </c>
      <c r="C225" s="23" t="s">
        <v>425</v>
      </c>
      <c r="D225" s="237" t="s">
        <v>30</v>
      </c>
      <c r="E225" s="88"/>
      <c r="K225" s="163"/>
      <c r="L225" s="18"/>
      <c r="M225" s="18"/>
      <c r="N225" s="18"/>
      <c r="O225" s="18"/>
      <c r="P225" s="18"/>
      <c r="Q225" s="18"/>
      <c r="R225" s="18"/>
      <c r="S225" s="18"/>
      <c r="T225" s="18"/>
      <c r="U225" s="18"/>
      <c r="V225" s="18"/>
      <c r="W225" s="18"/>
      <c r="X225" s="18"/>
      <c r="Y225" s="18"/>
    </row>
    <row r="226" spans="1:30" ht="12" customHeight="1">
      <c r="A226" s="178" t="str" cm="1">
        <f t="array" ref="A226">IFERROR(INDEX('03.Muestra'!$B$8:$B$17,SMALL(IF("Documento no web"='03.Muestra'!$D$8:$D$17,ROW('03.Muestra'!$B$8:$B$17)-MIN(ROW('03.Muestra'!$D$8:$D$17))+1,""),ROW()-225)),"")</f>
        <v/>
      </c>
      <c r="B226" s="186" t="str" cm="1">
        <f t="array" ref="B226">IFERROR(INDEX('03.Muestra'!$C$8:$C$17,SMALL(IF("Documento no web"='03.Muestra'!$D$8:$D$17,ROW('03.Muestra'!$C$8:$C$17)-MIN(ROW('03.Muestra'!$D$8:$D$17))+1,""),ROW()-225)),"")</f>
        <v/>
      </c>
      <c r="C226" s="186" t="str" cm="1">
        <f t="array" ref="C226">IFERROR(INDEX('03.Muestra'!$F$8:$F$17,SMALL(IF("Documento no web"='03.Muestra'!$D$8:$D$17,ROW('03.Muestra'!$F$8:$F$17)-MIN(ROW('03.Muestra'!$D$8:$D$17))+1,""),ROW()-225)),"")</f>
        <v/>
      </c>
      <c r="D226" s="229" t="str">
        <f t="shared" ref="D226:D235" si="24">IF(C226="","",$D$18)</f>
        <v/>
      </c>
      <c r="E226" s="74" t="str">
        <f t="shared" ref="E226:E235" si="25">IF(D226&lt;&gt;"",IF(AND(B226&lt;&gt;"",C226&lt;&gt;""),"","ERR"),"")</f>
        <v/>
      </c>
      <c r="F226" s="81" t="s">
        <v>31</v>
      </c>
      <c r="G226" s="82" t="s">
        <v>35</v>
      </c>
      <c r="H226" s="83" t="s">
        <v>33</v>
      </c>
      <c r="I226" s="84" t="s">
        <v>26</v>
      </c>
      <c r="J226" s="85" t="s">
        <v>24</v>
      </c>
      <c r="K226" s="159" t="s">
        <v>463</v>
      </c>
      <c r="L226" s="18"/>
      <c r="M226" s="18"/>
      <c r="N226" s="18"/>
      <c r="O226" s="18"/>
      <c r="P226" s="18"/>
      <c r="Q226" s="18"/>
      <c r="R226" s="18"/>
      <c r="S226" s="18"/>
      <c r="T226" s="18"/>
      <c r="U226" s="18"/>
      <c r="V226" s="18"/>
      <c r="W226" s="18"/>
      <c r="X226" s="18"/>
      <c r="Y226" s="18"/>
    </row>
    <row r="227" spans="1:30" ht="12" customHeight="1">
      <c r="A227" s="178" t="str" cm="1">
        <f t="array" ref="A227">IFERROR(INDEX('03.Muestra'!$B$8:$B$17,SMALL(IF("Documento no web"='03.Muestra'!$D$8:$D$17,ROW('03.Muestra'!$B$8:$B$17)-MIN(ROW('03.Muestra'!$D$8:$D$17))+1,""),ROW()-225)),"")</f>
        <v/>
      </c>
      <c r="B227" s="186" t="str" cm="1">
        <f t="array" ref="B227">IFERROR(INDEX('03.Muestra'!$C$8:$C$17,SMALL(IF("Documento no web"='03.Muestra'!$D$8:$D$17,ROW('03.Muestra'!$C$8:$C$17)-MIN(ROW('03.Muestra'!$D$8:$D$17))+1,""),ROW()-225)),"")</f>
        <v/>
      </c>
      <c r="C227" s="186" t="str" cm="1">
        <f t="array" ref="C227">IFERROR(INDEX('03.Muestra'!$F$8:$F$17,SMALL(IF("Documento no web"='03.Muestra'!$D$8:$D$17,ROW('03.Muestra'!$F$8:$F$17)-MIN(ROW('03.Muestra'!$D$8:$D$17))+1,""),ROW()-225)),"")</f>
        <v/>
      </c>
      <c r="D227" s="229" t="str">
        <f t="shared" si="24"/>
        <v/>
      </c>
      <c r="E227" s="74" t="str">
        <f t="shared" si="25"/>
        <v/>
      </c>
      <c r="F227" s="199">
        <f ca="1">COUNTIF($D226:INDIRECT("$D" &amp;  SUM(ROW()-1,'03.Muestra'!$D$20)-1),F226)</f>
        <v>0</v>
      </c>
      <c r="G227" s="199">
        <f ca="1">COUNTIF($D226:INDIRECT("$D" &amp;  SUM(ROW()-1,'03.Muestra'!$D$20)-1),G226)</f>
        <v>0</v>
      </c>
      <c r="H227" s="199">
        <f ca="1">COUNTIF($D226:INDIRECT("$D" &amp;  SUM(ROW()-1,'03.Muestra'!$D$20)-1),H226)</f>
        <v>0</v>
      </c>
      <c r="I227" s="199">
        <f ca="1">COUNTIF($D226:INDIRECT("$D" &amp;  SUM(ROW()-1,'03.Muestra'!$D$20)-1),I226)</f>
        <v>0</v>
      </c>
      <c r="J227" s="199">
        <f ca="1">COUNTIF($D226:INDIRECT("$D" &amp;  SUM(ROW()-1,'03.Muestra'!$D$20)-1),J226)</f>
        <v>0</v>
      </c>
      <c r="K227" s="160">
        <f ca="1">IF(COUNTIF('03.Muestra'!$D$8:$D$17,"Documento no web")=0,0,COUNTBLANK($D226:INDIRECT("$D" &amp;  SUM(ROW()-1,COUNTIF('03.Muestra'!$D$8:$D$17,"Documento no web"))-1)))</f>
        <v>0</v>
      </c>
      <c r="L227" s="18"/>
      <c r="M227" s="18"/>
      <c r="N227" s="18"/>
      <c r="O227" s="18"/>
      <c r="P227" s="18"/>
      <c r="Q227" s="18"/>
      <c r="R227" s="18"/>
      <c r="S227" s="18"/>
      <c r="T227" s="18"/>
      <c r="U227" s="18"/>
      <c r="V227" s="18"/>
      <c r="W227" s="18"/>
      <c r="X227" s="18"/>
      <c r="Y227" s="18"/>
    </row>
    <row r="228" spans="1:30" ht="12" customHeight="1">
      <c r="A228" s="178" t="str" cm="1">
        <f t="array" ref="A228">IFERROR(INDEX('03.Muestra'!$B$8:$B$17,SMALL(IF("Documento no web"='03.Muestra'!$D$8:$D$17,ROW('03.Muestra'!$B$8:$B$17)-MIN(ROW('03.Muestra'!$D$8:$D$17))+1,""),ROW()-225)),"")</f>
        <v/>
      </c>
      <c r="B228" s="186" t="str" cm="1">
        <f t="array" ref="B228">IFERROR(INDEX('03.Muestra'!$C$8:$C$17,SMALL(IF("Documento no web"='03.Muestra'!$D$8:$D$17,ROW('03.Muestra'!$C$8:$C$17)-MIN(ROW('03.Muestra'!$D$8:$D$17))+1,""),ROW()-225)),"")</f>
        <v/>
      </c>
      <c r="C228" s="186" t="str" cm="1">
        <f t="array" ref="C228">IFERROR(INDEX('03.Muestra'!$F$8:$F$17,SMALL(IF("Documento no web"='03.Muestra'!$D$8:$D$17,ROW('03.Muestra'!$F$8:$F$17)-MIN(ROW('03.Muestra'!$D$8:$D$17))+1,""),ROW()-225)),"")</f>
        <v/>
      </c>
      <c r="D228" s="229" t="str">
        <f t="shared" si="24"/>
        <v/>
      </c>
      <c r="E228" s="74" t="str">
        <f t="shared" si="25"/>
        <v/>
      </c>
      <c r="G228" s="18"/>
      <c r="H228" s="18"/>
      <c r="I228" s="18"/>
      <c r="J228" s="18"/>
      <c r="K228" s="163"/>
      <c r="L228" s="18"/>
      <c r="M228" s="18"/>
      <c r="N228" s="18"/>
      <c r="O228" s="18"/>
      <c r="P228" s="18"/>
      <c r="Q228" s="18"/>
      <c r="R228" s="18"/>
      <c r="S228" s="18"/>
      <c r="T228" s="18"/>
      <c r="U228" s="18"/>
      <c r="V228" s="18"/>
      <c r="W228" s="18"/>
      <c r="X228" s="18"/>
      <c r="Y228" s="18"/>
    </row>
    <row r="229" spans="1:30" ht="12" customHeight="1">
      <c r="A229" s="178" t="str" cm="1">
        <f t="array" ref="A229">IFERROR(INDEX('03.Muestra'!$B$8:$B$17,SMALL(IF("Documento no web"='03.Muestra'!$D$8:$D$17,ROW('03.Muestra'!$B$8:$B$17)-MIN(ROW('03.Muestra'!$D$8:$D$17))+1,""),ROW()-225)),"")</f>
        <v/>
      </c>
      <c r="B229" s="186" t="str" cm="1">
        <f t="array" ref="B229">IFERROR(INDEX('03.Muestra'!$C$8:$C$17,SMALL(IF("Documento no web"='03.Muestra'!$D$8:$D$17,ROW('03.Muestra'!$C$8:$C$17)-MIN(ROW('03.Muestra'!$D$8:$D$17))+1,""),ROW()-225)),"")</f>
        <v/>
      </c>
      <c r="C229" s="186" t="str" cm="1">
        <f t="array" ref="C229">IFERROR(INDEX('03.Muestra'!$F$8:$F$17,SMALL(IF("Documento no web"='03.Muestra'!$D$8:$D$17,ROW('03.Muestra'!$F$8:$F$17)-MIN(ROW('03.Muestra'!$D$8:$D$17))+1,""),ROW()-225)),"")</f>
        <v/>
      </c>
      <c r="D229" s="229" t="str">
        <f t="shared" si="24"/>
        <v/>
      </c>
      <c r="E229" s="74" t="str">
        <f t="shared" si="25"/>
        <v/>
      </c>
      <c r="G229" s="18"/>
      <c r="H229" s="18"/>
      <c r="I229" s="18"/>
      <c r="J229" s="18"/>
      <c r="K229" s="163"/>
      <c r="L229" s="18"/>
      <c r="M229" s="18"/>
      <c r="N229" s="18"/>
      <c r="O229" s="18"/>
      <c r="P229" s="18"/>
      <c r="Q229" s="18"/>
      <c r="R229" s="18"/>
      <c r="S229" s="18"/>
      <c r="T229" s="18"/>
      <c r="U229" s="18"/>
      <c r="V229" s="18"/>
      <c r="W229" s="18"/>
      <c r="X229" s="18"/>
      <c r="Y229" s="18"/>
    </row>
    <row r="230" spans="1:30" ht="12" customHeight="1">
      <c r="A230" s="178" t="str" cm="1">
        <f t="array" ref="A230">IFERROR(INDEX('03.Muestra'!$B$8:$B$17,SMALL(IF("Documento no web"='03.Muestra'!$D$8:$D$17,ROW('03.Muestra'!$B$8:$B$17)-MIN(ROW('03.Muestra'!$D$8:$D$17))+1,""),ROW()-225)),"")</f>
        <v/>
      </c>
      <c r="B230" s="186" t="str" cm="1">
        <f t="array" ref="B230">IFERROR(INDEX('03.Muestra'!$C$8:$C$17,SMALL(IF("Documento no web"='03.Muestra'!$D$8:$D$17,ROW('03.Muestra'!$C$8:$C$17)-MIN(ROW('03.Muestra'!$D$8:$D$17))+1,""),ROW()-225)),"")</f>
        <v/>
      </c>
      <c r="C230" s="186" t="str" cm="1">
        <f t="array" ref="C230">IFERROR(INDEX('03.Muestra'!$F$8:$F$17,SMALL(IF("Documento no web"='03.Muestra'!$D$8:$D$17,ROW('03.Muestra'!$F$8:$F$17)-MIN(ROW('03.Muestra'!$D$8:$D$17))+1,""),ROW()-225)),"")</f>
        <v/>
      </c>
      <c r="D230" s="229" t="str">
        <f t="shared" si="24"/>
        <v/>
      </c>
      <c r="E230" s="74" t="str">
        <f t="shared" si="25"/>
        <v/>
      </c>
      <c r="G230" s="18"/>
      <c r="H230" s="18"/>
      <c r="I230" s="18"/>
      <c r="J230" s="18"/>
      <c r="K230" s="163"/>
      <c r="L230" s="18"/>
      <c r="M230" s="18"/>
      <c r="N230" s="18"/>
      <c r="O230" s="18"/>
      <c r="P230" s="18"/>
      <c r="Q230" s="18"/>
      <c r="R230" s="18"/>
      <c r="S230" s="18"/>
      <c r="T230" s="18"/>
      <c r="U230" s="18"/>
      <c r="V230" s="18"/>
      <c r="W230" s="18"/>
      <c r="X230" s="18"/>
      <c r="Y230" s="18"/>
    </row>
    <row r="231" spans="1:30" ht="12" customHeight="1">
      <c r="A231" s="178" t="str" cm="1">
        <f t="array" ref="A231">IFERROR(INDEX('03.Muestra'!$B$8:$B$17,SMALL(IF("Documento no web"='03.Muestra'!$D$8:$D$17,ROW('03.Muestra'!$B$8:$B$17)-MIN(ROW('03.Muestra'!$D$8:$D$17))+1,""),ROW()-225)),"")</f>
        <v/>
      </c>
      <c r="B231" s="186" t="str" cm="1">
        <f t="array" ref="B231">IFERROR(INDEX('03.Muestra'!$C$8:$C$17,SMALL(IF("Documento no web"='03.Muestra'!$D$8:$D$17,ROW('03.Muestra'!$C$8:$C$17)-MIN(ROW('03.Muestra'!$D$8:$D$17))+1,""),ROW()-225)),"")</f>
        <v/>
      </c>
      <c r="C231" s="186" t="str" cm="1">
        <f t="array" ref="C231">IFERROR(INDEX('03.Muestra'!$F$8:$F$17,SMALL(IF("Documento no web"='03.Muestra'!$D$8:$D$17,ROW('03.Muestra'!$F$8:$F$17)-MIN(ROW('03.Muestra'!$D$8:$D$17))+1,""),ROW()-225)),"")</f>
        <v/>
      </c>
      <c r="D231" s="229" t="str">
        <f t="shared" si="24"/>
        <v/>
      </c>
      <c r="E231" s="74" t="str">
        <f t="shared" si="25"/>
        <v/>
      </c>
      <c r="G231" s="18"/>
      <c r="H231" s="18"/>
      <c r="I231" s="18"/>
      <c r="J231" s="18"/>
      <c r="K231" s="163"/>
      <c r="L231" s="18"/>
      <c r="M231" s="18"/>
      <c r="N231" s="18"/>
      <c r="O231" s="18"/>
      <c r="P231" s="18"/>
      <c r="Q231" s="18"/>
      <c r="R231" s="18"/>
      <c r="S231" s="18"/>
      <c r="T231" s="18"/>
      <c r="U231" s="18"/>
      <c r="V231" s="18"/>
      <c r="W231" s="18"/>
      <c r="X231" s="18"/>
      <c r="Y231" s="18"/>
    </row>
    <row r="232" spans="1:30" ht="12" customHeight="1">
      <c r="A232" s="178" t="str" cm="1">
        <f t="array" ref="A232">IFERROR(INDEX('03.Muestra'!$B$8:$B$17,SMALL(IF("Documento no web"='03.Muestra'!$D$8:$D$17,ROW('03.Muestra'!$B$8:$B$17)-MIN(ROW('03.Muestra'!$D$8:$D$17))+1,""),ROW()-225)),"")</f>
        <v/>
      </c>
      <c r="B232" s="186" t="str" cm="1">
        <f t="array" ref="B232">IFERROR(INDEX('03.Muestra'!$C$8:$C$17,SMALL(IF("Documento no web"='03.Muestra'!$D$8:$D$17,ROW('03.Muestra'!$C$8:$C$17)-MIN(ROW('03.Muestra'!$D$8:$D$17))+1,""),ROW()-225)),"")</f>
        <v/>
      </c>
      <c r="C232" s="186" t="str" cm="1">
        <f t="array" ref="C232">IFERROR(INDEX('03.Muestra'!$F$8:$F$17,SMALL(IF("Documento no web"='03.Muestra'!$D$8:$D$17,ROW('03.Muestra'!$F$8:$F$17)-MIN(ROW('03.Muestra'!$D$8:$D$17))+1,""),ROW()-225)),"")</f>
        <v/>
      </c>
      <c r="D232" s="229" t="str">
        <f t="shared" si="24"/>
        <v/>
      </c>
      <c r="E232" s="74" t="str">
        <f t="shared" si="25"/>
        <v/>
      </c>
      <c r="F232" s="18"/>
      <c r="G232" s="18"/>
      <c r="H232" s="18"/>
      <c r="I232" s="18"/>
      <c r="J232" s="18"/>
      <c r="K232" s="163"/>
      <c r="L232" s="18"/>
      <c r="M232" s="18"/>
      <c r="N232" s="18"/>
      <c r="O232" s="18"/>
      <c r="P232" s="18"/>
      <c r="Q232" s="18"/>
      <c r="R232" s="18"/>
      <c r="S232" s="18"/>
      <c r="T232" s="18"/>
      <c r="U232" s="18"/>
      <c r="V232" s="18"/>
      <c r="W232" s="18"/>
      <c r="X232" s="18"/>
      <c r="Y232" s="18"/>
    </row>
    <row r="233" spans="1:30" ht="12" customHeight="1">
      <c r="A233" s="178" t="str" cm="1">
        <f t="array" ref="A233">IFERROR(INDEX('03.Muestra'!$B$8:$B$17,SMALL(IF("Documento no web"='03.Muestra'!$D$8:$D$17,ROW('03.Muestra'!$B$8:$B$17)-MIN(ROW('03.Muestra'!$D$8:$D$17))+1,""),ROW()-225)),"")</f>
        <v/>
      </c>
      <c r="B233" s="186" t="str" cm="1">
        <f t="array" ref="B233">IFERROR(INDEX('03.Muestra'!$C$8:$C$17,SMALL(IF("Documento no web"='03.Muestra'!$D$8:$D$17,ROW('03.Muestra'!$C$8:$C$17)-MIN(ROW('03.Muestra'!$D$8:$D$17))+1,""),ROW()-225)),"")</f>
        <v/>
      </c>
      <c r="C233" s="186" t="str" cm="1">
        <f t="array" ref="C233">IFERROR(INDEX('03.Muestra'!$F$8:$F$17,SMALL(IF("Documento no web"='03.Muestra'!$D$8:$D$17,ROW('03.Muestra'!$F$8:$F$17)-MIN(ROW('03.Muestra'!$D$8:$D$17))+1,""),ROW()-225)),"")</f>
        <v/>
      </c>
      <c r="D233" s="229" t="str">
        <f t="shared" si="24"/>
        <v/>
      </c>
      <c r="E233" s="74" t="str">
        <f t="shared" si="25"/>
        <v/>
      </c>
      <c r="F233" s="18"/>
      <c r="G233" s="18"/>
      <c r="H233" s="18"/>
      <c r="I233" s="18"/>
      <c r="J233" s="18"/>
      <c r="K233" s="163"/>
      <c r="L233" s="18"/>
      <c r="M233" s="18"/>
      <c r="N233" s="18"/>
      <c r="O233" s="18"/>
      <c r="P233" s="18"/>
      <c r="Q233" s="18"/>
      <c r="R233" s="18"/>
      <c r="S233" s="18"/>
      <c r="T233" s="18"/>
      <c r="U233" s="18"/>
      <c r="V233" s="18"/>
      <c r="W233" s="18"/>
      <c r="X233" s="18"/>
      <c r="Y233" s="18"/>
    </row>
    <row r="234" spans="1:30" ht="12" customHeight="1">
      <c r="A234" s="178" t="str" cm="1">
        <f t="array" ref="A234">IFERROR(INDEX('03.Muestra'!$B$8:$B$17,SMALL(IF("Documento no web"='03.Muestra'!$D$8:$D$17,ROW('03.Muestra'!$B$8:$B$17)-MIN(ROW('03.Muestra'!$D$8:$D$17))+1,""),ROW()-225)),"")</f>
        <v/>
      </c>
      <c r="B234" s="186" t="str" cm="1">
        <f t="array" ref="B234">IFERROR(INDEX('03.Muestra'!$C$8:$C$17,SMALL(IF("Documento no web"='03.Muestra'!$D$8:$D$17,ROW('03.Muestra'!$C$8:$C$17)-MIN(ROW('03.Muestra'!$D$8:$D$17))+1,""),ROW()-225)),"")</f>
        <v/>
      </c>
      <c r="C234" s="186" t="str" cm="1">
        <f t="array" ref="C234">IFERROR(INDEX('03.Muestra'!$F$8:$F$17,SMALL(IF("Documento no web"='03.Muestra'!$D$8:$D$17,ROW('03.Muestra'!$F$8:$F$17)-MIN(ROW('03.Muestra'!$D$8:$D$17))+1,""),ROW()-225)),"")</f>
        <v/>
      </c>
      <c r="D234" s="229" t="str">
        <f t="shared" si="24"/>
        <v/>
      </c>
      <c r="E234" s="74" t="str">
        <f t="shared" si="25"/>
        <v/>
      </c>
      <c r="F234" s="18"/>
      <c r="G234" s="18"/>
      <c r="H234" s="18"/>
      <c r="I234" s="18"/>
      <c r="J234" s="18"/>
      <c r="K234" s="163"/>
      <c r="L234" s="18"/>
      <c r="M234" s="18"/>
      <c r="N234" s="18"/>
      <c r="O234" s="18"/>
      <c r="P234" s="18"/>
      <c r="Q234" s="18"/>
      <c r="R234" s="18"/>
      <c r="S234" s="18"/>
      <c r="T234" s="18"/>
      <c r="U234" s="18"/>
      <c r="V234" s="18"/>
      <c r="W234" s="18"/>
      <c r="X234" s="18"/>
      <c r="Y234" s="18"/>
    </row>
    <row r="235" spans="1:30" ht="12" customHeight="1">
      <c r="A235" s="178" t="str" cm="1">
        <f t="array" ref="A235">IFERROR(INDEX('03.Muestra'!$B$8:$B$17,SMALL(IF("Documento no web"='03.Muestra'!$D$8:$D$17,ROW('03.Muestra'!$B$8:$B$17)-MIN(ROW('03.Muestra'!$D$8:$D$17))+1,""),ROW()-225)),"")</f>
        <v/>
      </c>
      <c r="B235" s="186" t="str" cm="1">
        <f t="array" ref="B235">IFERROR(INDEX('03.Muestra'!$C$8:$C$17,SMALL(IF("Documento no web"='03.Muestra'!$D$8:$D$17,ROW('03.Muestra'!$C$8:$C$17)-MIN(ROW('03.Muestra'!$D$8:$D$17))+1,""),ROW()-225)),"")</f>
        <v/>
      </c>
      <c r="C235" s="186" t="str" cm="1">
        <f t="array" ref="C235">IFERROR(INDEX('03.Muestra'!$F$8:$F$17,SMALL(IF("Documento no web"='03.Muestra'!$D$8:$D$17,ROW('03.Muestra'!$F$8:$F$17)-MIN(ROW('03.Muestra'!$D$8:$D$17))+1,""),ROW()-225)),"")</f>
        <v/>
      </c>
      <c r="D235" s="229" t="str">
        <f t="shared" si="24"/>
        <v/>
      </c>
      <c r="E235" s="74" t="str">
        <f t="shared" si="25"/>
        <v/>
      </c>
      <c r="F235" s="18"/>
      <c r="G235" s="18"/>
      <c r="H235" s="18"/>
      <c r="I235" s="18"/>
      <c r="J235" s="18"/>
      <c r="K235" s="163"/>
      <c r="L235" s="18"/>
      <c r="M235" s="18"/>
      <c r="N235" s="18"/>
      <c r="O235" s="18"/>
      <c r="P235" s="18"/>
      <c r="Q235" s="18"/>
      <c r="R235" s="18"/>
      <c r="S235" s="18"/>
      <c r="T235" s="18"/>
      <c r="U235" s="18"/>
      <c r="V235" s="18"/>
      <c r="W235" s="18"/>
      <c r="X235" s="18"/>
      <c r="Y235" s="18"/>
    </row>
    <row r="236" spans="1:30" ht="12" customHeight="1">
      <c r="A236" s="79"/>
      <c r="B236" s="111"/>
      <c r="C236" s="111"/>
      <c r="D236" s="239"/>
      <c r="E236" s="74"/>
      <c r="F236" s="18"/>
      <c r="G236" s="18"/>
      <c r="H236" s="18"/>
      <c r="I236" s="18"/>
      <c r="J236" s="18"/>
      <c r="N236" s="18"/>
      <c r="O236" s="18"/>
      <c r="P236" s="18"/>
      <c r="Q236" s="18"/>
      <c r="R236" s="18"/>
      <c r="S236" s="18"/>
      <c r="T236" s="18"/>
      <c r="U236" s="18"/>
      <c r="AD236" s="18"/>
    </row>
    <row r="237" spans="1:30" ht="12" customHeight="1">
      <c r="A237" s="79"/>
      <c r="B237" s="111"/>
      <c r="C237" s="111"/>
      <c r="D237" s="239"/>
      <c r="E237" s="74"/>
      <c r="F237" s="18"/>
      <c r="G237" s="18"/>
      <c r="H237" s="18"/>
      <c r="I237" s="18"/>
      <c r="J237" s="18"/>
      <c r="N237" s="18"/>
      <c r="O237" s="18"/>
      <c r="P237" s="18"/>
      <c r="Q237" s="18"/>
      <c r="R237" s="18"/>
      <c r="S237" s="18"/>
      <c r="T237" s="18"/>
      <c r="U237" s="18"/>
      <c r="AD237" s="18"/>
    </row>
    <row r="238" spans="1:30" ht="31">
      <c r="A238" s="227"/>
      <c r="B238" s="228"/>
      <c r="C238" s="227"/>
      <c r="D238" s="240"/>
      <c r="E238" s="74"/>
      <c r="F238" s="18"/>
      <c r="G238" s="18"/>
      <c r="H238" s="18"/>
      <c r="I238" s="18"/>
      <c r="J238" s="18"/>
      <c r="N238" s="18"/>
      <c r="O238" s="18"/>
      <c r="P238" s="18"/>
      <c r="Q238" s="18"/>
      <c r="R238" s="18"/>
      <c r="S238" s="18"/>
      <c r="T238" s="18"/>
      <c r="U238" s="18"/>
      <c r="AD238" s="18"/>
    </row>
    <row r="239" spans="1:30" ht="14.5" customHeight="1">
      <c r="A239" s="180"/>
      <c r="B239" s="180"/>
      <c r="C239" s="180"/>
      <c r="D239" s="241"/>
      <c r="E239" s="74"/>
      <c r="F239" s="176"/>
      <c r="G239" s="18"/>
      <c r="H239" s="18"/>
      <c r="I239" s="18"/>
      <c r="J239" s="18"/>
      <c r="N239" s="18"/>
      <c r="O239" s="18"/>
      <c r="P239" s="18"/>
      <c r="Q239" s="18"/>
      <c r="R239" s="18"/>
      <c r="S239" s="18"/>
      <c r="T239" s="18"/>
      <c r="U239" s="18"/>
      <c r="AD239" s="18"/>
    </row>
    <row r="240" spans="1:30" ht="12" customHeight="1">
      <c r="B240" s="18"/>
      <c r="C240" s="18"/>
      <c r="D240" s="235"/>
      <c r="E240" s="74"/>
      <c r="F240" s="18"/>
      <c r="G240" s="18"/>
      <c r="H240" s="18"/>
      <c r="I240" s="18"/>
      <c r="J240" s="18"/>
      <c r="K240" s="163"/>
      <c r="L240" s="18"/>
      <c r="M240" s="18"/>
      <c r="N240" s="18"/>
      <c r="O240" s="18"/>
      <c r="P240" s="18"/>
      <c r="Q240" s="18"/>
      <c r="R240" s="18"/>
      <c r="S240" s="18"/>
      <c r="T240" s="18"/>
      <c r="U240" s="18"/>
      <c r="V240" s="18"/>
      <c r="W240" s="18"/>
      <c r="X240" s="18"/>
      <c r="Y240" s="18"/>
    </row>
    <row r="241" spans="1:30" ht="14.15" customHeight="1">
      <c r="B241" s="18"/>
      <c r="C241" s="18"/>
      <c r="D241" s="235"/>
      <c r="E241" s="74"/>
      <c r="F241" s="18"/>
      <c r="G241" s="18"/>
      <c r="H241" s="18"/>
      <c r="I241" s="18"/>
      <c r="J241" s="18"/>
      <c r="K241" s="163"/>
      <c r="L241" s="18"/>
      <c r="M241" s="18"/>
      <c r="N241" s="18"/>
      <c r="O241" s="18"/>
      <c r="P241" s="18"/>
      <c r="Q241" s="18"/>
      <c r="R241" s="18"/>
      <c r="S241" s="18"/>
      <c r="T241" s="18"/>
      <c r="U241" s="18"/>
      <c r="V241" s="18"/>
      <c r="W241" s="18"/>
      <c r="X241" s="18"/>
      <c r="Y241" s="18"/>
    </row>
    <row r="242" spans="1:30" ht="32.25" customHeight="1">
      <c r="A242" s="157" t="s">
        <v>262</v>
      </c>
      <c r="B242" s="22" t="s">
        <v>87</v>
      </c>
      <c r="C242" s="23" t="s">
        <v>426</v>
      </c>
      <c r="D242" s="237" t="s">
        <v>30</v>
      </c>
      <c r="E242" s="88"/>
      <c r="K242" s="163"/>
      <c r="L242" s="18"/>
      <c r="M242" s="18"/>
      <c r="N242" s="18"/>
      <c r="O242" s="18"/>
      <c r="P242" s="18"/>
      <c r="Q242" s="18"/>
      <c r="R242" s="18"/>
      <c r="S242" s="18"/>
      <c r="T242" s="18"/>
      <c r="U242" s="18"/>
      <c r="V242" s="18"/>
      <c r="W242" s="18"/>
      <c r="X242" s="18"/>
      <c r="Y242" s="18"/>
    </row>
    <row r="243" spans="1:30" ht="12" customHeight="1">
      <c r="A243" s="178" t="str" cm="1">
        <f t="array" ref="A243">IFERROR(INDEX('03.Muestra'!$B$8:$B$17,SMALL(IF("Documento no web"='03.Muestra'!$D$8:$D$17,ROW('03.Muestra'!$B$8:$B$17)-MIN(ROW('03.Muestra'!$D$8:$D$17))+1,""),ROW()-242)),"")</f>
        <v/>
      </c>
      <c r="B243" s="186" t="str" cm="1">
        <f t="array" ref="B243">IFERROR(INDEX('03.Muestra'!$C$8:$C$17,SMALL(IF("Documento no web"='03.Muestra'!$D$8:$D$17,ROW('03.Muestra'!$C$8:$C$17)-MIN(ROW('03.Muestra'!$D$8:$D$17))+1,""),ROW()-242)),"")</f>
        <v/>
      </c>
      <c r="C243" s="186" t="str" cm="1">
        <f t="array" ref="C243">IFERROR(INDEX('03.Muestra'!$F$8:$F$17,SMALL(IF("Documento no web"='03.Muestra'!$D$8:$D$17,ROW('03.Muestra'!$F$8:$F$17)-MIN(ROW('03.Muestra'!$D$8:$D$17))+1,""),ROW()-242)),"")</f>
        <v/>
      </c>
      <c r="D243" s="229" t="str">
        <f t="shared" ref="D243:D252" si="26">IF(C243="","",$D$18)</f>
        <v/>
      </c>
      <c r="E243" s="74" t="str">
        <f t="shared" ref="E243" si="27">IF(D243&lt;&gt;"",IF(AND(B243&lt;&gt;"",C243&lt;&gt;""),"","ERR"),"")</f>
        <v/>
      </c>
      <c r="F243" s="81" t="s">
        <v>31</v>
      </c>
      <c r="G243" s="82" t="s">
        <v>35</v>
      </c>
      <c r="H243" s="83" t="s">
        <v>33</v>
      </c>
      <c r="I243" s="84" t="s">
        <v>26</v>
      </c>
      <c r="J243" s="85" t="s">
        <v>24</v>
      </c>
      <c r="K243" s="159" t="s">
        <v>463</v>
      </c>
      <c r="L243" s="18"/>
      <c r="M243" s="18"/>
      <c r="N243" s="18"/>
      <c r="O243" s="18"/>
      <c r="P243" s="18"/>
      <c r="Q243" s="18"/>
      <c r="R243" s="18"/>
      <c r="S243" s="18"/>
      <c r="T243" s="18"/>
      <c r="U243" s="18"/>
      <c r="V243" s="18"/>
      <c r="W243" s="18"/>
      <c r="X243" s="18"/>
      <c r="Y243" s="18"/>
    </row>
    <row r="244" spans="1:30" ht="12" customHeight="1">
      <c r="A244" s="178" t="str" cm="1">
        <f t="array" ref="A244">IFERROR(INDEX('03.Muestra'!$B$8:$B$17,SMALL(IF("Documento no web"='03.Muestra'!$D$8:$D$17,ROW('03.Muestra'!$B$8:$B$17)-MIN(ROW('03.Muestra'!$D$8:$D$17))+1,""),ROW()-242)),"")</f>
        <v/>
      </c>
      <c r="B244" s="186" t="str" cm="1">
        <f t="array" ref="B244">IFERROR(INDEX('03.Muestra'!$C$8:$C$17,SMALL(IF("Documento no web"='03.Muestra'!$D$8:$D$17,ROW('03.Muestra'!$C$8:$C$17)-MIN(ROW('03.Muestra'!$D$8:$D$17))+1,""),ROW()-242)),"")</f>
        <v/>
      </c>
      <c r="C244" s="186" t="str" cm="1">
        <f t="array" ref="C244">IFERROR(INDEX('03.Muestra'!$F$8:$F$17,SMALL(IF("Documento no web"='03.Muestra'!$D$8:$D$17,ROW('03.Muestra'!$F$8:$F$17)-MIN(ROW('03.Muestra'!$D$8:$D$17))+1,""),ROW()-242)),"")</f>
        <v/>
      </c>
      <c r="D244" s="229" t="str">
        <f t="shared" si="26"/>
        <v/>
      </c>
      <c r="E244" s="74" t="str">
        <f t="shared" ref="E244:E252" si="28">IF(D244&lt;&gt;"",IF(AND(B244&lt;&gt;"",C244&lt;&gt;""),"","ERR"),"")</f>
        <v/>
      </c>
      <c r="F244" s="199">
        <f ca="1">COUNTIF($D243:INDIRECT("$D" &amp;  SUM(ROW()-1,'03.Muestra'!$D$20)-1),F243)</f>
        <v>0</v>
      </c>
      <c r="G244" s="199">
        <f ca="1">COUNTIF($D243:INDIRECT("$D" &amp;  SUM(ROW()-1,'03.Muestra'!$D$20)-1),G243)</f>
        <v>0</v>
      </c>
      <c r="H244" s="199">
        <f ca="1">COUNTIF($D243:INDIRECT("$D" &amp;  SUM(ROW()-1,'03.Muestra'!$D$20)-1),H243)</f>
        <v>0</v>
      </c>
      <c r="I244" s="199">
        <f ca="1">COUNTIF($D243:INDIRECT("$D" &amp;  SUM(ROW()-1,'03.Muestra'!$D$20)-1),I243)</f>
        <v>0</v>
      </c>
      <c r="J244" s="199">
        <f ca="1">COUNTIF($D243:INDIRECT("$D" &amp;  SUM(ROW()-1,'03.Muestra'!$D$20)-1),J243)</f>
        <v>0</v>
      </c>
      <c r="K244" s="160">
        <f ca="1">IF(COUNTIF('03.Muestra'!$D$8:$D$17,"Documento no web")=0,0,COUNTBLANK($D243:INDIRECT("$D" &amp;  SUM(ROW()-1,COUNTIF('03.Muestra'!$D$8:$D$17,"Documento no web"))-1)))</f>
        <v>0</v>
      </c>
      <c r="L244" s="18"/>
      <c r="M244" s="18"/>
      <c r="N244" s="18"/>
      <c r="O244" s="18"/>
      <c r="P244" s="18"/>
      <c r="Q244" s="18"/>
      <c r="R244" s="18"/>
      <c r="S244" s="18"/>
      <c r="T244" s="18"/>
      <c r="U244" s="18"/>
      <c r="V244" s="18"/>
      <c r="W244" s="18"/>
      <c r="X244" s="18"/>
      <c r="Y244" s="18"/>
    </row>
    <row r="245" spans="1:30" ht="12" customHeight="1">
      <c r="A245" s="178" t="str" cm="1">
        <f t="array" ref="A245">IFERROR(INDEX('03.Muestra'!$B$8:$B$17,SMALL(IF("Documento no web"='03.Muestra'!$D$8:$D$17,ROW('03.Muestra'!$B$8:$B$17)-MIN(ROW('03.Muestra'!$D$8:$D$17))+1,""),ROW()-242)),"")</f>
        <v/>
      </c>
      <c r="B245" s="186" t="str" cm="1">
        <f t="array" ref="B245">IFERROR(INDEX('03.Muestra'!$C$8:$C$17,SMALL(IF("Documento no web"='03.Muestra'!$D$8:$D$17,ROW('03.Muestra'!$C$8:$C$17)-MIN(ROW('03.Muestra'!$D$8:$D$17))+1,""),ROW()-242)),"")</f>
        <v/>
      </c>
      <c r="C245" s="186" t="str" cm="1">
        <f t="array" ref="C245">IFERROR(INDEX('03.Muestra'!$F$8:$F$17,SMALL(IF("Documento no web"='03.Muestra'!$D$8:$D$17,ROW('03.Muestra'!$F$8:$F$17)-MIN(ROW('03.Muestra'!$D$8:$D$17))+1,""),ROW()-242)),"")</f>
        <v/>
      </c>
      <c r="D245" s="229" t="str">
        <f t="shared" si="26"/>
        <v/>
      </c>
      <c r="E245" s="74" t="str">
        <f t="shared" si="28"/>
        <v/>
      </c>
      <c r="G245" s="18"/>
      <c r="H245" s="18"/>
      <c r="I245" s="18"/>
      <c r="J245" s="18"/>
      <c r="K245" s="163"/>
      <c r="L245" s="18"/>
      <c r="M245" s="18"/>
      <c r="N245" s="18"/>
      <c r="O245" s="18"/>
      <c r="P245" s="18"/>
      <c r="Q245" s="18"/>
      <c r="R245" s="18"/>
      <c r="S245" s="18"/>
      <c r="T245" s="18"/>
      <c r="U245" s="18"/>
      <c r="V245" s="18"/>
      <c r="W245" s="18"/>
      <c r="X245" s="18"/>
      <c r="Y245" s="18"/>
    </row>
    <row r="246" spans="1:30" ht="12" customHeight="1">
      <c r="A246" s="178" t="str" cm="1">
        <f t="array" ref="A246">IFERROR(INDEX('03.Muestra'!$B$8:$B$17,SMALL(IF("Documento no web"='03.Muestra'!$D$8:$D$17,ROW('03.Muestra'!$B$8:$B$17)-MIN(ROW('03.Muestra'!$D$8:$D$17))+1,""),ROW()-242)),"")</f>
        <v/>
      </c>
      <c r="B246" s="186" t="str" cm="1">
        <f t="array" ref="B246">IFERROR(INDEX('03.Muestra'!$C$8:$C$17,SMALL(IF("Documento no web"='03.Muestra'!$D$8:$D$17,ROW('03.Muestra'!$C$8:$C$17)-MIN(ROW('03.Muestra'!$D$8:$D$17))+1,""),ROW()-242)),"")</f>
        <v/>
      </c>
      <c r="C246" s="186" t="str" cm="1">
        <f t="array" ref="C246">IFERROR(INDEX('03.Muestra'!$F$8:$F$17,SMALL(IF("Documento no web"='03.Muestra'!$D$8:$D$17,ROW('03.Muestra'!$F$8:$F$17)-MIN(ROW('03.Muestra'!$D$8:$D$17))+1,""),ROW()-242)),"")</f>
        <v/>
      </c>
      <c r="D246" s="229" t="str">
        <f t="shared" si="26"/>
        <v/>
      </c>
      <c r="E246" s="74" t="str">
        <f t="shared" si="28"/>
        <v/>
      </c>
      <c r="G246" s="18"/>
      <c r="H246" s="18"/>
      <c r="I246" s="18"/>
      <c r="J246" s="18"/>
      <c r="K246" s="163"/>
      <c r="L246" s="18"/>
      <c r="M246" s="18"/>
      <c r="N246" s="18"/>
      <c r="O246" s="18"/>
      <c r="P246" s="18"/>
      <c r="Q246" s="18"/>
      <c r="R246" s="18"/>
      <c r="S246" s="18"/>
      <c r="T246" s="18"/>
      <c r="U246" s="18"/>
      <c r="V246" s="18"/>
      <c r="W246" s="18"/>
      <c r="X246" s="18"/>
      <c r="Y246" s="18"/>
    </row>
    <row r="247" spans="1:30" ht="12" customHeight="1">
      <c r="A247" s="178" t="str" cm="1">
        <f t="array" ref="A247">IFERROR(INDEX('03.Muestra'!$B$8:$B$17,SMALL(IF("Documento no web"='03.Muestra'!$D$8:$D$17,ROW('03.Muestra'!$B$8:$B$17)-MIN(ROW('03.Muestra'!$D$8:$D$17))+1,""),ROW()-242)),"")</f>
        <v/>
      </c>
      <c r="B247" s="186" t="str" cm="1">
        <f t="array" ref="B247">IFERROR(INDEX('03.Muestra'!$C$8:$C$17,SMALL(IF("Documento no web"='03.Muestra'!$D$8:$D$17,ROW('03.Muestra'!$C$8:$C$17)-MIN(ROW('03.Muestra'!$D$8:$D$17))+1,""),ROW()-242)),"")</f>
        <v/>
      </c>
      <c r="C247" s="186" t="str" cm="1">
        <f t="array" ref="C247">IFERROR(INDEX('03.Muestra'!$F$8:$F$17,SMALL(IF("Documento no web"='03.Muestra'!$D$8:$D$17,ROW('03.Muestra'!$F$8:$F$17)-MIN(ROW('03.Muestra'!$D$8:$D$17))+1,""),ROW()-242)),"")</f>
        <v/>
      </c>
      <c r="D247" s="229" t="str">
        <f t="shared" si="26"/>
        <v/>
      </c>
      <c r="E247" s="74" t="str">
        <f t="shared" si="28"/>
        <v/>
      </c>
      <c r="G247" s="18"/>
      <c r="H247" s="18"/>
      <c r="I247" s="18"/>
      <c r="J247" s="18"/>
      <c r="K247" s="163"/>
      <c r="L247" s="18"/>
      <c r="M247" s="18"/>
      <c r="N247" s="18"/>
      <c r="O247" s="18"/>
      <c r="P247" s="18"/>
      <c r="Q247" s="18"/>
      <c r="R247" s="18"/>
      <c r="S247" s="18"/>
      <c r="T247" s="18"/>
      <c r="U247" s="18"/>
      <c r="V247" s="18"/>
      <c r="W247" s="18"/>
      <c r="X247" s="18"/>
      <c r="Y247" s="18"/>
    </row>
    <row r="248" spans="1:30" ht="12" customHeight="1">
      <c r="A248" s="178" t="str" cm="1">
        <f t="array" ref="A248">IFERROR(INDEX('03.Muestra'!$B$8:$B$17,SMALL(IF("Documento no web"='03.Muestra'!$D$8:$D$17,ROW('03.Muestra'!$B$8:$B$17)-MIN(ROW('03.Muestra'!$D$8:$D$17))+1,""),ROW()-242)),"")</f>
        <v/>
      </c>
      <c r="B248" s="186" t="str" cm="1">
        <f t="array" ref="B248">IFERROR(INDEX('03.Muestra'!$C$8:$C$17,SMALL(IF("Documento no web"='03.Muestra'!$D$8:$D$17,ROW('03.Muestra'!$C$8:$C$17)-MIN(ROW('03.Muestra'!$D$8:$D$17))+1,""),ROW()-242)),"")</f>
        <v/>
      </c>
      <c r="C248" s="186" t="str" cm="1">
        <f t="array" ref="C248">IFERROR(INDEX('03.Muestra'!$F$8:$F$17,SMALL(IF("Documento no web"='03.Muestra'!$D$8:$D$17,ROW('03.Muestra'!$F$8:$F$17)-MIN(ROW('03.Muestra'!$D$8:$D$17))+1,""),ROW()-242)),"")</f>
        <v/>
      </c>
      <c r="D248" s="229" t="str">
        <f t="shared" si="26"/>
        <v/>
      </c>
      <c r="E248" s="74" t="str">
        <f t="shared" si="28"/>
        <v/>
      </c>
      <c r="G248" s="18"/>
      <c r="H248" s="18"/>
      <c r="I248" s="18"/>
      <c r="J248" s="18"/>
      <c r="K248" s="163"/>
      <c r="L248" s="18"/>
      <c r="M248" s="18"/>
      <c r="N248" s="18"/>
      <c r="O248" s="18"/>
      <c r="P248" s="18"/>
      <c r="Q248" s="18"/>
      <c r="R248" s="18"/>
      <c r="S248" s="18"/>
      <c r="T248" s="18"/>
      <c r="U248" s="18"/>
      <c r="V248" s="18"/>
      <c r="W248" s="18"/>
      <c r="X248" s="18"/>
      <c r="Y248" s="18"/>
    </row>
    <row r="249" spans="1:30" ht="12" customHeight="1">
      <c r="A249" s="178" t="str" cm="1">
        <f t="array" ref="A249">IFERROR(INDEX('03.Muestra'!$B$8:$B$17,SMALL(IF("Documento no web"='03.Muestra'!$D$8:$D$17,ROW('03.Muestra'!$B$8:$B$17)-MIN(ROW('03.Muestra'!$D$8:$D$17))+1,""),ROW()-242)),"")</f>
        <v/>
      </c>
      <c r="B249" s="186" t="str" cm="1">
        <f t="array" ref="B249">IFERROR(INDEX('03.Muestra'!$C$8:$C$17,SMALL(IF("Documento no web"='03.Muestra'!$D$8:$D$17,ROW('03.Muestra'!$C$8:$C$17)-MIN(ROW('03.Muestra'!$D$8:$D$17))+1,""),ROW()-242)),"")</f>
        <v/>
      </c>
      <c r="C249" s="186" t="str" cm="1">
        <f t="array" ref="C249">IFERROR(INDEX('03.Muestra'!$F$8:$F$17,SMALL(IF("Documento no web"='03.Muestra'!$D$8:$D$17,ROW('03.Muestra'!$F$8:$F$17)-MIN(ROW('03.Muestra'!$D$8:$D$17))+1,""),ROW()-242)),"")</f>
        <v/>
      </c>
      <c r="D249" s="229" t="str">
        <f t="shared" si="26"/>
        <v/>
      </c>
      <c r="E249" s="74" t="str">
        <f t="shared" si="28"/>
        <v/>
      </c>
      <c r="F249" s="18"/>
      <c r="G249" s="18"/>
      <c r="H249" s="18"/>
      <c r="I249" s="18"/>
      <c r="J249" s="18"/>
      <c r="K249" s="163"/>
      <c r="L249" s="18"/>
      <c r="M249" s="18"/>
      <c r="N249" s="18"/>
      <c r="O249" s="18"/>
      <c r="P249" s="18"/>
      <c r="Q249" s="18"/>
      <c r="R249" s="18"/>
      <c r="S249" s="18"/>
      <c r="T249" s="18"/>
      <c r="U249" s="18"/>
      <c r="V249" s="18"/>
      <c r="W249" s="18"/>
      <c r="X249" s="18"/>
      <c r="Y249" s="18"/>
    </row>
    <row r="250" spans="1:30" ht="12" customHeight="1">
      <c r="A250" s="178" t="str" cm="1">
        <f t="array" ref="A250">IFERROR(INDEX('03.Muestra'!$B$8:$B$17,SMALL(IF("Documento no web"='03.Muestra'!$D$8:$D$17,ROW('03.Muestra'!$B$8:$B$17)-MIN(ROW('03.Muestra'!$D$8:$D$17))+1,""),ROW()-242)),"")</f>
        <v/>
      </c>
      <c r="B250" s="186" t="str" cm="1">
        <f t="array" ref="B250">IFERROR(INDEX('03.Muestra'!$C$8:$C$17,SMALL(IF("Documento no web"='03.Muestra'!$D$8:$D$17,ROW('03.Muestra'!$C$8:$C$17)-MIN(ROW('03.Muestra'!$D$8:$D$17))+1,""),ROW()-242)),"")</f>
        <v/>
      </c>
      <c r="C250" s="186" t="str" cm="1">
        <f t="array" ref="C250">IFERROR(INDEX('03.Muestra'!$F$8:$F$17,SMALL(IF("Documento no web"='03.Muestra'!$D$8:$D$17,ROW('03.Muestra'!$F$8:$F$17)-MIN(ROW('03.Muestra'!$D$8:$D$17))+1,""),ROW()-242)),"")</f>
        <v/>
      </c>
      <c r="D250" s="229" t="str">
        <f t="shared" si="26"/>
        <v/>
      </c>
      <c r="E250" s="74" t="str">
        <f t="shared" si="28"/>
        <v/>
      </c>
      <c r="F250" s="18"/>
      <c r="G250" s="18"/>
      <c r="H250" s="18"/>
      <c r="I250" s="18"/>
      <c r="J250" s="18"/>
      <c r="K250" s="163"/>
      <c r="L250" s="18"/>
      <c r="M250" s="18"/>
      <c r="N250" s="18"/>
      <c r="O250" s="18"/>
      <c r="P250" s="18"/>
      <c r="Q250" s="18"/>
      <c r="R250" s="18"/>
      <c r="S250" s="18"/>
      <c r="T250" s="18"/>
      <c r="U250" s="18"/>
      <c r="V250" s="18"/>
      <c r="W250" s="18"/>
      <c r="X250" s="18"/>
      <c r="Y250" s="18"/>
    </row>
    <row r="251" spans="1:30" ht="12" customHeight="1">
      <c r="A251" s="178" t="str" cm="1">
        <f t="array" ref="A251">IFERROR(INDEX('03.Muestra'!$B$8:$B$17,SMALL(IF("Documento no web"='03.Muestra'!$D$8:$D$17,ROW('03.Muestra'!$B$8:$B$17)-MIN(ROW('03.Muestra'!$D$8:$D$17))+1,""),ROW()-242)),"")</f>
        <v/>
      </c>
      <c r="B251" s="186" t="str" cm="1">
        <f t="array" ref="B251">IFERROR(INDEX('03.Muestra'!$C$8:$C$17,SMALL(IF("Documento no web"='03.Muestra'!$D$8:$D$17,ROW('03.Muestra'!$C$8:$C$17)-MIN(ROW('03.Muestra'!$D$8:$D$17))+1,""),ROW()-242)),"")</f>
        <v/>
      </c>
      <c r="C251" s="186" t="str" cm="1">
        <f t="array" ref="C251">IFERROR(INDEX('03.Muestra'!$F$8:$F$17,SMALL(IF("Documento no web"='03.Muestra'!$D$8:$D$17,ROW('03.Muestra'!$F$8:$F$17)-MIN(ROW('03.Muestra'!$D$8:$D$17))+1,""),ROW()-242)),"")</f>
        <v/>
      </c>
      <c r="D251" s="229" t="str">
        <f t="shared" si="26"/>
        <v/>
      </c>
      <c r="E251" s="74" t="str">
        <f t="shared" si="28"/>
        <v/>
      </c>
      <c r="F251" s="18"/>
      <c r="G251" s="18"/>
      <c r="H251" s="18"/>
      <c r="I251" s="18"/>
      <c r="J251" s="18"/>
      <c r="K251" s="163"/>
      <c r="L251" s="18"/>
      <c r="M251" s="18"/>
      <c r="N251" s="18"/>
      <c r="O251" s="18"/>
      <c r="P251" s="18"/>
      <c r="Q251" s="18"/>
      <c r="R251" s="18"/>
      <c r="S251" s="18"/>
      <c r="T251" s="18"/>
      <c r="U251" s="18"/>
      <c r="V251" s="18"/>
      <c r="W251" s="18"/>
      <c r="X251" s="18"/>
      <c r="Y251" s="18"/>
    </row>
    <row r="252" spans="1:30" ht="12" customHeight="1">
      <c r="A252" s="178" t="str" cm="1">
        <f t="array" ref="A252">IFERROR(INDEX('03.Muestra'!$B$8:$B$17,SMALL(IF("Documento no web"='03.Muestra'!$D$8:$D$17,ROW('03.Muestra'!$B$8:$B$17)-MIN(ROW('03.Muestra'!$D$8:$D$17))+1,""),ROW()-242)),"")</f>
        <v/>
      </c>
      <c r="B252" s="186" t="str" cm="1">
        <f t="array" ref="B252">IFERROR(INDEX('03.Muestra'!$C$8:$C$17,SMALL(IF("Documento no web"='03.Muestra'!$D$8:$D$17,ROW('03.Muestra'!$C$8:$C$17)-MIN(ROW('03.Muestra'!$D$8:$D$17))+1,""),ROW()-242)),"")</f>
        <v/>
      </c>
      <c r="C252" s="186" t="str" cm="1">
        <f t="array" ref="C252">IFERROR(INDEX('03.Muestra'!$F$8:$F$17,SMALL(IF("Documento no web"='03.Muestra'!$D$8:$D$17,ROW('03.Muestra'!$F$8:$F$17)-MIN(ROW('03.Muestra'!$D$8:$D$17))+1,""),ROW()-242)),"")</f>
        <v/>
      </c>
      <c r="D252" s="229" t="str">
        <f t="shared" si="26"/>
        <v/>
      </c>
      <c r="E252" s="74" t="str">
        <f t="shared" si="28"/>
        <v/>
      </c>
      <c r="F252" s="18"/>
      <c r="G252" s="18"/>
      <c r="H252" s="18"/>
      <c r="I252" s="18"/>
      <c r="J252" s="18"/>
      <c r="K252" s="163"/>
      <c r="L252" s="18"/>
      <c r="M252" s="18"/>
      <c r="N252" s="18"/>
      <c r="O252" s="18"/>
      <c r="P252" s="18"/>
      <c r="Q252" s="18"/>
      <c r="R252" s="18"/>
      <c r="S252" s="18"/>
      <c r="T252" s="18"/>
      <c r="U252" s="18"/>
      <c r="V252" s="18"/>
      <c r="W252" s="18"/>
      <c r="X252" s="18"/>
      <c r="Y252" s="18"/>
    </row>
    <row r="253" spans="1:30" ht="12" customHeight="1">
      <c r="A253" s="79"/>
      <c r="B253" s="111"/>
      <c r="C253" s="111"/>
      <c r="D253" s="239"/>
      <c r="E253" s="74"/>
      <c r="F253" s="18"/>
      <c r="G253" s="18"/>
      <c r="H253" s="18"/>
      <c r="I253" s="18"/>
      <c r="J253" s="18"/>
      <c r="N253" s="18"/>
      <c r="O253" s="18"/>
      <c r="P253" s="18"/>
      <c r="Q253" s="18"/>
      <c r="R253" s="18"/>
      <c r="S253" s="18"/>
      <c r="T253" s="18"/>
      <c r="U253" s="18"/>
      <c r="AD253" s="18"/>
    </row>
    <row r="254" spans="1:30" ht="12" customHeight="1">
      <c r="A254" s="79"/>
      <c r="B254" s="111"/>
      <c r="C254" s="111"/>
      <c r="D254" s="239"/>
      <c r="E254" s="74"/>
      <c r="F254" s="18"/>
      <c r="G254" s="18"/>
      <c r="H254" s="18"/>
      <c r="I254" s="18"/>
      <c r="J254" s="18"/>
      <c r="N254" s="18"/>
      <c r="O254" s="18"/>
      <c r="P254" s="18"/>
      <c r="Q254" s="18"/>
      <c r="R254" s="18"/>
      <c r="S254" s="18"/>
      <c r="T254" s="18"/>
      <c r="U254" s="18"/>
      <c r="AD254" s="18"/>
    </row>
    <row r="255" spans="1:30" ht="31">
      <c r="A255" s="227"/>
      <c r="B255" s="228"/>
      <c r="C255" s="227"/>
      <c r="D255" s="240"/>
      <c r="E255" s="74"/>
      <c r="F255" s="18"/>
      <c r="G255" s="18"/>
      <c r="H255" s="18"/>
      <c r="I255" s="18"/>
      <c r="J255" s="18"/>
      <c r="N255" s="18"/>
      <c r="O255" s="18"/>
      <c r="P255" s="18"/>
      <c r="Q255" s="18"/>
      <c r="R255" s="18"/>
      <c r="S255" s="18"/>
      <c r="T255" s="18"/>
      <c r="U255" s="18"/>
      <c r="AD255" s="18"/>
    </row>
    <row r="256" spans="1:30" ht="14.5" customHeight="1">
      <c r="A256" s="180"/>
      <c r="B256" s="180"/>
      <c r="C256" s="180"/>
      <c r="D256" s="241"/>
      <c r="E256" s="74"/>
      <c r="F256" s="176"/>
      <c r="G256" s="18"/>
      <c r="H256" s="18"/>
      <c r="I256" s="18"/>
      <c r="J256" s="18"/>
      <c r="N256" s="18"/>
      <c r="O256" s="18"/>
      <c r="P256" s="18"/>
      <c r="Q256" s="18"/>
      <c r="R256" s="18"/>
      <c r="S256" s="18"/>
      <c r="T256" s="18"/>
      <c r="U256" s="18"/>
      <c r="AD256" s="18"/>
    </row>
    <row r="257" spans="1:30" ht="12" customHeight="1">
      <c r="B257" s="18"/>
      <c r="C257" s="18"/>
      <c r="D257" s="235"/>
      <c r="E257" s="74"/>
      <c r="F257" s="18"/>
      <c r="G257" s="18"/>
      <c r="H257" s="18"/>
      <c r="I257" s="18"/>
      <c r="J257" s="18"/>
      <c r="K257" s="163"/>
      <c r="L257" s="18"/>
      <c r="M257" s="18"/>
      <c r="N257" s="18"/>
      <c r="O257" s="18"/>
      <c r="P257" s="18"/>
      <c r="Q257" s="18"/>
      <c r="R257" s="18"/>
      <c r="S257" s="18"/>
      <c r="T257" s="18"/>
      <c r="U257" s="18"/>
      <c r="V257" s="18"/>
      <c r="W257" s="18"/>
      <c r="X257" s="18"/>
      <c r="Y257" s="18"/>
    </row>
    <row r="258" spans="1:30" ht="12" customHeight="1">
      <c r="B258" s="18"/>
      <c r="C258" s="18"/>
      <c r="D258" s="235"/>
      <c r="E258" s="78"/>
      <c r="F258" s="18"/>
      <c r="G258" s="18"/>
      <c r="H258" s="18"/>
      <c r="I258" s="18"/>
      <c r="J258" s="18"/>
      <c r="K258" s="163"/>
      <c r="L258" s="18"/>
      <c r="M258" s="18"/>
      <c r="N258" s="18"/>
      <c r="O258" s="18"/>
      <c r="P258" s="18"/>
      <c r="Q258" s="18"/>
      <c r="R258" s="18"/>
      <c r="S258" s="18"/>
      <c r="T258" s="18"/>
      <c r="U258" s="18"/>
      <c r="V258" s="18"/>
      <c r="W258" s="18"/>
      <c r="X258" s="18"/>
      <c r="Y258" s="18"/>
    </row>
    <row r="259" spans="1:30" ht="32.25" customHeight="1">
      <c r="A259" s="157" t="s">
        <v>262</v>
      </c>
      <c r="B259" s="22" t="s">
        <v>87</v>
      </c>
      <c r="C259" s="23" t="s">
        <v>427</v>
      </c>
      <c r="D259" s="237" t="s">
        <v>30</v>
      </c>
      <c r="E259" s="88"/>
      <c r="K259" s="163"/>
      <c r="L259" s="18"/>
      <c r="M259" s="18"/>
      <c r="N259" s="18"/>
      <c r="O259" s="18"/>
      <c r="P259" s="18"/>
      <c r="Q259" s="18"/>
      <c r="R259" s="18"/>
      <c r="S259" s="18"/>
      <c r="T259" s="18"/>
      <c r="U259" s="18"/>
      <c r="V259" s="18"/>
      <c r="W259" s="18"/>
      <c r="X259" s="18"/>
      <c r="Y259" s="18"/>
    </row>
    <row r="260" spans="1:30" ht="12" customHeight="1">
      <c r="A260" s="178" t="str" cm="1">
        <f t="array" ref="A260">IFERROR(INDEX('03.Muestra'!$B$8:$B$17,SMALL(IF("Documento no web"='03.Muestra'!$D$8:$D$17,ROW('03.Muestra'!$B$8:$B$17)-MIN(ROW('03.Muestra'!$D$8:$D$17))+1,""),ROW()-259)),"")</f>
        <v/>
      </c>
      <c r="B260" s="186" t="str" cm="1">
        <f t="array" ref="B260">IFERROR(INDEX('03.Muestra'!$C$8:$C$17,SMALL(IF("Documento no web"='03.Muestra'!$D$8:$D$17,ROW('03.Muestra'!$C$8:$C$17)-MIN(ROW('03.Muestra'!$D$8:$D$17))+1,""),ROW()-259)),"")</f>
        <v/>
      </c>
      <c r="C260" s="186" t="str" cm="1">
        <f t="array" ref="C260">IFERROR(INDEX('03.Muestra'!$F$8:$F$17,SMALL(IF("Documento no web"='03.Muestra'!$D$8:$D$17,ROW('03.Muestra'!$F$8:$F$17)-MIN(ROW('03.Muestra'!$D$8:$D$17))+1,""),ROW()-259)),"")</f>
        <v/>
      </c>
      <c r="D260" s="229" t="str">
        <f t="shared" ref="D260:D269" si="29">IF(C260="","",$D$18)</f>
        <v/>
      </c>
      <c r="E260" s="74" t="str">
        <f t="shared" ref="E260:E269" si="30">IF(D260&lt;&gt;"",IF(AND(B260&lt;&gt;"",C260&lt;&gt;""),"","ERR"),"")</f>
        <v/>
      </c>
      <c r="F260" s="81" t="s">
        <v>31</v>
      </c>
      <c r="G260" s="82" t="s">
        <v>35</v>
      </c>
      <c r="H260" s="83" t="s">
        <v>33</v>
      </c>
      <c r="I260" s="84" t="s">
        <v>26</v>
      </c>
      <c r="J260" s="85" t="s">
        <v>24</v>
      </c>
      <c r="K260" s="159" t="s">
        <v>463</v>
      </c>
      <c r="L260" s="18"/>
      <c r="M260" s="18"/>
      <c r="N260" s="18"/>
      <c r="O260" s="18"/>
      <c r="P260" s="18"/>
      <c r="Q260" s="18"/>
      <c r="R260" s="18"/>
      <c r="S260" s="18"/>
      <c r="T260" s="18"/>
      <c r="U260" s="18"/>
      <c r="V260" s="18"/>
      <c r="W260" s="18"/>
      <c r="X260" s="18"/>
      <c r="Y260" s="18"/>
    </row>
    <row r="261" spans="1:30" ht="12" customHeight="1">
      <c r="A261" s="178" t="str" cm="1">
        <f t="array" ref="A261">IFERROR(INDEX('03.Muestra'!$B$8:$B$17,SMALL(IF("Documento no web"='03.Muestra'!$D$8:$D$17,ROW('03.Muestra'!$B$8:$B$17)-MIN(ROW('03.Muestra'!$D$8:$D$17))+1,""),ROW()-259)),"")</f>
        <v/>
      </c>
      <c r="B261" s="186" t="str" cm="1">
        <f t="array" ref="B261">IFERROR(INDEX('03.Muestra'!$C$8:$C$17,SMALL(IF("Documento no web"='03.Muestra'!$D$8:$D$17,ROW('03.Muestra'!$C$8:$C$17)-MIN(ROW('03.Muestra'!$D$8:$D$17))+1,""),ROW()-259)),"")</f>
        <v/>
      </c>
      <c r="C261" s="186" t="str" cm="1">
        <f t="array" ref="C261">IFERROR(INDEX('03.Muestra'!$F$8:$F$17,SMALL(IF("Documento no web"='03.Muestra'!$D$8:$D$17,ROW('03.Muestra'!$F$8:$F$17)-MIN(ROW('03.Muestra'!$D$8:$D$17))+1,""),ROW()-259)),"")</f>
        <v/>
      </c>
      <c r="D261" s="229" t="str">
        <f t="shared" si="29"/>
        <v/>
      </c>
      <c r="E261" s="74" t="str">
        <f t="shared" si="30"/>
        <v/>
      </c>
      <c r="F261" s="199">
        <f ca="1">COUNTIF($D260:INDIRECT("$D" &amp;  SUM(ROW()-1,'03.Muestra'!$D$20)-1),F260)</f>
        <v>0</v>
      </c>
      <c r="G261" s="199">
        <f ca="1">COUNTIF($D260:INDIRECT("$D" &amp;  SUM(ROW()-1,'03.Muestra'!$D$20)-1),G260)</f>
        <v>0</v>
      </c>
      <c r="H261" s="199">
        <f ca="1">COUNTIF($D260:INDIRECT("$D" &amp;  SUM(ROW()-1,'03.Muestra'!$D$20)-1),H260)</f>
        <v>0</v>
      </c>
      <c r="I261" s="199">
        <f ca="1">COUNTIF($D260:INDIRECT("$D" &amp;  SUM(ROW()-1,'03.Muestra'!$D$20)-1),I260)</f>
        <v>0</v>
      </c>
      <c r="J261" s="199">
        <f ca="1">COUNTIF($D260:INDIRECT("$D" &amp;  SUM(ROW()-1,'03.Muestra'!$D$20)-1),J260)</f>
        <v>0</v>
      </c>
      <c r="K261" s="160">
        <f ca="1">IF(COUNTIF('03.Muestra'!$D$8:$D$17,"Documento no web")=0,0,COUNTBLANK($D260:INDIRECT("$D" &amp;  SUM(ROW()-1,COUNTIF('03.Muestra'!$D$8:$D$17,"Documento no web"))-1)))</f>
        <v>0</v>
      </c>
      <c r="L261" s="18"/>
      <c r="M261" s="18"/>
      <c r="N261" s="18"/>
      <c r="O261" s="18"/>
      <c r="P261" s="18"/>
      <c r="Q261" s="18"/>
      <c r="R261" s="18"/>
      <c r="S261" s="18"/>
      <c r="T261" s="18"/>
      <c r="U261" s="18"/>
      <c r="V261" s="18"/>
      <c r="W261" s="18"/>
      <c r="X261" s="18"/>
      <c r="Y261" s="18"/>
    </row>
    <row r="262" spans="1:30" ht="12" customHeight="1">
      <c r="A262" s="178" t="str" cm="1">
        <f t="array" ref="A262">IFERROR(INDEX('03.Muestra'!$B$8:$B$17,SMALL(IF("Documento no web"='03.Muestra'!$D$8:$D$17,ROW('03.Muestra'!$B$8:$B$17)-MIN(ROW('03.Muestra'!$D$8:$D$17))+1,""),ROW()-259)),"")</f>
        <v/>
      </c>
      <c r="B262" s="186" t="str" cm="1">
        <f t="array" ref="B262">IFERROR(INDEX('03.Muestra'!$C$8:$C$17,SMALL(IF("Documento no web"='03.Muestra'!$D$8:$D$17,ROW('03.Muestra'!$C$8:$C$17)-MIN(ROW('03.Muestra'!$D$8:$D$17))+1,""),ROW()-259)),"")</f>
        <v/>
      </c>
      <c r="C262" s="186" t="str" cm="1">
        <f t="array" ref="C262">IFERROR(INDEX('03.Muestra'!$F$8:$F$17,SMALL(IF("Documento no web"='03.Muestra'!$D$8:$D$17,ROW('03.Muestra'!$F$8:$F$17)-MIN(ROW('03.Muestra'!$D$8:$D$17))+1,""),ROW()-259)),"")</f>
        <v/>
      </c>
      <c r="D262" s="229" t="str">
        <f t="shared" si="29"/>
        <v/>
      </c>
      <c r="E262" s="74" t="str">
        <f t="shared" si="30"/>
        <v/>
      </c>
      <c r="G262" s="18"/>
      <c r="H262" s="18"/>
      <c r="I262" s="18"/>
      <c r="J262" s="18"/>
      <c r="K262" s="163"/>
      <c r="L262" s="18"/>
      <c r="M262" s="18"/>
      <c r="N262" s="18"/>
      <c r="O262" s="18"/>
      <c r="P262" s="18"/>
      <c r="Q262" s="18"/>
      <c r="R262" s="18"/>
      <c r="S262" s="18"/>
      <c r="T262" s="18"/>
      <c r="U262" s="18"/>
      <c r="V262" s="18"/>
      <c r="W262" s="18"/>
      <c r="X262" s="18"/>
      <c r="Y262" s="18"/>
    </row>
    <row r="263" spans="1:30" ht="12" customHeight="1">
      <c r="A263" s="178" t="str" cm="1">
        <f t="array" ref="A263">IFERROR(INDEX('03.Muestra'!$B$8:$B$17,SMALL(IF("Documento no web"='03.Muestra'!$D$8:$D$17,ROW('03.Muestra'!$B$8:$B$17)-MIN(ROW('03.Muestra'!$D$8:$D$17))+1,""),ROW()-259)),"")</f>
        <v/>
      </c>
      <c r="B263" s="186" t="str" cm="1">
        <f t="array" ref="B263">IFERROR(INDEX('03.Muestra'!$C$8:$C$17,SMALL(IF("Documento no web"='03.Muestra'!$D$8:$D$17,ROW('03.Muestra'!$C$8:$C$17)-MIN(ROW('03.Muestra'!$D$8:$D$17))+1,""),ROW()-259)),"")</f>
        <v/>
      </c>
      <c r="C263" s="186" t="str" cm="1">
        <f t="array" ref="C263">IFERROR(INDEX('03.Muestra'!$F$8:$F$17,SMALL(IF("Documento no web"='03.Muestra'!$D$8:$D$17,ROW('03.Muestra'!$F$8:$F$17)-MIN(ROW('03.Muestra'!$D$8:$D$17))+1,""),ROW()-259)),"")</f>
        <v/>
      </c>
      <c r="D263" s="229" t="str">
        <f t="shared" si="29"/>
        <v/>
      </c>
      <c r="E263" s="74" t="str">
        <f t="shared" si="30"/>
        <v/>
      </c>
      <c r="G263" s="18"/>
      <c r="H263" s="18"/>
      <c r="I263" s="18"/>
      <c r="J263" s="18"/>
      <c r="K263" s="163"/>
      <c r="L263" s="18"/>
      <c r="M263" s="18"/>
      <c r="N263" s="18"/>
      <c r="O263" s="18"/>
      <c r="P263" s="18"/>
      <c r="Q263" s="18"/>
      <c r="R263" s="18"/>
      <c r="S263" s="18"/>
      <c r="T263" s="18"/>
      <c r="U263" s="18"/>
      <c r="V263" s="18"/>
      <c r="W263" s="18"/>
      <c r="X263" s="18"/>
      <c r="Y263" s="18"/>
    </row>
    <row r="264" spans="1:30" ht="12" customHeight="1">
      <c r="A264" s="178" t="str" cm="1">
        <f t="array" ref="A264">IFERROR(INDEX('03.Muestra'!$B$8:$B$17,SMALL(IF("Documento no web"='03.Muestra'!$D$8:$D$17,ROW('03.Muestra'!$B$8:$B$17)-MIN(ROW('03.Muestra'!$D$8:$D$17))+1,""),ROW()-259)),"")</f>
        <v/>
      </c>
      <c r="B264" s="186" t="str" cm="1">
        <f t="array" ref="B264">IFERROR(INDEX('03.Muestra'!$C$8:$C$17,SMALL(IF("Documento no web"='03.Muestra'!$D$8:$D$17,ROW('03.Muestra'!$C$8:$C$17)-MIN(ROW('03.Muestra'!$D$8:$D$17))+1,""),ROW()-259)),"")</f>
        <v/>
      </c>
      <c r="C264" s="186" t="str" cm="1">
        <f t="array" ref="C264">IFERROR(INDEX('03.Muestra'!$F$8:$F$17,SMALL(IF("Documento no web"='03.Muestra'!$D$8:$D$17,ROW('03.Muestra'!$F$8:$F$17)-MIN(ROW('03.Muestra'!$D$8:$D$17))+1,""),ROW()-259)),"")</f>
        <v/>
      </c>
      <c r="D264" s="229" t="str">
        <f t="shared" si="29"/>
        <v/>
      </c>
      <c r="E264" s="74" t="str">
        <f t="shared" si="30"/>
        <v/>
      </c>
      <c r="G264" s="18"/>
      <c r="H264" s="18"/>
      <c r="I264" s="18"/>
      <c r="J264" s="18"/>
      <c r="K264" s="163"/>
      <c r="L264" s="18"/>
      <c r="M264" s="18"/>
      <c r="N264" s="18"/>
      <c r="O264" s="18"/>
      <c r="P264" s="18"/>
      <c r="Q264" s="18"/>
      <c r="R264" s="18"/>
      <c r="S264" s="18"/>
      <c r="T264" s="18"/>
      <c r="U264" s="18"/>
      <c r="V264" s="18"/>
      <c r="W264" s="18"/>
      <c r="X264" s="18"/>
      <c r="Y264" s="18"/>
    </row>
    <row r="265" spans="1:30" ht="12" customHeight="1">
      <c r="A265" s="178" t="str" cm="1">
        <f t="array" ref="A265">IFERROR(INDEX('03.Muestra'!$B$8:$B$17,SMALL(IF("Documento no web"='03.Muestra'!$D$8:$D$17,ROW('03.Muestra'!$B$8:$B$17)-MIN(ROW('03.Muestra'!$D$8:$D$17))+1,""),ROW()-259)),"")</f>
        <v/>
      </c>
      <c r="B265" s="186" t="str" cm="1">
        <f t="array" ref="B265">IFERROR(INDEX('03.Muestra'!$C$8:$C$17,SMALL(IF("Documento no web"='03.Muestra'!$D$8:$D$17,ROW('03.Muestra'!$C$8:$C$17)-MIN(ROW('03.Muestra'!$D$8:$D$17))+1,""),ROW()-259)),"")</f>
        <v/>
      </c>
      <c r="C265" s="186" t="str" cm="1">
        <f t="array" ref="C265">IFERROR(INDEX('03.Muestra'!$F$8:$F$17,SMALL(IF("Documento no web"='03.Muestra'!$D$8:$D$17,ROW('03.Muestra'!$F$8:$F$17)-MIN(ROW('03.Muestra'!$D$8:$D$17))+1,""),ROW()-259)),"")</f>
        <v/>
      </c>
      <c r="D265" s="229" t="str">
        <f t="shared" si="29"/>
        <v/>
      </c>
      <c r="E265" s="74" t="str">
        <f t="shared" si="30"/>
        <v/>
      </c>
      <c r="G265" s="18"/>
      <c r="H265" s="18"/>
      <c r="I265" s="18"/>
      <c r="J265" s="18"/>
      <c r="K265" s="163"/>
      <c r="L265" s="18"/>
      <c r="M265" s="18"/>
      <c r="N265" s="18"/>
      <c r="O265" s="18"/>
      <c r="P265" s="18"/>
      <c r="Q265" s="18"/>
      <c r="R265" s="18"/>
      <c r="S265" s="18"/>
      <c r="T265" s="18"/>
      <c r="U265" s="18"/>
      <c r="V265" s="18"/>
      <c r="W265" s="18"/>
      <c r="X265" s="18"/>
      <c r="Y265" s="18"/>
    </row>
    <row r="266" spans="1:30" ht="12" customHeight="1">
      <c r="A266" s="178" t="str" cm="1">
        <f t="array" ref="A266">IFERROR(INDEX('03.Muestra'!$B$8:$B$17,SMALL(IF("Documento no web"='03.Muestra'!$D$8:$D$17,ROW('03.Muestra'!$B$8:$B$17)-MIN(ROW('03.Muestra'!$D$8:$D$17))+1,""),ROW()-259)),"")</f>
        <v/>
      </c>
      <c r="B266" s="186" t="str" cm="1">
        <f t="array" ref="B266">IFERROR(INDEX('03.Muestra'!$C$8:$C$17,SMALL(IF("Documento no web"='03.Muestra'!$D$8:$D$17,ROW('03.Muestra'!$C$8:$C$17)-MIN(ROW('03.Muestra'!$D$8:$D$17))+1,""),ROW()-259)),"")</f>
        <v/>
      </c>
      <c r="C266" s="186" t="str" cm="1">
        <f t="array" ref="C266">IFERROR(INDEX('03.Muestra'!$F$8:$F$17,SMALL(IF("Documento no web"='03.Muestra'!$D$8:$D$17,ROW('03.Muestra'!$F$8:$F$17)-MIN(ROW('03.Muestra'!$D$8:$D$17))+1,""),ROW()-259)),"")</f>
        <v/>
      </c>
      <c r="D266" s="229" t="str">
        <f t="shared" si="29"/>
        <v/>
      </c>
      <c r="E266" s="74" t="str">
        <f t="shared" si="30"/>
        <v/>
      </c>
      <c r="F266" s="18"/>
      <c r="G266" s="18"/>
      <c r="H266" s="18"/>
      <c r="I266" s="18"/>
      <c r="J266" s="18"/>
      <c r="K266" s="163"/>
      <c r="L266" s="18"/>
      <c r="M266" s="18"/>
      <c r="N266" s="18"/>
      <c r="O266" s="18"/>
      <c r="P266" s="18"/>
      <c r="Q266" s="18"/>
      <c r="R266" s="18"/>
      <c r="S266" s="18"/>
      <c r="T266" s="18"/>
      <c r="U266" s="18"/>
      <c r="V266" s="18"/>
      <c r="W266" s="18"/>
      <c r="X266" s="18"/>
      <c r="Y266" s="18"/>
    </row>
    <row r="267" spans="1:30" ht="12" customHeight="1">
      <c r="A267" s="178" t="str" cm="1">
        <f t="array" ref="A267">IFERROR(INDEX('03.Muestra'!$B$8:$B$17,SMALL(IF("Documento no web"='03.Muestra'!$D$8:$D$17,ROW('03.Muestra'!$B$8:$B$17)-MIN(ROW('03.Muestra'!$D$8:$D$17))+1,""),ROW()-259)),"")</f>
        <v/>
      </c>
      <c r="B267" s="186" t="str" cm="1">
        <f t="array" ref="B267">IFERROR(INDEX('03.Muestra'!$C$8:$C$17,SMALL(IF("Documento no web"='03.Muestra'!$D$8:$D$17,ROW('03.Muestra'!$C$8:$C$17)-MIN(ROW('03.Muestra'!$D$8:$D$17))+1,""),ROW()-259)),"")</f>
        <v/>
      </c>
      <c r="C267" s="186" t="str" cm="1">
        <f t="array" ref="C267">IFERROR(INDEX('03.Muestra'!$F$8:$F$17,SMALL(IF("Documento no web"='03.Muestra'!$D$8:$D$17,ROW('03.Muestra'!$F$8:$F$17)-MIN(ROW('03.Muestra'!$D$8:$D$17))+1,""),ROW()-259)),"")</f>
        <v/>
      </c>
      <c r="D267" s="229" t="str">
        <f t="shared" si="29"/>
        <v/>
      </c>
      <c r="E267" s="74" t="str">
        <f t="shared" si="30"/>
        <v/>
      </c>
      <c r="F267" s="18"/>
      <c r="G267" s="18"/>
      <c r="H267" s="18"/>
      <c r="I267" s="18"/>
      <c r="J267" s="18"/>
      <c r="K267" s="163"/>
      <c r="L267" s="18"/>
      <c r="M267" s="18"/>
      <c r="N267" s="18"/>
      <c r="O267" s="18"/>
      <c r="P267" s="18"/>
      <c r="Q267" s="18"/>
      <c r="R267" s="18"/>
      <c r="S267" s="18"/>
      <c r="T267" s="18"/>
      <c r="U267" s="18"/>
      <c r="V267" s="18"/>
      <c r="W267" s="18"/>
      <c r="X267" s="18"/>
      <c r="Y267" s="18"/>
    </row>
    <row r="268" spans="1:30" ht="12" customHeight="1">
      <c r="A268" s="178" t="str" cm="1">
        <f t="array" ref="A268">IFERROR(INDEX('03.Muestra'!$B$8:$B$17,SMALL(IF("Documento no web"='03.Muestra'!$D$8:$D$17,ROW('03.Muestra'!$B$8:$B$17)-MIN(ROW('03.Muestra'!$D$8:$D$17))+1,""),ROW()-259)),"")</f>
        <v/>
      </c>
      <c r="B268" s="186" t="str" cm="1">
        <f t="array" ref="B268">IFERROR(INDEX('03.Muestra'!$C$8:$C$17,SMALL(IF("Documento no web"='03.Muestra'!$D$8:$D$17,ROW('03.Muestra'!$C$8:$C$17)-MIN(ROW('03.Muestra'!$D$8:$D$17))+1,""),ROW()-259)),"")</f>
        <v/>
      </c>
      <c r="C268" s="186" t="str" cm="1">
        <f t="array" ref="C268">IFERROR(INDEX('03.Muestra'!$F$8:$F$17,SMALL(IF("Documento no web"='03.Muestra'!$D$8:$D$17,ROW('03.Muestra'!$F$8:$F$17)-MIN(ROW('03.Muestra'!$D$8:$D$17))+1,""),ROW()-259)),"")</f>
        <v/>
      </c>
      <c r="D268" s="229" t="str">
        <f t="shared" si="29"/>
        <v/>
      </c>
      <c r="E268" s="74" t="str">
        <f t="shared" si="30"/>
        <v/>
      </c>
      <c r="F268" s="18"/>
      <c r="G268" s="18"/>
      <c r="H268" s="18"/>
      <c r="I268" s="18"/>
      <c r="J268" s="18"/>
      <c r="K268" s="163"/>
      <c r="L268" s="18"/>
      <c r="M268" s="18"/>
      <c r="N268" s="18"/>
      <c r="O268" s="18"/>
      <c r="P268" s="18"/>
      <c r="Q268" s="18"/>
      <c r="R268" s="18"/>
      <c r="S268" s="18"/>
      <c r="T268" s="18"/>
      <c r="U268" s="18"/>
      <c r="V268" s="18"/>
      <c r="W268" s="18"/>
      <c r="X268" s="18"/>
      <c r="Y268" s="18"/>
    </row>
    <row r="269" spans="1:30" ht="12" customHeight="1">
      <c r="A269" s="178" t="str" cm="1">
        <f t="array" ref="A269">IFERROR(INDEX('03.Muestra'!$B$8:$B$17,SMALL(IF("Documento no web"='03.Muestra'!$D$8:$D$17,ROW('03.Muestra'!$B$8:$B$17)-MIN(ROW('03.Muestra'!$D$8:$D$17))+1,""),ROW()-259)),"")</f>
        <v/>
      </c>
      <c r="B269" s="186" t="str" cm="1">
        <f t="array" ref="B269">IFERROR(INDEX('03.Muestra'!$C$8:$C$17,SMALL(IF("Documento no web"='03.Muestra'!$D$8:$D$17,ROW('03.Muestra'!$C$8:$C$17)-MIN(ROW('03.Muestra'!$D$8:$D$17))+1,""),ROW()-259)),"")</f>
        <v/>
      </c>
      <c r="C269" s="186" t="str" cm="1">
        <f t="array" ref="C269">IFERROR(INDEX('03.Muestra'!$F$8:$F$17,SMALL(IF("Documento no web"='03.Muestra'!$D$8:$D$17,ROW('03.Muestra'!$F$8:$F$17)-MIN(ROW('03.Muestra'!$D$8:$D$17))+1,""),ROW()-259)),"")</f>
        <v/>
      </c>
      <c r="D269" s="229" t="str">
        <f t="shared" si="29"/>
        <v/>
      </c>
      <c r="E269" s="74" t="str">
        <f t="shared" si="30"/>
        <v/>
      </c>
      <c r="F269" s="18"/>
      <c r="G269" s="18"/>
      <c r="H269" s="18"/>
      <c r="I269" s="18"/>
      <c r="J269" s="18"/>
      <c r="K269" s="163"/>
      <c r="L269" s="18"/>
      <c r="M269" s="18"/>
      <c r="N269" s="18"/>
      <c r="O269" s="18"/>
      <c r="P269" s="18"/>
      <c r="Q269" s="18"/>
      <c r="R269" s="18"/>
      <c r="S269" s="18"/>
      <c r="T269" s="18"/>
      <c r="U269" s="18"/>
      <c r="V269" s="18"/>
      <c r="W269" s="18"/>
      <c r="X269" s="18"/>
      <c r="Y269" s="18"/>
    </row>
    <row r="270" spans="1:30" ht="12" customHeight="1">
      <c r="A270" s="79"/>
      <c r="B270" s="111"/>
      <c r="C270" s="111"/>
      <c r="D270" s="239"/>
      <c r="E270" s="74"/>
      <c r="F270" s="18"/>
      <c r="G270" s="18"/>
      <c r="H270" s="18"/>
      <c r="I270" s="18"/>
      <c r="J270" s="18"/>
      <c r="N270" s="18"/>
      <c r="O270" s="18"/>
      <c r="P270" s="18"/>
      <c r="Q270" s="18"/>
      <c r="R270" s="18"/>
      <c r="S270" s="18"/>
      <c r="T270" s="18"/>
      <c r="U270" s="18"/>
      <c r="AD270" s="18"/>
    </row>
    <row r="271" spans="1:30" ht="12" customHeight="1">
      <c r="A271" s="79"/>
      <c r="B271" s="111"/>
      <c r="C271" s="111"/>
      <c r="D271" s="239"/>
      <c r="E271" s="74"/>
      <c r="F271" s="18"/>
      <c r="G271" s="18"/>
      <c r="H271" s="18"/>
      <c r="I271" s="18"/>
      <c r="J271" s="18"/>
      <c r="N271" s="18"/>
      <c r="O271" s="18"/>
      <c r="P271" s="18"/>
      <c r="Q271" s="18"/>
      <c r="R271" s="18"/>
      <c r="S271" s="18"/>
      <c r="T271" s="18"/>
      <c r="U271" s="18"/>
      <c r="AD271" s="18"/>
    </row>
    <row r="272" spans="1:30" ht="31">
      <c r="A272" s="227"/>
      <c r="B272" s="228"/>
      <c r="C272" s="227"/>
      <c r="D272" s="240"/>
      <c r="E272" s="74"/>
      <c r="F272" s="18"/>
      <c r="G272" s="18"/>
      <c r="H272" s="18"/>
      <c r="I272" s="18"/>
      <c r="J272" s="18"/>
      <c r="N272" s="18"/>
      <c r="O272" s="18"/>
      <c r="P272" s="18"/>
      <c r="Q272" s="18"/>
      <c r="R272" s="18"/>
      <c r="S272" s="18"/>
      <c r="T272" s="18"/>
      <c r="U272" s="18"/>
      <c r="AD272" s="18"/>
    </row>
    <row r="273" spans="1:30" ht="14.5" customHeight="1">
      <c r="A273" s="180"/>
      <c r="B273" s="180"/>
      <c r="C273" s="180"/>
      <c r="D273" s="241"/>
      <c r="E273" s="74"/>
      <c r="F273" s="176"/>
      <c r="G273" s="18"/>
      <c r="H273" s="18"/>
      <c r="I273" s="18"/>
      <c r="J273" s="18"/>
      <c r="N273" s="18"/>
      <c r="O273" s="18"/>
      <c r="P273" s="18"/>
      <c r="Q273" s="18"/>
      <c r="R273" s="18"/>
      <c r="S273" s="18"/>
      <c r="T273" s="18"/>
      <c r="U273" s="18"/>
      <c r="AD273" s="18"/>
    </row>
    <row r="274" spans="1:30" ht="12" customHeight="1">
      <c r="B274" s="18"/>
      <c r="C274" s="18"/>
      <c r="D274" s="235"/>
      <c r="E274" s="74"/>
      <c r="F274" s="18"/>
      <c r="G274" s="18"/>
      <c r="H274" s="18"/>
      <c r="I274" s="18"/>
      <c r="J274" s="18"/>
      <c r="K274" s="163"/>
      <c r="L274" s="18"/>
      <c r="M274" s="18"/>
      <c r="N274" s="18"/>
      <c r="O274" s="18"/>
      <c r="P274" s="18"/>
      <c r="Q274" s="18"/>
      <c r="R274" s="18"/>
      <c r="S274" s="18"/>
      <c r="T274" s="18"/>
      <c r="U274" s="18"/>
      <c r="V274" s="18"/>
      <c r="W274" s="18"/>
      <c r="X274" s="18"/>
      <c r="Y274" s="18"/>
    </row>
    <row r="275" spans="1:30" ht="12" customHeight="1">
      <c r="B275" s="18"/>
      <c r="C275" s="18"/>
      <c r="D275" s="235"/>
      <c r="E275" s="78"/>
      <c r="F275" s="18"/>
      <c r="G275" s="18"/>
      <c r="H275" s="18"/>
      <c r="I275" s="18"/>
      <c r="J275" s="18"/>
      <c r="K275" s="163"/>
      <c r="L275" s="18"/>
      <c r="M275" s="18"/>
      <c r="N275" s="18"/>
      <c r="O275" s="18"/>
      <c r="P275" s="18"/>
      <c r="Q275" s="18"/>
      <c r="R275" s="18"/>
      <c r="S275" s="18"/>
      <c r="T275" s="18"/>
      <c r="U275" s="18"/>
      <c r="V275" s="18"/>
      <c r="W275" s="18"/>
      <c r="X275" s="18"/>
      <c r="Y275" s="18"/>
    </row>
    <row r="276" spans="1:30" ht="32.25" customHeight="1">
      <c r="A276" s="157" t="s">
        <v>262</v>
      </c>
      <c r="B276" s="22" t="s">
        <v>87</v>
      </c>
      <c r="C276" s="23" t="s">
        <v>428</v>
      </c>
      <c r="D276" s="237" t="s">
        <v>30</v>
      </c>
      <c r="E276" s="88"/>
      <c r="K276" s="163"/>
      <c r="L276" s="18"/>
      <c r="M276" s="18"/>
      <c r="N276" s="18"/>
      <c r="O276" s="18"/>
      <c r="P276" s="18"/>
      <c r="Q276" s="18"/>
      <c r="R276" s="18"/>
      <c r="S276" s="18"/>
      <c r="T276" s="18"/>
      <c r="U276" s="18"/>
      <c r="V276" s="18"/>
      <c r="W276" s="18"/>
      <c r="X276" s="18"/>
      <c r="Y276" s="18"/>
    </row>
    <row r="277" spans="1:30" ht="12" customHeight="1">
      <c r="A277" s="178" t="str" cm="1">
        <f t="array" ref="A277">IFERROR(INDEX('03.Muestra'!$B$8:$B$17,SMALL(IF("Documento no web"='03.Muestra'!$D$8:$D$17,ROW('03.Muestra'!$B$8:$B$17)-MIN(ROW('03.Muestra'!$D$8:$D$17))+1,""),ROW()-276)),"")</f>
        <v/>
      </c>
      <c r="B277" s="186" t="str" cm="1">
        <f t="array" ref="B277">IFERROR(INDEX('03.Muestra'!$C$8:$C$17,SMALL(IF("Documento no web"='03.Muestra'!$D$8:$D$17,ROW('03.Muestra'!$C$8:$C$17)-MIN(ROW('03.Muestra'!$D$8:$D$17))+1,""),ROW()-276)),"")</f>
        <v/>
      </c>
      <c r="C277" s="186" t="str" cm="1">
        <f t="array" ref="C277">IFERROR(INDEX('03.Muestra'!$F$8:$F$17,SMALL(IF("Documento no web"='03.Muestra'!$D$8:$D$17,ROW('03.Muestra'!$F$8:$F$17)-MIN(ROW('03.Muestra'!$D$8:$D$17))+1,""),ROW()-276)),"")</f>
        <v/>
      </c>
      <c r="D277" s="229" t="str">
        <f t="shared" ref="D277:D286" si="31">IF(C277="","",$D$18)</f>
        <v/>
      </c>
      <c r="E277" s="74" t="str">
        <f t="shared" ref="E277:E286" si="32">IF(D277&lt;&gt;"",IF(AND(B277&lt;&gt;"",C277&lt;&gt;""),"","ERR"),"")</f>
        <v/>
      </c>
      <c r="F277" s="81" t="s">
        <v>31</v>
      </c>
      <c r="G277" s="82" t="s">
        <v>35</v>
      </c>
      <c r="H277" s="83" t="s">
        <v>33</v>
      </c>
      <c r="I277" s="84" t="s">
        <v>26</v>
      </c>
      <c r="J277" s="85" t="s">
        <v>24</v>
      </c>
      <c r="K277" s="159" t="s">
        <v>463</v>
      </c>
      <c r="L277" s="18"/>
      <c r="M277" s="18"/>
      <c r="N277" s="18"/>
      <c r="O277" s="18"/>
      <c r="P277" s="18"/>
      <c r="Q277" s="18"/>
      <c r="R277" s="18"/>
      <c r="S277" s="18"/>
      <c r="T277" s="18"/>
      <c r="U277" s="18"/>
      <c r="V277" s="18"/>
      <c r="W277" s="18"/>
      <c r="X277" s="18"/>
      <c r="Y277" s="18"/>
    </row>
    <row r="278" spans="1:30" ht="12" customHeight="1">
      <c r="A278" s="178" t="str" cm="1">
        <f t="array" ref="A278">IFERROR(INDEX('03.Muestra'!$B$8:$B$17,SMALL(IF("Documento no web"='03.Muestra'!$D$8:$D$17,ROW('03.Muestra'!$B$8:$B$17)-MIN(ROW('03.Muestra'!$D$8:$D$17))+1,""),ROW()-276)),"")</f>
        <v/>
      </c>
      <c r="B278" s="186" t="str" cm="1">
        <f t="array" ref="B278">IFERROR(INDEX('03.Muestra'!$C$8:$C$17,SMALL(IF("Documento no web"='03.Muestra'!$D$8:$D$17,ROW('03.Muestra'!$C$8:$C$17)-MIN(ROW('03.Muestra'!$D$8:$D$17))+1,""),ROW()-276)),"")</f>
        <v/>
      </c>
      <c r="C278" s="186" t="str" cm="1">
        <f t="array" ref="C278">IFERROR(INDEX('03.Muestra'!$F$8:$F$17,SMALL(IF("Documento no web"='03.Muestra'!$D$8:$D$17,ROW('03.Muestra'!$F$8:$F$17)-MIN(ROW('03.Muestra'!$D$8:$D$17))+1,""),ROW()-276)),"")</f>
        <v/>
      </c>
      <c r="D278" s="229" t="str">
        <f t="shared" si="31"/>
        <v/>
      </c>
      <c r="E278" s="74" t="str">
        <f t="shared" si="32"/>
        <v/>
      </c>
      <c r="F278" s="199">
        <f ca="1">COUNTIF($D277:INDIRECT("$D" &amp;  SUM(ROW()-1,'03.Muestra'!$D$20)-1),F277)</f>
        <v>0</v>
      </c>
      <c r="G278" s="199">
        <f ca="1">COUNTIF($D277:INDIRECT("$D" &amp;  SUM(ROW()-1,'03.Muestra'!$D$20)-1),G277)</f>
        <v>0</v>
      </c>
      <c r="H278" s="199">
        <f ca="1">COUNTIF($D277:INDIRECT("$D" &amp;  SUM(ROW()-1,'03.Muestra'!$D$20)-1),H277)</f>
        <v>0</v>
      </c>
      <c r="I278" s="199">
        <f ca="1">COUNTIF($D277:INDIRECT("$D" &amp;  SUM(ROW()-1,'03.Muestra'!$D$20)-1),I277)</f>
        <v>0</v>
      </c>
      <c r="J278" s="199">
        <f ca="1">COUNTIF($D277:INDIRECT("$D" &amp;  SUM(ROW()-1,'03.Muestra'!$D$20)-1),J277)</f>
        <v>0</v>
      </c>
      <c r="K278" s="160">
        <f ca="1">IF(COUNTIF('03.Muestra'!$D$8:$D$17,"Documento no web")=0,0,COUNTBLANK($D277:INDIRECT("$D" &amp;  SUM(ROW()-1,COUNTIF('03.Muestra'!$D$8:$D$17,"Documento no web"))-1)))</f>
        <v>0</v>
      </c>
      <c r="L278" s="18"/>
      <c r="M278" s="18"/>
      <c r="N278" s="18"/>
      <c r="O278" s="18"/>
      <c r="P278" s="18"/>
      <c r="Q278" s="18"/>
      <c r="R278" s="18"/>
      <c r="S278" s="18"/>
      <c r="T278" s="18"/>
      <c r="U278" s="18"/>
      <c r="V278" s="18"/>
      <c r="W278" s="18"/>
      <c r="X278" s="18"/>
      <c r="Y278" s="18"/>
    </row>
    <row r="279" spans="1:30" ht="12" customHeight="1">
      <c r="A279" s="178" t="str" cm="1">
        <f t="array" ref="A279">IFERROR(INDEX('03.Muestra'!$B$8:$B$17,SMALL(IF("Documento no web"='03.Muestra'!$D$8:$D$17,ROW('03.Muestra'!$B$8:$B$17)-MIN(ROW('03.Muestra'!$D$8:$D$17))+1,""),ROW()-276)),"")</f>
        <v/>
      </c>
      <c r="B279" s="186" t="str" cm="1">
        <f t="array" ref="B279">IFERROR(INDEX('03.Muestra'!$C$8:$C$17,SMALL(IF("Documento no web"='03.Muestra'!$D$8:$D$17,ROW('03.Muestra'!$C$8:$C$17)-MIN(ROW('03.Muestra'!$D$8:$D$17))+1,""),ROW()-276)),"")</f>
        <v/>
      </c>
      <c r="C279" s="186" t="str" cm="1">
        <f t="array" ref="C279">IFERROR(INDEX('03.Muestra'!$F$8:$F$17,SMALL(IF("Documento no web"='03.Muestra'!$D$8:$D$17,ROW('03.Muestra'!$F$8:$F$17)-MIN(ROW('03.Muestra'!$D$8:$D$17))+1,""),ROW()-276)),"")</f>
        <v/>
      </c>
      <c r="D279" s="229" t="str">
        <f t="shared" si="31"/>
        <v/>
      </c>
      <c r="E279" s="74" t="str">
        <f t="shared" si="32"/>
        <v/>
      </c>
      <c r="G279" s="18"/>
      <c r="H279" s="18"/>
      <c r="I279" s="18"/>
      <c r="J279" s="18"/>
      <c r="K279" s="163"/>
      <c r="L279" s="18"/>
      <c r="M279" s="18"/>
      <c r="N279" s="18"/>
      <c r="O279" s="18"/>
      <c r="P279" s="18"/>
      <c r="Q279" s="18"/>
      <c r="R279" s="18"/>
      <c r="S279" s="18"/>
      <c r="T279" s="18"/>
      <c r="U279" s="18"/>
      <c r="V279" s="18"/>
      <c r="W279" s="18"/>
      <c r="X279" s="18"/>
      <c r="Y279" s="18"/>
    </row>
    <row r="280" spans="1:30" ht="12" customHeight="1">
      <c r="A280" s="178" t="str" cm="1">
        <f t="array" ref="A280">IFERROR(INDEX('03.Muestra'!$B$8:$B$17,SMALL(IF("Documento no web"='03.Muestra'!$D$8:$D$17,ROW('03.Muestra'!$B$8:$B$17)-MIN(ROW('03.Muestra'!$D$8:$D$17))+1,""),ROW()-276)),"")</f>
        <v/>
      </c>
      <c r="B280" s="186" t="str" cm="1">
        <f t="array" ref="B280">IFERROR(INDEX('03.Muestra'!$C$8:$C$17,SMALL(IF("Documento no web"='03.Muestra'!$D$8:$D$17,ROW('03.Muestra'!$C$8:$C$17)-MIN(ROW('03.Muestra'!$D$8:$D$17))+1,""),ROW()-276)),"")</f>
        <v/>
      </c>
      <c r="C280" s="186" t="str" cm="1">
        <f t="array" ref="C280">IFERROR(INDEX('03.Muestra'!$F$8:$F$17,SMALL(IF("Documento no web"='03.Muestra'!$D$8:$D$17,ROW('03.Muestra'!$F$8:$F$17)-MIN(ROW('03.Muestra'!$D$8:$D$17))+1,""),ROW()-276)),"")</f>
        <v/>
      </c>
      <c r="D280" s="229" t="str">
        <f t="shared" si="31"/>
        <v/>
      </c>
      <c r="E280" s="74" t="str">
        <f t="shared" si="32"/>
        <v/>
      </c>
      <c r="G280" s="18"/>
      <c r="H280" s="18"/>
      <c r="I280" s="18"/>
      <c r="J280" s="18"/>
      <c r="K280" s="163"/>
      <c r="L280" s="18"/>
      <c r="M280" s="18"/>
      <c r="N280" s="18"/>
      <c r="O280" s="18"/>
      <c r="P280" s="18"/>
      <c r="Q280" s="18"/>
      <c r="R280" s="18"/>
      <c r="S280" s="18"/>
      <c r="T280" s="18"/>
      <c r="U280" s="18"/>
      <c r="V280" s="18"/>
      <c r="W280" s="18"/>
      <c r="X280" s="18"/>
      <c r="Y280" s="18"/>
    </row>
    <row r="281" spans="1:30" ht="12" customHeight="1">
      <c r="A281" s="178" t="str" cm="1">
        <f t="array" ref="A281">IFERROR(INDEX('03.Muestra'!$B$8:$B$17,SMALL(IF("Documento no web"='03.Muestra'!$D$8:$D$17,ROW('03.Muestra'!$B$8:$B$17)-MIN(ROW('03.Muestra'!$D$8:$D$17))+1,""),ROW()-276)),"")</f>
        <v/>
      </c>
      <c r="B281" s="186" t="str" cm="1">
        <f t="array" ref="B281">IFERROR(INDEX('03.Muestra'!$C$8:$C$17,SMALL(IF("Documento no web"='03.Muestra'!$D$8:$D$17,ROW('03.Muestra'!$C$8:$C$17)-MIN(ROW('03.Muestra'!$D$8:$D$17))+1,""),ROW()-276)),"")</f>
        <v/>
      </c>
      <c r="C281" s="186" t="str" cm="1">
        <f t="array" ref="C281">IFERROR(INDEX('03.Muestra'!$F$8:$F$17,SMALL(IF("Documento no web"='03.Muestra'!$D$8:$D$17,ROW('03.Muestra'!$F$8:$F$17)-MIN(ROW('03.Muestra'!$D$8:$D$17))+1,""),ROW()-276)),"")</f>
        <v/>
      </c>
      <c r="D281" s="229" t="str">
        <f t="shared" si="31"/>
        <v/>
      </c>
      <c r="E281" s="74" t="str">
        <f t="shared" si="32"/>
        <v/>
      </c>
      <c r="G281" s="18"/>
      <c r="H281" s="18"/>
      <c r="I281" s="18"/>
      <c r="J281" s="18"/>
      <c r="K281" s="163"/>
      <c r="L281" s="18"/>
      <c r="M281" s="18"/>
      <c r="N281" s="18"/>
      <c r="O281" s="18"/>
      <c r="P281" s="18"/>
      <c r="Q281" s="18"/>
      <c r="R281" s="18"/>
      <c r="S281" s="18"/>
      <c r="T281" s="18"/>
      <c r="U281" s="18"/>
      <c r="V281" s="18"/>
      <c r="W281" s="18"/>
      <c r="X281" s="18"/>
      <c r="Y281" s="18"/>
    </row>
    <row r="282" spans="1:30" ht="12" customHeight="1">
      <c r="A282" s="178" t="str" cm="1">
        <f t="array" ref="A282">IFERROR(INDEX('03.Muestra'!$B$8:$B$17,SMALL(IF("Documento no web"='03.Muestra'!$D$8:$D$17,ROW('03.Muestra'!$B$8:$B$17)-MIN(ROW('03.Muestra'!$D$8:$D$17))+1,""),ROW()-276)),"")</f>
        <v/>
      </c>
      <c r="B282" s="186" t="str" cm="1">
        <f t="array" ref="B282">IFERROR(INDEX('03.Muestra'!$C$8:$C$17,SMALL(IF("Documento no web"='03.Muestra'!$D$8:$D$17,ROW('03.Muestra'!$C$8:$C$17)-MIN(ROW('03.Muestra'!$D$8:$D$17))+1,""),ROW()-276)),"")</f>
        <v/>
      </c>
      <c r="C282" s="186" t="str" cm="1">
        <f t="array" ref="C282">IFERROR(INDEX('03.Muestra'!$F$8:$F$17,SMALL(IF("Documento no web"='03.Muestra'!$D$8:$D$17,ROW('03.Muestra'!$F$8:$F$17)-MIN(ROW('03.Muestra'!$D$8:$D$17))+1,""),ROW()-276)),"")</f>
        <v/>
      </c>
      <c r="D282" s="229" t="str">
        <f t="shared" si="31"/>
        <v/>
      </c>
      <c r="E282" s="74" t="str">
        <f t="shared" si="32"/>
        <v/>
      </c>
      <c r="G282" s="18"/>
      <c r="H282" s="18"/>
      <c r="I282" s="18"/>
      <c r="J282" s="18"/>
      <c r="K282" s="163"/>
      <c r="L282" s="18"/>
      <c r="M282" s="18"/>
      <c r="N282" s="18"/>
      <c r="O282" s="18"/>
      <c r="P282" s="18"/>
      <c r="Q282" s="18"/>
      <c r="R282" s="18"/>
      <c r="S282" s="18"/>
      <c r="T282" s="18"/>
      <c r="U282" s="18"/>
      <c r="V282" s="18"/>
      <c r="W282" s="18"/>
      <c r="X282" s="18"/>
      <c r="Y282" s="18"/>
    </row>
    <row r="283" spans="1:30" ht="12" customHeight="1">
      <c r="A283" s="178" t="str" cm="1">
        <f t="array" ref="A283">IFERROR(INDEX('03.Muestra'!$B$8:$B$17,SMALL(IF("Documento no web"='03.Muestra'!$D$8:$D$17,ROW('03.Muestra'!$B$8:$B$17)-MIN(ROW('03.Muestra'!$D$8:$D$17))+1,""),ROW()-276)),"")</f>
        <v/>
      </c>
      <c r="B283" s="186" t="str" cm="1">
        <f t="array" ref="B283">IFERROR(INDEX('03.Muestra'!$C$8:$C$17,SMALL(IF("Documento no web"='03.Muestra'!$D$8:$D$17,ROW('03.Muestra'!$C$8:$C$17)-MIN(ROW('03.Muestra'!$D$8:$D$17))+1,""),ROW()-276)),"")</f>
        <v/>
      </c>
      <c r="C283" s="186" t="str" cm="1">
        <f t="array" ref="C283">IFERROR(INDEX('03.Muestra'!$F$8:$F$17,SMALL(IF("Documento no web"='03.Muestra'!$D$8:$D$17,ROW('03.Muestra'!$F$8:$F$17)-MIN(ROW('03.Muestra'!$D$8:$D$17))+1,""),ROW()-276)),"")</f>
        <v/>
      </c>
      <c r="D283" s="229" t="str">
        <f t="shared" si="31"/>
        <v/>
      </c>
      <c r="E283" s="74" t="str">
        <f t="shared" si="32"/>
        <v/>
      </c>
      <c r="F283" s="18"/>
      <c r="G283" s="18"/>
      <c r="H283" s="18"/>
      <c r="I283" s="18"/>
      <c r="J283" s="18"/>
      <c r="K283" s="163"/>
      <c r="L283" s="18"/>
      <c r="M283" s="18"/>
      <c r="N283" s="18"/>
      <c r="O283" s="18"/>
      <c r="P283" s="18"/>
      <c r="Q283" s="18"/>
      <c r="R283" s="18"/>
      <c r="S283" s="18"/>
      <c r="T283" s="18"/>
      <c r="U283" s="18"/>
      <c r="V283" s="18"/>
      <c r="W283" s="18"/>
      <c r="X283" s="18"/>
      <c r="Y283" s="18"/>
    </row>
    <row r="284" spans="1:30" ht="12" customHeight="1">
      <c r="A284" s="178" t="str" cm="1">
        <f t="array" ref="A284">IFERROR(INDEX('03.Muestra'!$B$8:$B$17,SMALL(IF("Documento no web"='03.Muestra'!$D$8:$D$17,ROW('03.Muestra'!$B$8:$B$17)-MIN(ROW('03.Muestra'!$D$8:$D$17))+1,""),ROW()-276)),"")</f>
        <v/>
      </c>
      <c r="B284" s="186" t="str" cm="1">
        <f t="array" ref="B284">IFERROR(INDEX('03.Muestra'!$C$8:$C$17,SMALL(IF("Documento no web"='03.Muestra'!$D$8:$D$17,ROW('03.Muestra'!$C$8:$C$17)-MIN(ROW('03.Muestra'!$D$8:$D$17))+1,""),ROW()-276)),"")</f>
        <v/>
      </c>
      <c r="C284" s="186" t="str" cm="1">
        <f t="array" ref="C284">IFERROR(INDEX('03.Muestra'!$F$8:$F$17,SMALL(IF("Documento no web"='03.Muestra'!$D$8:$D$17,ROW('03.Muestra'!$F$8:$F$17)-MIN(ROW('03.Muestra'!$D$8:$D$17))+1,""),ROW()-276)),"")</f>
        <v/>
      </c>
      <c r="D284" s="229" t="str">
        <f t="shared" si="31"/>
        <v/>
      </c>
      <c r="E284" s="74" t="str">
        <f t="shared" si="32"/>
        <v/>
      </c>
      <c r="F284" s="18"/>
      <c r="G284" s="18"/>
      <c r="H284" s="18"/>
      <c r="I284" s="18"/>
      <c r="J284" s="18"/>
      <c r="K284" s="163"/>
      <c r="L284" s="18"/>
      <c r="M284" s="18"/>
      <c r="N284" s="18"/>
      <c r="O284" s="18"/>
      <c r="P284" s="18"/>
      <c r="Q284" s="18"/>
      <c r="R284" s="18"/>
      <c r="S284" s="18"/>
      <c r="T284" s="18"/>
      <c r="U284" s="18"/>
      <c r="V284" s="18"/>
      <c r="W284" s="18"/>
      <c r="X284" s="18"/>
      <c r="Y284" s="18"/>
    </row>
    <row r="285" spans="1:30" ht="12" customHeight="1">
      <c r="A285" s="178" t="str" cm="1">
        <f t="array" ref="A285">IFERROR(INDEX('03.Muestra'!$B$8:$B$17,SMALL(IF("Documento no web"='03.Muestra'!$D$8:$D$17,ROW('03.Muestra'!$B$8:$B$17)-MIN(ROW('03.Muestra'!$D$8:$D$17))+1,""),ROW()-276)),"")</f>
        <v/>
      </c>
      <c r="B285" s="186" t="str" cm="1">
        <f t="array" ref="B285">IFERROR(INDEX('03.Muestra'!$C$8:$C$17,SMALL(IF("Documento no web"='03.Muestra'!$D$8:$D$17,ROW('03.Muestra'!$C$8:$C$17)-MIN(ROW('03.Muestra'!$D$8:$D$17))+1,""),ROW()-276)),"")</f>
        <v/>
      </c>
      <c r="C285" s="186" t="str" cm="1">
        <f t="array" ref="C285">IFERROR(INDEX('03.Muestra'!$F$8:$F$17,SMALL(IF("Documento no web"='03.Muestra'!$D$8:$D$17,ROW('03.Muestra'!$F$8:$F$17)-MIN(ROW('03.Muestra'!$D$8:$D$17))+1,""),ROW()-276)),"")</f>
        <v/>
      </c>
      <c r="D285" s="229" t="str">
        <f t="shared" si="31"/>
        <v/>
      </c>
      <c r="E285" s="74" t="str">
        <f t="shared" si="32"/>
        <v/>
      </c>
      <c r="F285" s="18"/>
      <c r="G285" s="18"/>
      <c r="H285" s="18"/>
      <c r="I285" s="18"/>
      <c r="J285" s="18"/>
      <c r="K285" s="163"/>
      <c r="L285" s="18"/>
      <c r="M285" s="18"/>
      <c r="N285" s="18"/>
      <c r="O285" s="18"/>
      <c r="P285" s="18"/>
      <c r="Q285" s="18"/>
      <c r="R285" s="18"/>
      <c r="S285" s="18"/>
      <c r="T285" s="18"/>
      <c r="U285" s="18"/>
      <c r="V285" s="18"/>
      <c r="W285" s="18"/>
      <c r="X285" s="18"/>
      <c r="Y285" s="18"/>
    </row>
    <row r="286" spans="1:30" ht="12" customHeight="1">
      <c r="A286" s="178" t="str" cm="1">
        <f t="array" ref="A286">IFERROR(INDEX('03.Muestra'!$B$8:$B$17,SMALL(IF("Documento no web"='03.Muestra'!$D$8:$D$17,ROW('03.Muestra'!$B$8:$B$17)-MIN(ROW('03.Muestra'!$D$8:$D$17))+1,""),ROW()-276)),"")</f>
        <v/>
      </c>
      <c r="B286" s="186" t="str" cm="1">
        <f t="array" ref="B286">IFERROR(INDEX('03.Muestra'!$C$8:$C$17,SMALL(IF("Documento no web"='03.Muestra'!$D$8:$D$17,ROW('03.Muestra'!$C$8:$C$17)-MIN(ROW('03.Muestra'!$D$8:$D$17))+1,""),ROW()-276)),"")</f>
        <v/>
      </c>
      <c r="C286" s="186" t="str" cm="1">
        <f t="array" ref="C286">IFERROR(INDEX('03.Muestra'!$F$8:$F$17,SMALL(IF("Documento no web"='03.Muestra'!$D$8:$D$17,ROW('03.Muestra'!$F$8:$F$17)-MIN(ROW('03.Muestra'!$D$8:$D$17))+1,""),ROW()-276)),"")</f>
        <v/>
      </c>
      <c r="D286" s="229" t="str">
        <f t="shared" si="31"/>
        <v/>
      </c>
      <c r="E286" s="74" t="str">
        <f t="shared" si="32"/>
        <v/>
      </c>
      <c r="F286" s="18"/>
      <c r="G286" s="18"/>
      <c r="H286" s="18"/>
      <c r="I286" s="18"/>
      <c r="J286" s="18"/>
      <c r="K286" s="163"/>
      <c r="L286" s="18"/>
      <c r="M286" s="18"/>
      <c r="N286" s="18"/>
      <c r="O286" s="18"/>
      <c r="P286" s="18"/>
      <c r="Q286" s="18"/>
      <c r="R286" s="18"/>
      <c r="S286" s="18"/>
      <c r="T286" s="18"/>
      <c r="U286" s="18"/>
      <c r="V286" s="18"/>
      <c r="W286" s="18"/>
      <c r="X286" s="18"/>
      <c r="Y286" s="18"/>
    </row>
    <row r="287" spans="1:30" ht="12" customHeight="1">
      <c r="A287" s="79"/>
      <c r="B287" s="111"/>
      <c r="C287" s="111"/>
      <c r="D287" s="239"/>
      <c r="E287" s="74"/>
      <c r="F287" s="18"/>
      <c r="G287" s="18"/>
      <c r="H287" s="18"/>
      <c r="I287" s="18"/>
      <c r="J287" s="18"/>
      <c r="N287" s="18"/>
      <c r="O287" s="18"/>
      <c r="P287" s="18"/>
      <c r="Q287" s="18"/>
      <c r="R287" s="18"/>
      <c r="S287" s="18"/>
      <c r="T287" s="18"/>
      <c r="U287" s="18"/>
      <c r="AD287" s="18"/>
    </row>
    <row r="288" spans="1:30" ht="12" customHeight="1">
      <c r="A288" s="79"/>
      <c r="B288" s="111"/>
      <c r="C288" s="111"/>
      <c r="D288" s="239"/>
      <c r="E288" s="74"/>
      <c r="F288" s="18"/>
      <c r="G288" s="18"/>
      <c r="H288" s="18"/>
      <c r="I288" s="18"/>
      <c r="J288" s="18"/>
      <c r="N288" s="18"/>
      <c r="O288" s="18"/>
      <c r="P288" s="18"/>
      <c r="Q288" s="18"/>
      <c r="R288" s="18"/>
      <c r="S288" s="18"/>
      <c r="T288" s="18"/>
      <c r="U288" s="18"/>
      <c r="AD288" s="18"/>
    </row>
    <row r="289" spans="1:30" ht="31">
      <c r="A289" s="227"/>
      <c r="B289" s="228"/>
      <c r="C289" s="227"/>
      <c r="D289" s="240"/>
      <c r="E289" s="74"/>
      <c r="F289" s="18"/>
      <c r="G289" s="18"/>
      <c r="H289" s="18"/>
      <c r="I289" s="18"/>
      <c r="J289" s="18"/>
      <c r="N289" s="18"/>
      <c r="O289" s="18"/>
      <c r="P289" s="18"/>
      <c r="Q289" s="18"/>
      <c r="R289" s="18"/>
      <c r="S289" s="18"/>
      <c r="T289" s="18"/>
      <c r="U289" s="18"/>
      <c r="AD289" s="18"/>
    </row>
    <row r="290" spans="1:30" ht="14.5" customHeight="1">
      <c r="A290" s="180"/>
      <c r="B290" s="180"/>
      <c r="C290" s="180"/>
      <c r="D290" s="241"/>
      <c r="E290" s="74"/>
      <c r="F290" s="176"/>
      <c r="G290" s="18"/>
      <c r="H290" s="18"/>
      <c r="I290" s="18"/>
      <c r="J290" s="18"/>
      <c r="N290" s="18"/>
      <c r="O290" s="18"/>
      <c r="P290" s="18"/>
      <c r="Q290" s="18"/>
      <c r="R290" s="18"/>
      <c r="S290" s="18"/>
      <c r="T290" s="18"/>
      <c r="U290" s="18"/>
      <c r="AD290" s="18"/>
    </row>
    <row r="291" spans="1:30" ht="12" customHeight="1">
      <c r="B291" s="18"/>
      <c r="C291" s="18"/>
      <c r="D291" s="235"/>
      <c r="E291" s="74"/>
      <c r="F291" s="18"/>
      <c r="G291" s="18"/>
      <c r="H291" s="18"/>
      <c r="I291" s="18"/>
      <c r="J291" s="18"/>
      <c r="K291" s="163"/>
      <c r="L291" s="18"/>
      <c r="M291" s="18"/>
      <c r="N291" s="18"/>
      <c r="O291" s="18"/>
      <c r="P291" s="18"/>
      <c r="Q291" s="18"/>
      <c r="R291" s="18"/>
      <c r="S291" s="18"/>
      <c r="T291" s="18"/>
      <c r="U291" s="18"/>
      <c r="V291" s="18"/>
      <c r="W291" s="18"/>
      <c r="X291" s="18"/>
      <c r="Y291" s="18"/>
    </row>
    <row r="292" spans="1:30" ht="12" customHeight="1">
      <c r="B292" s="18"/>
      <c r="C292" s="18"/>
      <c r="D292" s="235"/>
      <c r="E292" s="78"/>
      <c r="F292" s="18"/>
      <c r="G292" s="18"/>
      <c r="H292" s="18"/>
      <c r="I292" s="18"/>
      <c r="J292" s="18"/>
      <c r="K292" s="163"/>
      <c r="L292" s="18"/>
      <c r="M292" s="18"/>
      <c r="N292" s="18"/>
      <c r="O292" s="18"/>
      <c r="P292" s="18"/>
      <c r="Q292" s="18"/>
      <c r="R292" s="18"/>
      <c r="S292" s="18"/>
      <c r="T292" s="18"/>
      <c r="U292" s="18"/>
      <c r="V292" s="18"/>
      <c r="W292" s="18"/>
      <c r="X292" s="18"/>
      <c r="Y292" s="18"/>
    </row>
    <row r="293" spans="1:30" ht="32.75" customHeight="1">
      <c r="A293" s="157" t="s">
        <v>262</v>
      </c>
      <c r="B293" s="22" t="s">
        <v>87</v>
      </c>
      <c r="C293" s="23" t="s">
        <v>429</v>
      </c>
      <c r="D293" s="237" t="s">
        <v>30</v>
      </c>
      <c r="E293" s="88"/>
      <c r="K293" s="163"/>
      <c r="L293" s="18"/>
      <c r="M293" s="18"/>
      <c r="N293" s="18"/>
      <c r="O293" s="18"/>
      <c r="P293" s="18"/>
      <c r="Q293" s="18"/>
      <c r="R293" s="18"/>
      <c r="S293" s="18"/>
      <c r="T293" s="18"/>
      <c r="U293" s="18"/>
      <c r="V293" s="18"/>
      <c r="W293" s="18"/>
      <c r="X293" s="18"/>
      <c r="Y293" s="18"/>
    </row>
    <row r="294" spans="1:30" ht="13.25" customHeight="1">
      <c r="A294" s="178" t="str" cm="1">
        <f t="array" ref="A294">IFERROR(INDEX('03.Muestra'!$B$8:$B$17,SMALL(IF("Documento no web"='03.Muestra'!$D$8:$D$17,ROW('03.Muestra'!$B$8:$B$17)-MIN(ROW('03.Muestra'!$D$8:$D$17))+1,""),ROW()-293)),"")</f>
        <v/>
      </c>
      <c r="B294" s="186" t="str" cm="1">
        <f t="array" ref="B294">IFERROR(INDEX('03.Muestra'!$C$8:$C$17,SMALL(IF("Documento no web"='03.Muestra'!$D$8:$D$17,ROW('03.Muestra'!$C$8:$C$17)-MIN(ROW('03.Muestra'!$D$8:$D$17))+1,""),ROW()-293)),"")</f>
        <v/>
      </c>
      <c r="C294" s="186" t="str" cm="1">
        <f t="array" ref="C294">IFERROR(INDEX('03.Muestra'!$F$8:$F$17,SMALL(IF("Documento no web"='03.Muestra'!$D$8:$D$17,ROW('03.Muestra'!$F$8:$F$17)-MIN(ROW('03.Muestra'!$D$8:$D$17))+1,""),ROW()-293)),"")</f>
        <v/>
      </c>
      <c r="D294" s="229" t="str">
        <f t="shared" ref="D294:D303" si="33">IF(C294="","",$D$18)</f>
        <v/>
      </c>
      <c r="E294" s="74" t="str">
        <f t="shared" ref="E294:E303" si="34">IF(D294&lt;&gt;"",IF(AND(B294&lt;&gt;"",C294&lt;&gt;""),"","ERR"),"")</f>
        <v/>
      </c>
      <c r="F294" s="81" t="s">
        <v>31</v>
      </c>
      <c r="G294" s="82" t="s">
        <v>35</v>
      </c>
      <c r="H294" s="83" t="s">
        <v>33</v>
      </c>
      <c r="I294" s="84" t="s">
        <v>26</v>
      </c>
      <c r="J294" s="85" t="s">
        <v>24</v>
      </c>
      <c r="K294" s="159" t="s">
        <v>463</v>
      </c>
      <c r="L294" s="18"/>
      <c r="M294" s="18"/>
      <c r="N294" s="18"/>
      <c r="O294" s="18"/>
      <c r="P294" s="18"/>
      <c r="Q294" s="18"/>
      <c r="R294" s="18"/>
      <c r="S294" s="18"/>
      <c r="T294" s="18"/>
      <c r="U294" s="18"/>
      <c r="V294" s="18"/>
      <c r="W294" s="18"/>
      <c r="X294" s="18"/>
      <c r="Y294" s="18"/>
    </row>
    <row r="295" spans="1:30" ht="13.25" customHeight="1">
      <c r="A295" s="178" t="str" cm="1">
        <f t="array" ref="A295">IFERROR(INDEX('03.Muestra'!$B$8:$B$17,SMALL(IF("Documento no web"='03.Muestra'!$D$8:$D$17,ROW('03.Muestra'!$B$8:$B$17)-MIN(ROW('03.Muestra'!$D$8:$D$17))+1,""),ROW()-293)),"")</f>
        <v/>
      </c>
      <c r="B295" s="186" t="str" cm="1">
        <f t="array" ref="B295">IFERROR(INDEX('03.Muestra'!$C$8:$C$17,SMALL(IF("Documento no web"='03.Muestra'!$D$8:$D$17,ROW('03.Muestra'!$C$8:$C$17)-MIN(ROW('03.Muestra'!$D$8:$D$17))+1,""),ROW()-293)),"")</f>
        <v/>
      </c>
      <c r="C295" s="186" t="str" cm="1">
        <f t="array" ref="C295">IFERROR(INDEX('03.Muestra'!$F$8:$F$17,SMALL(IF("Documento no web"='03.Muestra'!$D$8:$D$17,ROW('03.Muestra'!$F$8:$F$17)-MIN(ROW('03.Muestra'!$D$8:$D$17))+1,""),ROW()-293)),"")</f>
        <v/>
      </c>
      <c r="D295" s="229" t="str">
        <f t="shared" si="33"/>
        <v/>
      </c>
      <c r="E295" s="74" t="str">
        <f t="shared" si="34"/>
        <v/>
      </c>
      <c r="F295" s="199">
        <f ca="1">COUNTIF($D294:INDIRECT("$D" &amp;  SUM(ROW()-1,'03.Muestra'!$D$20)-1),F294)</f>
        <v>0</v>
      </c>
      <c r="G295" s="199">
        <f ca="1">COUNTIF($D294:INDIRECT("$D" &amp;  SUM(ROW()-1,'03.Muestra'!$D$20)-1),G294)</f>
        <v>0</v>
      </c>
      <c r="H295" s="199">
        <f ca="1">COUNTIF($D294:INDIRECT("$D" &amp;  SUM(ROW()-1,'03.Muestra'!$D$20)-1),H294)</f>
        <v>0</v>
      </c>
      <c r="I295" s="199">
        <f ca="1">COUNTIF($D294:INDIRECT("$D" &amp;  SUM(ROW()-1,'03.Muestra'!$D$20)-1),I294)</f>
        <v>0</v>
      </c>
      <c r="J295" s="199">
        <f ca="1">COUNTIF($D294:INDIRECT("$D" &amp;  SUM(ROW()-1,'03.Muestra'!$D$20)-1),J294)</f>
        <v>0</v>
      </c>
      <c r="K295" s="160">
        <f ca="1">IF(COUNTIF('03.Muestra'!$D$8:$D$17,"Documento no web")=0,0,COUNTBLANK($D294:INDIRECT("$D" &amp;  SUM(ROW()-1,COUNTIF('03.Muestra'!$D$8:$D$17,"Documento no web"))-1)))</f>
        <v>0</v>
      </c>
      <c r="L295" s="18"/>
      <c r="M295" s="18"/>
      <c r="N295" s="18"/>
      <c r="O295" s="18"/>
      <c r="P295" s="18"/>
      <c r="Q295" s="18"/>
      <c r="R295" s="18"/>
      <c r="S295" s="18"/>
      <c r="T295" s="18"/>
      <c r="U295" s="18"/>
      <c r="V295" s="18"/>
      <c r="W295" s="18"/>
      <c r="X295" s="18"/>
      <c r="Y295" s="18"/>
    </row>
    <row r="296" spans="1:30" ht="13.25" customHeight="1">
      <c r="A296" s="178" t="str" cm="1">
        <f t="array" ref="A296">IFERROR(INDEX('03.Muestra'!$B$8:$B$17,SMALL(IF("Documento no web"='03.Muestra'!$D$8:$D$17,ROW('03.Muestra'!$B$8:$B$17)-MIN(ROW('03.Muestra'!$D$8:$D$17))+1,""),ROW()-293)),"")</f>
        <v/>
      </c>
      <c r="B296" s="186" t="str" cm="1">
        <f t="array" ref="B296">IFERROR(INDEX('03.Muestra'!$C$8:$C$17,SMALL(IF("Documento no web"='03.Muestra'!$D$8:$D$17,ROW('03.Muestra'!$C$8:$C$17)-MIN(ROW('03.Muestra'!$D$8:$D$17))+1,""),ROW()-293)),"")</f>
        <v/>
      </c>
      <c r="C296" s="186" t="str" cm="1">
        <f t="array" ref="C296">IFERROR(INDEX('03.Muestra'!$F$8:$F$17,SMALL(IF("Documento no web"='03.Muestra'!$D$8:$D$17,ROW('03.Muestra'!$F$8:$F$17)-MIN(ROW('03.Muestra'!$D$8:$D$17))+1,""),ROW()-293)),"")</f>
        <v/>
      </c>
      <c r="D296" s="229" t="str">
        <f t="shared" si="33"/>
        <v/>
      </c>
      <c r="E296" s="74" t="str">
        <f t="shared" si="34"/>
        <v/>
      </c>
      <c r="G296" s="18"/>
      <c r="H296" s="18"/>
      <c r="I296" s="18"/>
      <c r="J296" s="18"/>
      <c r="K296" s="163"/>
      <c r="L296" s="18"/>
      <c r="M296" s="18"/>
      <c r="N296" s="18"/>
      <c r="O296" s="18"/>
      <c r="P296" s="18"/>
      <c r="Q296" s="18"/>
      <c r="R296" s="18"/>
      <c r="S296" s="18"/>
      <c r="T296" s="18"/>
      <c r="U296" s="18"/>
      <c r="V296" s="18"/>
      <c r="W296" s="18"/>
      <c r="X296" s="18"/>
      <c r="Y296" s="18"/>
    </row>
    <row r="297" spans="1:30" ht="13.25" customHeight="1">
      <c r="A297" s="178" t="str" cm="1">
        <f t="array" ref="A297">IFERROR(INDEX('03.Muestra'!$B$8:$B$17,SMALL(IF("Documento no web"='03.Muestra'!$D$8:$D$17,ROW('03.Muestra'!$B$8:$B$17)-MIN(ROW('03.Muestra'!$D$8:$D$17))+1,""),ROW()-293)),"")</f>
        <v/>
      </c>
      <c r="B297" s="186" t="str" cm="1">
        <f t="array" ref="B297">IFERROR(INDEX('03.Muestra'!$C$8:$C$17,SMALL(IF("Documento no web"='03.Muestra'!$D$8:$D$17,ROW('03.Muestra'!$C$8:$C$17)-MIN(ROW('03.Muestra'!$D$8:$D$17))+1,""),ROW()-293)),"")</f>
        <v/>
      </c>
      <c r="C297" s="186" t="str" cm="1">
        <f t="array" ref="C297">IFERROR(INDEX('03.Muestra'!$F$8:$F$17,SMALL(IF("Documento no web"='03.Muestra'!$D$8:$D$17,ROW('03.Muestra'!$F$8:$F$17)-MIN(ROW('03.Muestra'!$D$8:$D$17))+1,""),ROW()-293)),"")</f>
        <v/>
      </c>
      <c r="D297" s="229" t="str">
        <f t="shared" si="33"/>
        <v/>
      </c>
      <c r="E297" s="74" t="str">
        <f t="shared" si="34"/>
        <v/>
      </c>
      <c r="G297" s="18"/>
      <c r="H297" s="18"/>
      <c r="I297" s="18"/>
      <c r="J297" s="18"/>
      <c r="K297" s="163"/>
      <c r="L297" s="18"/>
      <c r="M297" s="18"/>
      <c r="N297" s="18"/>
      <c r="O297" s="18"/>
      <c r="P297" s="18"/>
      <c r="Q297" s="18"/>
      <c r="R297" s="18"/>
      <c r="S297" s="18"/>
      <c r="T297" s="18"/>
      <c r="U297" s="18"/>
      <c r="V297" s="18"/>
      <c r="W297" s="18"/>
      <c r="X297" s="18"/>
      <c r="Y297" s="18"/>
    </row>
    <row r="298" spans="1:30" ht="13.25" customHeight="1">
      <c r="A298" s="178" t="str" cm="1">
        <f t="array" ref="A298">IFERROR(INDEX('03.Muestra'!$B$8:$B$17,SMALL(IF("Documento no web"='03.Muestra'!$D$8:$D$17,ROW('03.Muestra'!$B$8:$B$17)-MIN(ROW('03.Muestra'!$D$8:$D$17))+1,""),ROW()-293)),"")</f>
        <v/>
      </c>
      <c r="B298" s="186" t="str" cm="1">
        <f t="array" ref="B298">IFERROR(INDEX('03.Muestra'!$C$8:$C$17,SMALL(IF("Documento no web"='03.Muestra'!$D$8:$D$17,ROW('03.Muestra'!$C$8:$C$17)-MIN(ROW('03.Muestra'!$D$8:$D$17))+1,""),ROW()-293)),"")</f>
        <v/>
      </c>
      <c r="C298" s="186" t="str" cm="1">
        <f t="array" ref="C298">IFERROR(INDEX('03.Muestra'!$F$8:$F$17,SMALL(IF("Documento no web"='03.Muestra'!$D$8:$D$17,ROW('03.Muestra'!$F$8:$F$17)-MIN(ROW('03.Muestra'!$D$8:$D$17))+1,""),ROW()-293)),"")</f>
        <v/>
      </c>
      <c r="D298" s="229" t="str">
        <f t="shared" si="33"/>
        <v/>
      </c>
      <c r="E298" s="74" t="str">
        <f t="shared" si="34"/>
        <v/>
      </c>
      <c r="G298" s="18"/>
      <c r="H298" s="18"/>
      <c r="I298" s="18"/>
      <c r="J298" s="18"/>
      <c r="K298" s="163"/>
      <c r="L298" s="18"/>
      <c r="M298" s="18"/>
      <c r="N298" s="18"/>
      <c r="O298" s="18"/>
      <c r="P298" s="18"/>
      <c r="Q298" s="18"/>
      <c r="R298" s="18"/>
      <c r="S298" s="18"/>
      <c r="T298" s="18"/>
      <c r="U298" s="18"/>
      <c r="V298" s="18"/>
      <c r="W298" s="18"/>
      <c r="X298" s="18"/>
      <c r="Y298" s="18"/>
    </row>
    <row r="299" spans="1:30" ht="13.25" customHeight="1">
      <c r="A299" s="178" t="str" cm="1">
        <f t="array" ref="A299">IFERROR(INDEX('03.Muestra'!$B$8:$B$17,SMALL(IF("Documento no web"='03.Muestra'!$D$8:$D$17,ROW('03.Muestra'!$B$8:$B$17)-MIN(ROW('03.Muestra'!$D$8:$D$17))+1,""),ROW()-293)),"")</f>
        <v/>
      </c>
      <c r="B299" s="186" t="str" cm="1">
        <f t="array" ref="B299">IFERROR(INDEX('03.Muestra'!$C$8:$C$17,SMALL(IF("Documento no web"='03.Muestra'!$D$8:$D$17,ROW('03.Muestra'!$C$8:$C$17)-MIN(ROW('03.Muestra'!$D$8:$D$17))+1,""),ROW()-293)),"")</f>
        <v/>
      </c>
      <c r="C299" s="186" t="str" cm="1">
        <f t="array" ref="C299">IFERROR(INDEX('03.Muestra'!$F$8:$F$17,SMALL(IF("Documento no web"='03.Muestra'!$D$8:$D$17,ROW('03.Muestra'!$F$8:$F$17)-MIN(ROW('03.Muestra'!$D$8:$D$17))+1,""),ROW()-293)),"")</f>
        <v/>
      </c>
      <c r="D299" s="229" t="str">
        <f t="shared" si="33"/>
        <v/>
      </c>
      <c r="E299" s="74" t="str">
        <f t="shared" si="34"/>
        <v/>
      </c>
      <c r="G299" s="18"/>
      <c r="H299" s="18"/>
      <c r="I299" s="18"/>
      <c r="J299" s="18"/>
      <c r="K299" s="163"/>
      <c r="L299" s="18"/>
      <c r="M299" s="18"/>
      <c r="N299" s="18"/>
      <c r="O299" s="18"/>
      <c r="P299" s="18"/>
      <c r="Q299" s="18"/>
      <c r="R299" s="18"/>
      <c r="S299" s="18"/>
      <c r="T299" s="18"/>
      <c r="U299" s="18"/>
      <c r="V299" s="18"/>
      <c r="W299" s="18"/>
      <c r="X299" s="18"/>
      <c r="Y299" s="18"/>
    </row>
    <row r="300" spans="1:30" ht="13.25" customHeight="1">
      <c r="A300" s="178" t="str" cm="1">
        <f t="array" ref="A300">IFERROR(INDEX('03.Muestra'!$B$8:$B$17,SMALL(IF("Documento no web"='03.Muestra'!$D$8:$D$17,ROW('03.Muestra'!$B$8:$B$17)-MIN(ROW('03.Muestra'!$D$8:$D$17))+1,""),ROW()-293)),"")</f>
        <v/>
      </c>
      <c r="B300" s="186" t="str" cm="1">
        <f t="array" ref="B300">IFERROR(INDEX('03.Muestra'!$C$8:$C$17,SMALL(IF("Documento no web"='03.Muestra'!$D$8:$D$17,ROW('03.Muestra'!$C$8:$C$17)-MIN(ROW('03.Muestra'!$D$8:$D$17))+1,""),ROW()-293)),"")</f>
        <v/>
      </c>
      <c r="C300" s="186" t="str" cm="1">
        <f t="array" ref="C300">IFERROR(INDEX('03.Muestra'!$F$8:$F$17,SMALL(IF("Documento no web"='03.Muestra'!$D$8:$D$17,ROW('03.Muestra'!$F$8:$F$17)-MIN(ROW('03.Muestra'!$D$8:$D$17))+1,""),ROW()-293)),"")</f>
        <v/>
      </c>
      <c r="D300" s="229" t="str">
        <f t="shared" si="33"/>
        <v/>
      </c>
      <c r="E300" s="74" t="str">
        <f t="shared" si="34"/>
        <v/>
      </c>
      <c r="F300" s="18"/>
      <c r="G300" s="18"/>
      <c r="H300" s="18"/>
      <c r="I300" s="18"/>
      <c r="J300" s="18"/>
      <c r="K300" s="163"/>
      <c r="L300" s="18"/>
      <c r="M300" s="18"/>
      <c r="N300" s="18"/>
      <c r="O300" s="18"/>
      <c r="P300" s="18"/>
      <c r="Q300" s="18"/>
      <c r="R300" s="18"/>
      <c r="S300" s="18"/>
      <c r="T300" s="18"/>
      <c r="U300" s="18"/>
      <c r="V300" s="18"/>
      <c r="W300" s="18"/>
      <c r="X300" s="18"/>
      <c r="Y300" s="18"/>
    </row>
    <row r="301" spans="1:30" ht="13.25" customHeight="1">
      <c r="A301" s="178" t="str" cm="1">
        <f t="array" ref="A301">IFERROR(INDEX('03.Muestra'!$B$8:$B$17,SMALL(IF("Documento no web"='03.Muestra'!$D$8:$D$17,ROW('03.Muestra'!$B$8:$B$17)-MIN(ROW('03.Muestra'!$D$8:$D$17))+1,""),ROW()-293)),"")</f>
        <v/>
      </c>
      <c r="B301" s="186" t="str" cm="1">
        <f t="array" ref="B301">IFERROR(INDEX('03.Muestra'!$C$8:$C$17,SMALL(IF("Documento no web"='03.Muestra'!$D$8:$D$17,ROW('03.Muestra'!$C$8:$C$17)-MIN(ROW('03.Muestra'!$D$8:$D$17))+1,""),ROW()-293)),"")</f>
        <v/>
      </c>
      <c r="C301" s="186" t="str" cm="1">
        <f t="array" ref="C301">IFERROR(INDEX('03.Muestra'!$F$8:$F$17,SMALL(IF("Documento no web"='03.Muestra'!$D$8:$D$17,ROW('03.Muestra'!$F$8:$F$17)-MIN(ROW('03.Muestra'!$D$8:$D$17))+1,""),ROW()-293)),"")</f>
        <v/>
      </c>
      <c r="D301" s="229" t="str">
        <f t="shared" si="33"/>
        <v/>
      </c>
      <c r="E301" s="74" t="str">
        <f t="shared" si="34"/>
        <v/>
      </c>
      <c r="F301" s="18"/>
      <c r="G301" s="18"/>
      <c r="H301" s="18"/>
      <c r="I301" s="18"/>
      <c r="J301" s="18"/>
      <c r="K301" s="163"/>
      <c r="L301" s="18"/>
      <c r="M301" s="18"/>
      <c r="N301" s="18"/>
      <c r="O301" s="18"/>
      <c r="P301" s="18"/>
      <c r="Q301" s="18"/>
      <c r="R301" s="18"/>
      <c r="S301" s="18"/>
      <c r="T301" s="18"/>
      <c r="U301" s="18"/>
      <c r="V301" s="18"/>
      <c r="W301" s="18"/>
      <c r="X301" s="18"/>
      <c r="Y301" s="18"/>
    </row>
    <row r="302" spans="1:30" ht="13.25" customHeight="1">
      <c r="A302" s="178" t="str" cm="1">
        <f t="array" ref="A302">IFERROR(INDEX('03.Muestra'!$B$8:$B$17,SMALL(IF("Documento no web"='03.Muestra'!$D$8:$D$17,ROW('03.Muestra'!$B$8:$B$17)-MIN(ROW('03.Muestra'!$D$8:$D$17))+1,""),ROW()-293)),"")</f>
        <v/>
      </c>
      <c r="B302" s="186" t="str" cm="1">
        <f t="array" ref="B302">IFERROR(INDEX('03.Muestra'!$C$8:$C$17,SMALL(IF("Documento no web"='03.Muestra'!$D$8:$D$17,ROW('03.Muestra'!$C$8:$C$17)-MIN(ROW('03.Muestra'!$D$8:$D$17))+1,""),ROW()-293)),"")</f>
        <v/>
      </c>
      <c r="C302" s="186" t="str" cm="1">
        <f t="array" ref="C302">IFERROR(INDEX('03.Muestra'!$F$8:$F$17,SMALL(IF("Documento no web"='03.Muestra'!$D$8:$D$17,ROW('03.Muestra'!$F$8:$F$17)-MIN(ROW('03.Muestra'!$D$8:$D$17))+1,""),ROW()-293)),"")</f>
        <v/>
      </c>
      <c r="D302" s="229" t="str">
        <f t="shared" si="33"/>
        <v/>
      </c>
      <c r="E302" s="74" t="str">
        <f t="shared" si="34"/>
        <v/>
      </c>
      <c r="F302" s="18"/>
      <c r="G302" s="18"/>
      <c r="H302" s="18"/>
      <c r="I302" s="18"/>
      <c r="J302" s="18"/>
      <c r="K302" s="163"/>
      <c r="L302" s="18"/>
      <c r="M302" s="18"/>
      <c r="N302" s="18"/>
      <c r="O302" s="18"/>
      <c r="P302" s="18"/>
      <c r="Q302" s="18"/>
      <c r="R302" s="18"/>
      <c r="S302" s="18"/>
      <c r="T302" s="18"/>
      <c r="U302" s="18"/>
      <c r="V302" s="18"/>
      <c r="W302" s="18"/>
      <c r="X302" s="18"/>
      <c r="Y302" s="18"/>
    </row>
    <row r="303" spans="1:30" ht="12" customHeight="1">
      <c r="A303" s="178" t="str" cm="1">
        <f t="array" ref="A303">IFERROR(INDEX('03.Muestra'!$B$8:$B$17,SMALL(IF("Documento no web"='03.Muestra'!$D$8:$D$17,ROW('03.Muestra'!$B$8:$B$17)-MIN(ROW('03.Muestra'!$D$8:$D$17))+1,""),ROW()-293)),"")</f>
        <v/>
      </c>
      <c r="B303" s="186" t="str" cm="1">
        <f t="array" ref="B303">IFERROR(INDEX('03.Muestra'!$C$8:$C$17,SMALL(IF("Documento no web"='03.Muestra'!$D$8:$D$17,ROW('03.Muestra'!$C$8:$C$17)-MIN(ROW('03.Muestra'!$D$8:$D$17))+1,""),ROW()-293)),"")</f>
        <v/>
      </c>
      <c r="C303" s="186" t="str" cm="1">
        <f t="array" ref="C303">IFERROR(INDEX('03.Muestra'!$F$8:$F$17,SMALL(IF("Documento no web"='03.Muestra'!$D$8:$D$17,ROW('03.Muestra'!$F$8:$F$17)-MIN(ROW('03.Muestra'!$D$8:$D$17))+1,""),ROW()-293)),"")</f>
        <v/>
      </c>
      <c r="D303" s="229" t="str">
        <f t="shared" si="33"/>
        <v/>
      </c>
      <c r="E303" s="74" t="str">
        <f t="shared" si="34"/>
        <v/>
      </c>
      <c r="F303" s="18"/>
      <c r="G303" s="18"/>
      <c r="H303" s="18"/>
      <c r="I303" s="18"/>
      <c r="J303" s="18"/>
      <c r="K303" s="163"/>
      <c r="L303" s="18"/>
      <c r="M303" s="18"/>
      <c r="N303" s="18"/>
      <c r="O303" s="18"/>
      <c r="P303" s="18"/>
      <c r="Q303" s="18"/>
      <c r="R303" s="18"/>
      <c r="S303" s="18"/>
      <c r="T303" s="18"/>
      <c r="U303" s="18"/>
      <c r="V303" s="18"/>
      <c r="W303" s="18"/>
      <c r="X303" s="18"/>
      <c r="Y303" s="18"/>
    </row>
    <row r="304" spans="1:30" ht="12" customHeight="1">
      <c r="A304" s="79"/>
      <c r="B304" s="111"/>
      <c r="C304" s="111"/>
      <c r="D304" s="239"/>
      <c r="E304" s="74"/>
      <c r="F304" s="18"/>
      <c r="G304" s="18"/>
      <c r="H304" s="18"/>
      <c r="I304" s="18"/>
      <c r="J304" s="18"/>
      <c r="N304" s="18"/>
      <c r="O304" s="18"/>
      <c r="P304" s="18"/>
      <c r="Q304" s="18"/>
      <c r="R304" s="18"/>
      <c r="S304" s="18"/>
      <c r="T304" s="18"/>
      <c r="U304" s="18"/>
      <c r="AD304" s="18"/>
    </row>
    <row r="305" spans="1:30" ht="12" customHeight="1">
      <c r="A305" s="79"/>
      <c r="B305" s="111"/>
      <c r="C305" s="111"/>
      <c r="D305" s="239"/>
      <c r="E305" s="74"/>
      <c r="F305" s="18"/>
      <c r="G305" s="18"/>
      <c r="H305" s="18"/>
      <c r="I305" s="18"/>
      <c r="J305" s="18"/>
      <c r="N305" s="18"/>
      <c r="O305" s="18"/>
      <c r="P305" s="18"/>
      <c r="Q305" s="18"/>
      <c r="R305" s="18"/>
      <c r="S305" s="18"/>
      <c r="T305" s="18"/>
      <c r="U305" s="18"/>
      <c r="AD305" s="18"/>
    </row>
    <row r="306" spans="1:30" ht="31">
      <c r="A306" s="227"/>
      <c r="B306" s="228"/>
      <c r="C306" s="227"/>
      <c r="D306" s="240"/>
      <c r="E306" s="74"/>
      <c r="F306" s="18"/>
      <c r="G306" s="18"/>
      <c r="H306" s="18"/>
      <c r="I306" s="18"/>
      <c r="J306" s="18"/>
      <c r="N306" s="18"/>
      <c r="O306" s="18"/>
      <c r="P306" s="18"/>
      <c r="Q306" s="18"/>
      <c r="R306" s="18"/>
      <c r="S306" s="18"/>
      <c r="T306" s="18"/>
      <c r="U306" s="18"/>
      <c r="AD306" s="18"/>
    </row>
    <row r="307" spans="1:30" ht="14.5" customHeight="1">
      <c r="A307" s="180"/>
      <c r="B307" s="180"/>
      <c r="C307" s="180"/>
      <c r="D307" s="241"/>
      <c r="E307" s="74"/>
      <c r="F307" s="176"/>
      <c r="G307" s="18"/>
      <c r="H307" s="18"/>
      <c r="I307" s="18"/>
      <c r="J307" s="18"/>
      <c r="N307" s="18"/>
      <c r="O307" s="18"/>
      <c r="P307" s="18"/>
      <c r="Q307" s="18"/>
      <c r="R307" s="18"/>
      <c r="S307" s="18"/>
      <c r="T307" s="18"/>
      <c r="U307" s="18"/>
      <c r="AD307" s="18"/>
    </row>
    <row r="308" spans="1:30" ht="12" customHeight="1">
      <c r="B308" s="18"/>
      <c r="C308" s="18"/>
      <c r="D308" s="235"/>
      <c r="E308" s="74"/>
      <c r="F308" s="18"/>
      <c r="G308" s="18"/>
      <c r="H308" s="18"/>
      <c r="I308" s="18"/>
      <c r="J308" s="18"/>
      <c r="K308" s="163"/>
      <c r="L308" s="18"/>
      <c r="M308" s="18"/>
      <c r="N308" s="18"/>
      <c r="O308" s="18"/>
      <c r="P308" s="18"/>
      <c r="Q308" s="18"/>
      <c r="R308" s="18"/>
      <c r="S308" s="18"/>
      <c r="T308" s="18"/>
      <c r="U308" s="18"/>
      <c r="V308" s="18"/>
      <c r="W308" s="18"/>
      <c r="X308" s="18"/>
      <c r="Y308" s="18"/>
    </row>
    <row r="309" spans="1:30" ht="12" customHeight="1">
      <c r="B309" s="18"/>
      <c r="C309" s="18"/>
      <c r="D309" s="235"/>
      <c r="E309" s="78"/>
      <c r="F309" s="18"/>
      <c r="G309" s="18"/>
      <c r="H309" s="18"/>
      <c r="I309" s="18"/>
      <c r="J309" s="18"/>
      <c r="K309" s="163"/>
      <c r="L309" s="18"/>
      <c r="M309" s="18"/>
      <c r="N309" s="18"/>
      <c r="O309" s="18"/>
      <c r="P309" s="18"/>
      <c r="Q309" s="18"/>
      <c r="R309" s="18"/>
      <c r="S309" s="18"/>
      <c r="T309" s="18"/>
      <c r="U309" s="18"/>
      <c r="V309" s="18"/>
      <c r="W309" s="18"/>
      <c r="X309" s="18"/>
      <c r="Y309" s="18"/>
    </row>
    <row r="310" spans="1:30" ht="32.75" customHeight="1">
      <c r="A310" s="157" t="s">
        <v>262</v>
      </c>
      <c r="B310" s="22" t="s">
        <v>87</v>
      </c>
      <c r="C310" s="23" t="s">
        <v>430</v>
      </c>
      <c r="D310" s="237" t="s">
        <v>30</v>
      </c>
      <c r="E310" s="88"/>
      <c r="K310" s="163"/>
      <c r="L310" s="18"/>
      <c r="M310" s="18"/>
      <c r="N310" s="18"/>
      <c r="O310" s="18"/>
      <c r="P310" s="18"/>
      <c r="Q310" s="18"/>
      <c r="R310" s="18"/>
      <c r="S310" s="18"/>
      <c r="T310" s="18"/>
      <c r="U310" s="18"/>
      <c r="V310" s="18"/>
      <c r="W310" s="18"/>
      <c r="X310" s="18"/>
      <c r="Y310" s="18"/>
    </row>
    <row r="311" spans="1:30" ht="14.15" customHeight="1">
      <c r="A311" s="178" t="str" cm="1">
        <f t="array" ref="A311">IFERROR(INDEX('03.Muestra'!$B$8:$B$17,SMALL(IF("Documento no web"='03.Muestra'!$D$8:$D$17,ROW('03.Muestra'!$B$8:$B$17)-MIN(ROW('03.Muestra'!$D$8:$D$17))+1,""),ROW()-310)),"")</f>
        <v/>
      </c>
      <c r="B311" s="186" t="str" cm="1">
        <f t="array" ref="B311">IFERROR(INDEX('03.Muestra'!$C$8:$C$17,SMALL(IF("Documento no web"='03.Muestra'!$D$8:$D$17,ROW('03.Muestra'!$C$8:$C$17)-MIN(ROW('03.Muestra'!$D$8:$D$17))+1,""),ROW()-310)),"")</f>
        <v/>
      </c>
      <c r="C311" s="186" t="str" cm="1">
        <f t="array" ref="C311">IFERROR(INDEX('03.Muestra'!$F$8:$F$17,SMALL(IF("Documento no web"='03.Muestra'!$D$8:$D$17,ROW('03.Muestra'!$F$8:$F$17)-MIN(ROW('03.Muestra'!$D$8:$D$17))+1,""),ROW()-310)),"")</f>
        <v/>
      </c>
      <c r="D311" s="229" t="str">
        <f t="shared" ref="D311:D320" si="35">IF(C311="","",$D$18)</f>
        <v/>
      </c>
      <c r="E311" s="74" t="str">
        <f t="shared" ref="E311:E320" si="36">IF(D311&lt;&gt;"",IF(AND(B311&lt;&gt;"",C311&lt;&gt;""),"","ERR"),"")</f>
        <v/>
      </c>
      <c r="F311" s="81" t="s">
        <v>31</v>
      </c>
      <c r="G311" s="82" t="s">
        <v>35</v>
      </c>
      <c r="H311" s="83" t="s">
        <v>33</v>
      </c>
      <c r="I311" s="84" t="s">
        <v>26</v>
      </c>
      <c r="J311" s="85" t="s">
        <v>24</v>
      </c>
      <c r="K311" s="159" t="s">
        <v>463</v>
      </c>
      <c r="L311" s="18"/>
      <c r="M311" s="18"/>
      <c r="N311" s="18"/>
      <c r="O311" s="18"/>
      <c r="P311" s="18"/>
      <c r="Q311" s="18"/>
      <c r="R311" s="18"/>
      <c r="S311" s="18"/>
      <c r="T311" s="18"/>
      <c r="U311" s="18"/>
      <c r="V311" s="18"/>
      <c r="W311" s="18"/>
      <c r="X311" s="18"/>
      <c r="Y311" s="18"/>
    </row>
    <row r="312" spans="1:30" ht="14.15" customHeight="1">
      <c r="A312" s="178" t="str" cm="1">
        <f t="array" ref="A312">IFERROR(INDEX('03.Muestra'!$B$8:$B$17,SMALL(IF("Documento no web"='03.Muestra'!$D$8:$D$17,ROW('03.Muestra'!$B$8:$B$17)-MIN(ROW('03.Muestra'!$D$8:$D$17))+1,""),ROW()-310)),"")</f>
        <v/>
      </c>
      <c r="B312" s="186" t="str" cm="1">
        <f t="array" ref="B312">IFERROR(INDEX('03.Muestra'!$C$8:$C$17,SMALL(IF("Documento no web"='03.Muestra'!$D$8:$D$17,ROW('03.Muestra'!$C$8:$C$17)-MIN(ROW('03.Muestra'!$D$8:$D$17))+1,""),ROW()-310)),"")</f>
        <v/>
      </c>
      <c r="C312" s="186" t="str" cm="1">
        <f t="array" ref="C312">IFERROR(INDEX('03.Muestra'!$F$8:$F$17,SMALL(IF("Documento no web"='03.Muestra'!$D$8:$D$17,ROW('03.Muestra'!$F$8:$F$17)-MIN(ROW('03.Muestra'!$D$8:$D$17))+1,""),ROW()-310)),"")</f>
        <v/>
      </c>
      <c r="D312" s="229" t="str">
        <f t="shared" si="35"/>
        <v/>
      </c>
      <c r="E312" s="74" t="str">
        <f t="shared" si="36"/>
        <v/>
      </c>
      <c r="F312" s="199">
        <f ca="1">COUNTIF($D311:INDIRECT("$D" &amp;  SUM(ROW()-1,'03.Muestra'!$D$20)-1),F311)</f>
        <v>0</v>
      </c>
      <c r="G312" s="199">
        <f ca="1">COUNTIF($D311:INDIRECT("$D" &amp;  SUM(ROW()-1,'03.Muestra'!$D$20)-1),G311)</f>
        <v>0</v>
      </c>
      <c r="H312" s="199">
        <f ca="1">COUNTIF($D311:INDIRECT("$D" &amp;  SUM(ROW()-1,'03.Muestra'!$D$20)-1),H311)</f>
        <v>0</v>
      </c>
      <c r="I312" s="199">
        <f ca="1">COUNTIF($D311:INDIRECT("$D" &amp;  SUM(ROW()-1,'03.Muestra'!$D$20)-1),I311)</f>
        <v>0</v>
      </c>
      <c r="J312" s="199">
        <f ca="1">COUNTIF($D311:INDIRECT("$D" &amp;  SUM(ROW()-1,'03.Muestra'!$D$20)-1),J311)</f>
        <v>0</v>
      </c>
      <c r="K312" s="160">
        <f ca="1">IF(COUNTIF('03.Muestra'!$D$8:$D$17,"Documento no web")=0,0,COUNTBLANK($D311:INDIRECT("$D" &amp;  SUM(ROW()-1,COUNTIF('03.Muestra'!$D$8:$D$17,"Documento no web"))-1)))</f>
        <v>0</v>
      </c>
      <c r="L312" s="18"/>
      <c r="M312" s="18"/>
      <c r="N312" s="18"/>
      <c r="O312" s="18"/>
      <c r="P312" s="18"/>
      <c r="Q312" s="18"/>
      <c r="R312" s="18"/>
      <c r="S312" s="18"/>
      <c r="T312" s="18"/>
      <c r="U312" s="18"/>
      <c r="V312" s="18"/>
      <c r="W312" s="18"/>
      <c r="X312" s="18"/>
      <c r="Y312" s="18"/>
    </row>
    <row r="313" spans="1:30" ht="14.15" customHeight="1">
      <c r="A313" s="178" t="str" cm="1">
        <f t="array" ref="A313">IFERROR(INDEX('03.Muestra'!$B$8:$B$17,SMALL(IF("Documento no web"='03.Muestra'!$D$8:$D$17,ROW('03.Muestra'!$B$8:$B$17)-MIN(ROW('03.Muestra'!$D$8:$D$17))+1,""),ROW()-310)),"")</f>
        <v/>
      </c>
      <c r="B313" s="186" t="str" cm="1">
        <f t="array" ref="B313">IFERROR(INDEX('03.Muestra'!$C$8:$C$17,SMALL(IF("Documento no web"='03.Muestra'!$D$8:$D$17,ROW('03.Muestra'!$C$8:$C$17)-MIN(ROW('03.Muestra'!$D$8:$D$17))+1,""),ROW()-310)),"")</f>
        <v/>
      </c>
      <c r="C313" s="186" t="str" cm="1">
        <f t="array" ref="C313">IFERROR(INDEX('03.Muestra'!$F$8:$F$17,SMALL(IF("Documento no web"='03.Muestra'!$D$8:$D$17,ROW('03.Muestra'!$F$8:$F$17)-MIN(ROW('03.Muestra'!$D$8:$D$17))+1,""),ROW()-310)),"")</f>
        <v/>
      </c>
      <c r="D313" s="229" t="str">
        <f t="shared" si="35"/>
        <v/>
      </c>
      <c r="E313" s="74" t="str">
        <f t="shared" si="36"/>
        <v/>
      </c>
      <c r="G313" s="18"/>
      <c r="H313" s="18"/>
      <c r="I313" s="18"/>
      <c r="J313" s="18"/>
      <c r="K313" s="163"/>
      <c r="L313" s="18"/>
      <c r="M313" s="18"/>
      <c r="N313" s="18"/>
      <c r="O313" s="18"/>
      <c r="P313" s="18"/>
      <c r="Q313" s="18"/>
      <c r="R313" s="18"/>
      <c r="S313" s="18"/>
      <c r="T313" s="18"/>
      <c r="U313" s="18"/>
      <c r="V313" s="18"/>
      <c r="W313" s="18"/>
      <c r="X313" s="18"/>
      <c r="Y313" s="18"/>
    </row>
    <row r="314" spans="1:30" ht="14.15" customHeight="1">
      <c r="A314" s="178" t="str" cm="1">
        <f t="array" ref="A314">IFERROR(INDEX('03.Muestra'!$B$8:$B$17,SMALL(IF("Documento no web"='03.Muestra'!$D$8:$D$17,ROW('03.Muestra'!$B$8:$B$17)-MIN(ROW('03.Muestra'!$D$8:$D$17))+1,""),ROW()-310)),"")</f>
        <v/>
      </c>
      <c r="B314" s="186" t="str" cm="1">
        <f t="array" ref="B314">IFERROR(INDEX('03.Muestra'!$C$8:$C$17,SMALL(IF("Documento no web"='03.Muestra'!$D$8:$D$17,ROW('03.Muestra'!$C$8:$C$17)-MIN(ROW('03.Muestra'!$D$8:$D$17))+1,""),ROW()-310)),"")</f>
        <v/>
      </c>
      <c r="C314" s="186" t="str" cm="1">
        <f t="array" ref="C314">IFERROR(INDEX('03.Muestra'!$F$8:$F$17,SMALL(IF("Documento no web"='03.Muestra'!$D$8:$D$17,ROW('03.Muestra'!$F$8:$F$17)-MIN(ROW('03.Muestra'!$D$8:$D$17))+1,""),ROW()-310)),"")</f>
        <v/>
      </c>
      <c r="D314" s="229" t="str">
        <f t="shared" si="35"/>
        <v/>
      </c>
      <c r="E314" s="74" t="str">
        <f t="shared" si="36"/>
        <v/>
      </c>
      <c r="G314" s="18"/>
      <c r="H314" s="18"/>
      <c r="I314" s="18"/>
      <c r="J314" s="18"/>
      <c r="K314" s="163"/>
      <c r="L314" s="18"/>
      <c r="M314" s="18"/>
      <c r="N314" s="18"/>
      <c r="O314" s="18"/>
      <c r="P314" s="18"/>
      <c r="Q314" s="18"/>
      <c r="R314" s="18"/>
      <c r="S314" s="18"/>
      <c r="T314" s="18"/>
      <c r="U314" s="18"/>
      <c r="V314" s="18"/>
      <c r="W314" s="18"/>
      <c r="X314" s="18"/>
      <c r="Y314" s="18"/>
    </row>
    <row r="315" spans="1:30" ht="14.15" customHeight="1">
      <c r="A315" s="178" t="str" cm="1">
        <f t="array" ref="A315">IFERROR(INDEX('03.Muestra'!$B$8:$B$17,SMALL(IF("Documento no web"='03.Muestra'!$D$8:$D$17,ROW('03.Muestra'!$B$8:$B$17)-MIN(ROW('03.Muestra'!$D$8:$D$17))+1,""),ROW()-310)),"")</f>
        <v/>
      </c>
      <c r="B315" s="186" t="str" cm="1">
        <f t="array" ref="B315">IFERROR(INDEX('03.Muestra'!$C$8:$C$17,SMALL(IF("Documento no web"='03.Muestra'!$D$8:$D$17,ROW('03.Muestra'!$C$8:$C$17)-MIN(ROW('03.Muestra'!$D$8:$D$17))+1,""),ROW()-310)),"")</f>
        <v/>
      </c>
      <c r="C315" s="186" t="str" cm="1">
        <f t="array" ref="C315">IFERROR(INDEX('03.Muestra'!$F$8:$F$17,SMALL(IF("Documento no web"='03.Muestra'!$D$8:$D$17,ROW('03.Muestra'!$F$8:$F$17)-MIN(ROW('03.Muestra'!$D$8:$D$17))+1,""),ROW()-310)),"")</f>
        <v/>
      </c>
      <c r="D315" s="229" t="str">
        <f t="shared" si="35"/>
        <v/>
      </c>
      <c r="E315" s="74" t="str">
        <f t="shared" si="36"/>
        <v/>
      </c>
      <c r="G315" s="18"/>
      <c r="H315" s="18"/>
      <c r="I315" s="18"/>
      <c r="J315" s="18"/>
      <c r="K315" s="163"/>
      <c r="L315" s="18"/>
      <c r="M315" s="18"/>
      <c r="N315" s="18"/>
      <c r="O315" s="18"/>
      <c r="P315" s="18"/>
      <c r="Q315" s="18"/>
      <c r="R315" s="18"/>
      <c r="S315" s="18"/>
      <c r="T315" s="18"/>
      <c r="U315" s="18"/>
      <c r="V315" s="18"/>
      <c r="W315" s="18"/>
      <c r="X315" s="18"/>
      <c r="Y315" s="18"/>
    </row>
    <row r="316" spans="1:30" ht="14.15" customHeight="1">
      <c r="A316" s="178" t="str" cm="1">
        <f t="array" ref="A316">IFERROR(INDEX('03.Muestra'!$B$8:$B$17,SMALL(IF("Documento no web"='03.Muestra'!$D$8:$D$17,ROW('03.Muestra'!$B$8:$B$17)-MIN(ROW('03.Muestra'!$D$8:$D$17))+1,""),ROW()-310)),"")</f>
        <v/>
      </c>
      <c r="B316" s="186" t="str" cm="1">
        <f t="array" ref="B316">IFERROR(INDEX('03.Muestra'!$C$8:$C$17,SMALL(IF("Documento no web"='03.Muestra'!$D$8:$D$17,ROW('03.Muestra'!$C$8:$C$17)-MIN(ROW('03.Muestra'!$D$8:$D$17))+1,""),ROW()-310)),"")</f>
        <v/>
      </c>
      <c r="C316" s="186" t="str" cm="1">
        <f t="array" ref="C316">IFERROR(INDEX('03.Muestra'!$F$8:$F$17,SMALL(IF("Documento no web"='03.Muestra'!$D$8:$D$17,ROW('03.Muestra'!$F$8:$F$17)-MIN(ROW('03.Muestra'!$D$8:$D$17))+1,""),ROW()-310)),"")</f>
        <v/>
      </c>
      <c r="D316" s="229" t="str">
        <f t="shared" si="35"/>
        <v/>
      </c>
      <c r="E316" s="74" t="str">
        <f t="shared" si="36"/>
        <v/>
      </c>
      <c r="G316" s="18"/>
      <c r="H316" s="18"/>
      <c r="I316" s="18"/>
      <c r="J316" s="18"/>
      <c r="K316" s="163"/>
      <c r="L316" s="18"/>
      <c r="M316" s="18"/>
      <c r="N316" s="18"/>
      <c r="O316" s="18"/>
      <c r="P316" s="18"/>
      <c r="Q316" s="18"/>
      <c r="R316" s="18"/>
      <c r="S316" s="18"/>
      <c r="T316" s="18"/>
      <c r="U316" s="18"/>
      <c r="V316" s="18"/>
      <c r="W316" s="18"/>
      <c r="X316" s="18"/>
      <c r="Y316" s="18"/>
    </row>
    <row r="317" spans="1:30" ht="14.15" customHeight="1">
      <c r="A317" s="178" t="str" cm="1">
        <f t="array" ref="A317">IFERROR(INDEX('03.Muestra'!$B$8:$B$17,SMALL(IF("Documento no web"='03.Muestra'!$D$8:$D$17,ROW('03.Muestra'!$B$8:$B$17)-MIN(ROW('03.Muestra'!$D$8:$D$17))+1,""),ROW()-310)),"")</f>
        <v/>
      </c>
      <c r="B317" s="186" t="str" cm="1">
        <f t="array" ref="B317">IFERROR(INDEX('03.Muestra'!$C$8:$C$17,SMALL(IF("Documento no web"='03.Muestra'!$D$8:$D$17,ROW('03.Muestra'!$C$8:$C$17)-MIN(ROW('03.Muestra'!$D$8:$D$17))+1,""),ROW()-310)),"")</f>
        <v/>
      </c>
      <c r="C317" s="186" t="str" cm="1">
        <f t="array" ref="C317">IFERROR(INDEX('03.Muestra'!$F$8:$F$17,SMALL(IF("Documento no web"='03.Muestra'!$D$8:$D$17,ROW('03.Muestra'!$F$8:$F$17)-MIN(ROW('03.Muestra'!$D$8:$D$17))+1,""),ROW()-310)),"")</f>
        <v/>
      </c>
      <c r="D317" s="229" t="str">
        <f t="shared" si="35"/>
        <v/>
      </c>
      <c r="E317" s="74" t="str">
        <f t="shared" si="36"/>
        <v/>
      </c>
      <c r="F317" s="18"/>
      <c r="G317" s="18"/>
      <c r="H317" s="18"/>
      <c r="I317" s="18"/>
      <c r="J317" s="18"/>
      <c r="K317" s="163"/>
      <c r="L317" s="18"/>
      <c r="M317" s="18"/>
      <c r="N317" s="18"/>
      <c r="O317" s="18"/>
      <c r="P317" s="18"/>
      <c r="Q317" s="18"/>
      <c r="R317" s="18"/>
      <c r="S317" s="18"/>
      <c r="T317" s="18"/>
      <c r="U317" s="18"/>
      <c r="V317" s="18"/>
      <c r="W317" s="18"/>
      <c r="X317" s="18"/>
      <c r="Y317" s="18"/>
    </row>
    <row r="318" spans="1:30" ht="14.15" customHeight="1">
      <c r="A318" s="178" t="str" cm="1">
        <f t="array" ref="A318">IFERROR(INDEX('03.Muestra'!$B$8:$B$17,SMALL(IF("Documento no web"='03.Muestra'!$D$8:$D$17,ROW('03.Muestra'!$B$8:$B$17)-MIN(ROW('03.Muestra'!$D$8:$D$17))+1,""),ROW()-310)),"")</f>
        <v/>
      </c>
      <c r="B318" s="186" t="str" cm="1">
        <f t="array" ref="B318">IFERROR(INDEX('03.Muestra'!$C$8:$C$17,SMALL(IF("Documento no web"='03.Muestra'!$D$8:$D$17,ROW('03.Muestra'!$C$8:$C$17)-MIN(ROW('03.Muestra'!$D$8:$D$17))+1,""),ROW()-310)),"")</f>
        <v/>
      </c>
      <c r="C318" s="186" t="str" cm="1">
        <f t="array" ref="C318">IFERROR(INDEX('03.Muestra'!$F$8:$F$17,SMALL(IF("Documento no web"='03.Muestra'!$D$8:$D$17,ROW('03.Muestra'!$F$8:$F$17)-MIN(ROW('03.Muestra'!$D$8:$D$17))+1,""),ROW()-310)),"")</f>
        <v/>
      </c>
      <c r="D318" s="229" t="str">
        <f t="shared" si="35"/>
        <v/>
      </c>
      <c r="E318" s="74" t="str">
        <f t="shared" si="36"/>
        <v/>
      </c>
      <c r="F318" s="18"/>
      <c r="G318" s="18"/>
      <c r="H318" s="18"/>
      <c r="I318" s="18"/>
      <c r="J318" s="18"/>
      <c r="K318" s="163"/>
      <c r="L318" s="18"/>
      <c r="M318" s="18"/>
      <c r="N318" s="18"/>
      <c r="O318" s="18"/>
      <c r="P318" s="18"/>
      <c r="Q318" s="18"/>
      <c r="R318" s="18"/>
      <c r="S318" s="18"/>
      <c r="T318" s="18"/>
      <c r="U318" s="18"/>
      <c r="V318" s="18"/>
      <c r="W318" s="18"/>
      <c r="X318" s="18"/>
      <c r="Y318" s="18"/>
    </row>
    <row r="319" spans="1:30" ht="14.15" customHeight="1">
      <c r="A319" s="178" t="str" cm="1">
        <f t="array" ref="A319">IFERROR(INDEX('03.Muestra'!$B$8:$B$17,SMALL(IF("Documento no web"='03.Muestra'!$D$8:$D$17,ROW('03.Muestra'!$B$8:$B$17)-MIN(ROW('03.Muestra'!$D$8:$D$17))+1,""),ROW()-310)),"")</f>
        <v/>
      </c>
      <c r="B319" s="186" t="str" cm="1">
        <f t="array" ref="B319">IFERROR(INDEX('03.Muestra'!$C$8:$C$17,SMALL(IF("Documento no web"='03.Muestra'!$D$8:$D$17,ROW('03.Muestra'!$C$8:$C$17)-MIN(ROW('03.Muestra'!$D$8:$D$17))+1,""),ROW()-310)),"")</f>
        <v/>
      </c>
      <c r="C319" s="186" t="str" cm="1">
        <f t="array" ref="C319">IFERROR(INDEX('03.Muestra'!$F$8:$F$17,SMALL(IF("Documento no web"='03.Muestra'!$D$8:$D$17,ROW('03.Muestra'!$F$8:$F$17)-MIN(ROW('03.Muestra'!$D$8:$D$17))+1,""),ROW()-310)),"")</f>
        <v/>
      </c>
      <c r="D319" s="229" t="str">
        <f t="shared" si="35"/>
        <v/>
      </c>
      <c r="E319" s="74" t="str">
        <f t="shared" si="36"/>
        <v/>
      </c>
      <c r="F319" s="18"/>
      <c r="G319" s="18"/>
      <c r="H319" s="18"/>
      <c r="I319" s="18"/>
      <c r="J319" s="18"/>
      <c r="K319" s="163"/>
      <c r="L319" s="18"/>
      <c r="M319" s="18"/>
      <c r="N319" s="18"/>
      <c r="O319" s="18"/>
      <c r="P319" s="18"/>
      <c r="Q319" s="18"/>
      <c r="R319" s="18"/>
      <c r="S319" s="18"/>
      <c r="T319" s="18"/>
      <c r="U319" s="18"/>
      <c r="V319" s="18"/>
      <c r="W319" s="18"/>
      <c r="X319" s="18"/>
      <c r="Y319" s="18"/>
    </row>
    <row r="320" spans="1:30" ht="14.15" customHeight="1">
      <c r="A320" s="178" t="str" cm="1">
        <f t="array" ref="A320">IFERROR(INDEX('03.Muestra'!$B$8:$B$17,SMALL(IF("Documento no web"='03.Muestra'!$D$8:$D$17,ROW('03.Muestra'!$B$8:$B$17)-MIN(ROW('03.Muestra'!$D$8:$D$17))+1,""),ROW()-310)),"")</f>
        <v/>
      </c>
      <c r="B320" s="186" t="str" cm="1">
        <f t="array" ref="B320">IFERROR(INDEX('03.Muestra'!$C$8:$C$17,SMALL(IF("Documento no web"='03.Muestra'!$D$8:$D$17,ROW('03.Muestra'!$C$8:$C$17)-MIN(ROW('03.Muestra'!$D$8:$D$17))+1,""),ROW()-310)),"")</f>
        <v/>
      </c>
      <c r="C320" s="186" t="str" cm="1">
        <f t="array" ref="C320">IFERROR(INDEX('03.Muestra'!$F$8:$F$17,SMALL(IF("Documento no web"='03.Muestra'!$D$8:$D$17,ROW('03.Muestra'!$F$8:$F$17)-MIN(ROW('03.Muestra'!$D$8:$D$17))+1,""),ROW()-310)),"")</f>
        <v/>
      </c>
      <c r="D320" s="229" t="str">
        <f t="shared" si="35"/>
        <v/>
      </c>
      <c r="E320" s="74" t="str">
        <f t="shared" si="36"/>
        <v/>
      </c>
      <c r="F320" s="18"/>
      <c r="G320" s="18"/>
      <c r="H320" s="18"/>
      <c r="I320" s="18"/>
      <c r="J320" s="18"/>
      <c r="K320" s="163"/>
      <c r="L320" s="18"/>
      <c r="M320" s="18"/>
      <c r="N320" s="18"/>
      <c r="O320" s="18"/>
      <c r="P320" s="18"/>
      <c r="Q320" s="18"/>
      <c r="R320" s="18"/>
      <c r="S320" s="18"/>
      <c r="T320" s="18"/>
      <c r="U320" s="18"/>
      <c r="V320" s="18"/>
      <c r="W320" s="18"/>
      <c r="X320" s="18"/>
      <c r="Y320" s="18"/>
    </row>
    <row r="321" spans="1:30" ht="12" customHeight="1">
      <c r="A321" s="79"/>
      <c r="B321" s="111"/>
      <c r="C321" s="111"/>
      <c r="D321" s="239"/>
      <c r="E321" s="74"/>
      <c r="F321" s="18"/>
      <c r="G321" s="18"/>
      <c r="H321" s="18"/>
      <c r="I321" s="18"/>
      <c r="J321" s="18"/>
      <c r="N321" s="18"/>
      <c r="O321" s="18"/>
      <c r="P321" s="18"/>
      <c r="Q321" s="18"/>
      <c r="R321" s="18"/>
      <c r="S321" s="18"/>
      <c r="T321" s="18"/>
      <c r="U321" s="18"/>
      <c r="AD321" s="18"/>
    </row>
    <row r="322" spans="1:30" ht="12" customHeight="1">
      <c r="A322" s="79"/>
      <c r="B322" s="111"/>
      <c r="C322" s="111"/>
      <c r="D322" s="239"/>
      <c r="E322" s="74"/>
      <c r="F322" s="18"/>
      <c r="G322" s="18"/>
      <c r="H322" s="18"/>
      <c r="I322" s="18"/>
      <c r="J322" s="18"/>
      <c r="N322" s="18"/>
      <c r="O322" s="18"/>
      <c r="P322" s="18"/>
      <c r="Q322" s="18"/>
      <c r="R322" s="18"/>
      <c r="S322" s="18"/>
      <c r="T322" s="18"/>
      <c r="U322" s="18"/>
      <c r="AD322" s="18"/>
    </row>
    <row r="323" spans="1:30" ht="31">
      <c r="A323" s="227"/>
      <c r="B323" s="228"/>
      <c r="C323" s="227"/>
      <c r="D323" s="240"/>
      <c r="E323" s="74"/>
      <c r="F323" s="18"/>
      <c r="G323" s="18"/>
      <c r="H323" s="18"/>
      <c r="I323" s="18"/>
      <c r="J323" s="18"/>
      <c r="N323" s="18"/>
      <c r="O323" s="18"/>
      <c r="P323" s="18"/>
      <c r="Q323" s="18"/>
      <c r="R323" s="18"/>
      <c r="S323" s="18"/>
      <c r="T323" s="18"/>
      <c r="U323" s="18"/>
      <c r="AD323" s="18"/>
    </row>
    <row r="324" spans="1:30" ht="14.5" customHeight="1">
      <c r="A324" s="180"/>
      <c r="B324" s="180"/>
      <c r="C324" s="180"/>
      <c r="D324" s="241"/>
      <c r="E324" s="74"/>
      <c r="F324" s="176"/>
      <c r="G324" s="18"/>
      <c r="H324" s="18"/>
      <c r="I324" s="18"/>
      <c r="J324" s="18"/>
      <c r="N324" s="18"/>
      <c r="O324" s="18"/>
      <c r="P324" s="18"/>
      <c r="Q324" s="18"/>
      <c r="R324" s="18"/>
      <c r="S324" s="18"/>
      <c r="T324" s="18"/>
      <c r="U324" s="18"/>
      <c r="AD324" s="18"/>
    </row>
    <row r="325" spans="1:30" ht="14.15" customHeight="1">
      <c r="B325" s="18"/>
      <c r="C325" s="18"/>
      <c r="D325" s="235"/>
      <c r="E325" s="74"/>
      <c r="F325" s="18"/>
      <c r="G325" s="18"/>
      <c r="H325" s="18"/>
      <c r="I325" s="18"/>
      <c r="J325" s="18"/>
      <c r="K325" s="163"/>
      <c r="M325" s="18"/>
      <c r="N325" s="18"/>
      <c r="O325" s="18"/>
      <c r="P325" s="18"/>
      <c r="Q325" s="18"/>
      <c r="R325" s="18"/>
      <c r="S325" s="18"/>
      <c r="T325" s="18"/>
      <c r="U325" s="18"/>
      <c r="V325" s="18"/>
      <c r="W325" s="18"/>
      <c r="X325" s="18"/>
      <c r="Y325" s="18"/>
    </row>
    <row r="326" spans="1:30" ht="14.15" customHeight="1">
      <c r="B326" s="18"/>
      <c r="C326" s="18"/>
      <c r="D326" s="235"/>
      <c r="E326" s="78"/>
      <c r="F326" s="18"/>
      <c r="G326" s="18"/>
      <c r="H326" s="18"/>
      <c r="I326" s="18"/>
      <c r="J326" s="18"/>
      <c r="K326" s="163"/>
      <c r="M326" s="18"/>
      <c r="N326" s="18"/>
      <c r="O326" s="18"/>
      <c r="P326" s="18"/>
      <c r="Q326" s="18"/>
      <c r="R326" s="18"/>
      <c r="S326" s="18"/>
      <c r="T326" s="18"/>
      <c r="U326" s="18"/>
      <c r="V326" s="18"/>
      <c r="W326" s="18"/>
      <c r="X326" s="18"/>
      <c r="Y326" s="18"/>
    </row>
    <row r="327" spans="1:30" ht="30.5" customHeight="1">
      <c r="A327" s="157" t="s">
        <v>262</v>
      </c>
      <c r="B327" s="22" t="s">
        <v>87</v>
      </c>
      <c r="C327" s="23" t="s">
        <v>431</v>
      </c>
      <c r="D327" s="237" t="s">
        <v>30</v>
      </c>
      <c r="E327" s="88"/>
      <c r="J327" s="89"/>
      <c r="K327" s="163"/>
      <c r="M327" s="18"/>
      <c r="N327" s="18"/>
      <c r="O327" s="18"/>
      <c r="P327" s="18"/>
      <c r="Q327" s="18"/>
      <c r="R327" s="18"/>
      <c r="S327" s="18"/>
      <c r="T327" s="18"/>
      <c r="U327" s="18"/>
      <c r="V327" s="18"/>
      <c r="W327" s="18"/>
      <c r="X327" s="18"/>
      <c r="Y327" s="18"/>
    </row>
    <row r="328" spans="1:30" ht="14.15" customHeight="1">
      <c r="A328" s="178" t="str" cm="1">
        <f t="array" ref="A328">IFERROR(INDEX('03.Muestra'!$B$8:$B$17,SMALL(IF("Documento no web"='03.Muestra'!$D$8:$D$17,ROW('03.Muestra'!$B$8:$B$17)-MIN(ROW('03.Muestra'!$D$8:$D$17))+1,""),ROW()-327)),"")</f>
        <v/>
      </c>
      <c r="B328" s="186" t="str" cm="1">
        <f t="array" ref="B328">IFERROR(INDEX('03.Muestra'!$C$8:$C$17,SMALL(IF("Documento no web"='03.Muestra'!$D$8:$D$17,ROW('03.Muestra'!$C$8:$C$17)-MIN(ROW('03.Muestra'!$D$8:$D$17))+1,""),ROW()-327)),"")</f>
        <v/>
      </c>
      <c r="C328" s="186" t="str" cm="1">
        <f t="array" ref="C328">IFERROR(INDEX('03.Muestra'!$F$8:$F$17,SMALL(IF("Documento no web"='03.Muestra'!$D$8:$D$17,ROW('03.Muestra'!$F$8:$F$17)-MIN(ROW('03.Muestra'!$D$8:$D$17))+1,""),ROW()-327)),"")</f>
        <v/>
      </c>
      <c r="D328" s="229" t="str">
        <f t="shared" ref="D328:D337" si="37">IF(C328="","",$D$18)</f>
        <v/>
      </c>
      <c r="E328" s="74" t="str">
        <f t="shared" ref="E328:E337" si="38">IF(D328&lt;&gt;"",IF(AND(B328&lt;&gt;"",C328&lt;&gt;""),"","ERR"),"")</f>
        <v/>
      </c>
      <c r="F328" s="81" t="s">
        <v>31</v>
      </c>
      <c r="G328" s="82" t="s">
        <v>35</v>
      </c>
      <c r="H328" s="83" t="s">
        <v>33</v>
      </c>
      <c r="I328" s="84" t="s">
        <v>26</v>
      </c>
      <c r="J328" s="85" t="s">
        <v>24</v>
      </c>
      <c r="K328" s="159" t="s">
        <v>463</v>
      </c>
      <c r="M328" s="18"/>
      <c r="N328" s="18"/>
      <c r="O328" s="18"/>
      <c r="P328" s="18"/>
      <c r="Q328" s="18"/>
      <c r="R328" s="18"/>
      <c r="S328" s="18"/>
      <c r="T328" s="18"/>
      <c r="U328" s="18"/>
      <c r="V328" s="18"/>
      <c r="W328" s="18"/>
      <c r="X328" s="18"/>
      <c r="Y328" s="18"/>
    </row>
    <row r="329" spans="1:30" ht="14.15" customHeight="1">
      <c r="A329" s="178" t="str" cm="1">
        <f t="array" ref="A329">IFERROR(INDEX('03.Muestra'!$B$8:$B$17,SMALL(IF("Documento no web"='03.Muestra'!$D$8:$D$17,ROW('03.Muestra'!$B$8:$B$17)-MIN(ROW('03.Muestra'!$D$8:$D$17))+1,""),ROW()-327)),"")</f>
        <v/>
      </c>
      <c r="B329" s="186" t="str" cm="1">
        <f t="array" ref="B329">IFERROR(INDEX('03.Muestra'!$C$8:$C$17,SMALL(IF("Documento no web"='03.Muestra'!$D$8:$D$17,ROW('03.Muestra'!$C$8:$C$17)-MIN(ROW('03.Muestra'!$D$8:$D$17))+1,""),ROW()-327)),"")</f>
        <v/>
      </c>
      <c r="C329" s="186" t="str" cm="1">
        <f t="array" ref="C329">IFERROR(INDEX('03.Muestra'!$F$8:$F$17,SMALL(IF("Documento no web"='03.Muestra'!$D$8:$D$17,ROW('03.Muestra'!$F$8:$F$17)-MIN(ROW('03.Muestra'!$D$8:$D$17))+1,""),ROW()-327)),"")</f>
        <v/>
      </c>
      <c r="D329" s="229" t="str">
        <f t="shared" si="37"/>
        <v/>
      </c>
      <c r="E329" s="74" t="str">
        <f t="shared" si="38"/>
        <v/>
      </c>
      <c r="F329" s="199">
        <f ca="1">COUNTIF($D328:INDIRECT("$D" &amp;  SUM(ROW()-1,'03.Muestra'!$D$20)-1),F328)</f>
        <v>0</v>
      </c>
      <c r="G329" s="199">
        <f ca="1">COUNTIF($D328:INDIRECT("$D" &amp;  SUM(ROW()-1,'03.Muestra'!$D$20)-1),G328)</f>
        <v>0</v>
      </c>
      <c r="H329" s="199">
        <f ca="1">COUNTIF($D328:INDIRECT("$D" &amp;  SUM(ROW()-1,'03.Muestra'!$D$20)-1),H328)</f>
        <v>0</v>
      </c>
      <c r="I329" s="199">
        <f ca="1">COUNTIF($D328:INDIRECT("$D" &amp;  SUM(ROW()-1,'03.Muestra'!$D$20)-1),I328)</f>
        <v>0</v>
      </c>
      <c r="J329" s="199">
        <f ca="1">COUNTIF($D328:INDIRECT("$D" &amp;  SUM(ROW()-1,'03.Muestra'!$D$20)-1),J328)</f>
        <v>0</v>
      </c>
      <c r="K329" s="160">
        <f ca="1">IF(COUNTIF('03.Muestra'!$D$8:$D$17,"Documento no web")=0,0,COUNTBLANK($D328:INDIRECT("$D" &amp;  SUM(ROW()-1,COUNTIF('03.Muestra'!$D$8:$D$17,"Documento no web"))-1)))</f>
        <v>0</v>
      </c>
      <c r="M329" s="18"/>
      <c r="N329" s="18"/>
      <c r="O329" s="18"/>
      <c r="P329" s="18"/>
      <c r="Q329" s="18"/>
      <c r="R329" s="18"/>
      <c r="S329" s="18"/>
      <c r="T329" s="18"/>
      <c r="U329" s="18"/>
      <c r="V329" s="18"/>
      <c r="W329" s="18"/>
      <c r="X329" s="18"/>
      <c r="Y329" s="18"/>
    </row>
    <row r="330" spans="1:30" ht="14.15" customHeight="1">
      <c r="A330" s="178" t="str" cm="1">
        <f t="array" ref="A330">IFERROR(INDEX('03.Muestra'!$B$8:$B$17,SMALL(IF("Documento no web"='03.Muestra'!$D$8:$D$17,ROW('03.Muestra'!$B$8:$B$17)-MIN(ROW('03.Muestra'!$D$8:$D$17))+1,""),ROW()-327)),"")</f>
        <v/>
      </c>
      <c r="B330" s="186" t="str" cm="1">
        <f t="array" ref="B330">IFERROR(INDEX('03.Muestra'!$C$8:$C$17,SMALL(IF("Documento no web"='03.Muestra'!$D$8:$D$17,ROW('03.Muestra'!$C$8:$C$17)-MIN(ROW('03.Muestra'!$D$8:$D$17))+1,""),ROW()-327)),"")</f>
        <v/>
      </c>
      <c r="C330" s="186" t="str" cm="1">
        <f t="array" ref="C330">IFERROR(INDEX('03.Muestra'!$F$8:$F$17,SMALL(IF("Documento no web"='03.Muestra'!$D$8:$D$17,ROW('03.Muestra'!$F$8:$F$17)-MIN(ROW('03.Muestra'!$D$8:$D$17))+1,""),ROW()-327)),"")</f>
        <v/>
      </c>
      <c r="D330" s="229" t="str">
        <f t="shared" si="37"/>
        <v/>
      </c>
      <c r="E330" s="74" t="str">
        <f t="shared" si="38"/>
        <v/>
      </c>
      <c r="G330" s="18"/>
      <c r="H330" s="18"/>
      <c r="I330" s="18"/>
      <c r="J330" s="18"/>
      <c r="K330" s="163"/>
      <c r="M330" s="18"/>
      <c r="N330" s="18"/>
      <c r="O330" s="18"/>
      <c r="P330" s="18"/>
      <c r="Q330" s="18"/>
      <c r="R330" s="18"/>
      <c r="S330" s="18"/>
      <c r="T330" s="18"/>
      <c r="U330" s="18"/>
      <c r="V330" s="18"/>
      <c r="W330" s="18"/>
      <c r="X330" s="18"/>
      <c r="Y330" s="18"/>
    </row>
    <row r="331" spans="1:30" ht="14.15" customHeight="1">
      <c r="A331" s="178" t="str" cm="1">
        <f t="array" ref="A331">IFERROR(INDEX('03.Muestra'!$B$8:$B$17,SMALL(IF("Documento no web"='03.Muestra'!$D$8:$D$17,ROW('03.Muestra'!$B$8:$B$17)-MIN(ROW('03.Muestra'!$D$8:$D$17))+1,""),ROW()-327)),"")</f>
        <v/>
      </c>
      <c r="B331" s="186" t="str" cm="1">
        <f t="array" ref="B331">IFERROR(INDEX('03.Muestra'!$C$8:$C$17,SMALL(IF("Documento no web"='03.Muestra'!$D$8:$D$17,ROW('03.Muestra'!$C$8:$C$17)-MIN(ROW('03.Muestra'!$D$8:$D$17))+1,""),ROW()-327)),"")</f>
        <v/>
      </c>
      <c r="C331" s="186" t="str" cm="1">
        <f t="array" ref="C331">IFERROR(INDEX('03.Muestra'!$F$8:$F$17,SMALL(IF("Documento no web"='03.Muestra'!$D$8:$D$17,ROW('03.Muestra'!$F$8:$F$17)-MIN(ROW('03.Muestra'!$D$8:$D$17))+1,""),ROW()-327)),"")</f>
        <v/>
      </c>
      <c r="D331" s="229" t="str">
        <f t="shared" si="37"/>
        <v/>
      </c>
      <c r="E331" s="74" t="str">
        <f t="shared" si="38"/>
        <v/>
      </c>
      <c r="G331" s="18"/>
      <c r="H331" s="18"/>
      <c r="I331" s="18"/>
      <c r="J331" s="18"/>
      <c r="K331" s="163"/>
      <c r="M331" s="18"/>
      <c r="N331" s="18"/>
      <c r="O331" s="18"/>
      <c r="P331" s="18"/>
      <c r="Q331" s="18"/>
      <c r="R331" s="18"/>
      <c r="S331" s="18"/>
      <c r="T331" s="18"/>
      <c r="U331" s="18"/>
      <c r="V331" s="18"/>
      <c r="W331" s="18"/>
      <c r="X331" s="18"/>
      <c r="Y331" s="18"/>
    </row>
    <row r="332" spans="1:30" ht="14.15" customHeight="1">
      <c r="A332" s="178" t="str" cm="1">
        <f t="array" ref="A332">IFERROR(INDEX('03.Muestra'!$B$8:$B$17,SMALL(IF("Documento no web"='03.Muestra'!$D$8:$D$17,ROW('03.Muestra'!$B$8:$B$17)-MIN(ROW('03.Muestra'!$D$8:$D$17))+1,""),ROW()-327)),"")</f>
        <v/>
      </c>
      <c r="B332" s="186" t="str" cm="1">
        <f t="array" ref="B332">IFERROR(INDEX('03.Muestra'!$C$8:$C$17,SMALL(IF("Documento no web"='03.Muestra'!$D$8:$D$17,ROW('03.Muestra'!$C$8:$C$17)-MIN(ROW('03.Muestra'!$D$8:$D$17))+1,""),ROW()-327)),"")</f>
        <v/>
      </c>
      <c r="C332" s="186" t="str" cm="1">
        <f t="array" ref="C332">IFERROR(INDEX('03.Muestra'!$F$8:$F$17,SMALL(IF("Documento no web"='03.Muestra'!$D$8:$D$17,ROW('03.Muestra'!$F$8:$F$17)-MIN(ROW('03.Muestra'!$D$8:$D$17))+1,""),ROW()-327)),"")</f>
        <v/>
      </c>
      <c r="D332" s="229" t="str">
        <f t="shared" si="37"/>
        <v/>
      </c>
      <c r="E332" s="74" t="str">
        <f t="shared" si="38"/>
        <v/>
      </c>
      <c r="G332" s="18"/>
      <c r="H332" s="18"/>
      <c r="I332" s="18"/>
      <c r="J332" s="18"/>
      <c r="K332" s="163"/>
      <c r="M332" s="18"/>
      <c r="N332" s="18"/>
      <c r="O332" s="18"/>
      <c r="P332" s="18"/>
      <c r="Q332" s="18"/>
      <c r="R332" s="18"/>
      <c r="S332" s="18"/>
      <c r="T332" s="18"/>
      <c r="U332" s="18"/>
      <c r="V332" s="18"/>
      <c r="W332" s="18"/>
      <c r="X332" s="18"/>
      <c r="Y332" s="18"/>
    </row>
    <row r="333" spans="1:30" ht="14.15" customHeight="1">
      <c r="A333" s="178" t="str" cm="1">
        <f t="array" ref="A333">IFERROR(INDEX('03.Muestra'!$B$8:$B$17,SMALL(IF("Documento no web"='03.Muestra'!$D$8:$D$17,ROW('03.Muestra'!$B$8:$B$17)-MIN(ROW('03.Muestra'!$D$8:$D$17))+1,""),ROW()-327)),"")</f>
        <v/>
      </c>
      <c r="B333" s="186" t="str" cm="1">
        <f t="array" ref="B333">IFERROR(INDEX('03.Muestra'!$C$8:$C$17,SMALL(IF("Documento no web"='03.Muestra'!$D$8:$D$17,ROW('03.Muestra'!$C$8:$C$17)-MIN(ROW('03.Muestra'!$D$8:$D$17))+1,""),ROW()-327)),"")</f>
        <v/>
      </c>
      <c r="C333" s="186" t="str" cm="1">
        <f t="array" ref="C333">IFERROR(INDEX('03.Muestra'!$F$8:$F$17,SMALL(IF("Documento no web"='03.Muestra'!$D$8:$D$17,ROW('03.Muestra'!$F$8:$F$17)-MIN(ROW('03.Muestra'!$D$8:$D$17))+1,""),ROW()-327)),"")</f>
        <v/>
      </c>
      <c r="D333" s="229" t="str">
        <f t="shared" si="37"/>
        <v/>
      </c>
      <c r="E333" s="74" t="str">
        <f t="shared" si="38"/>
        <v/>
      </c>
      <c r="G333" s="18"/>
      <c r="H333" s="18"/>
      <c r="I333" s="18"/>
      <c r="J333" s="18"/>
      <c r="K333" s="163"/>
      <c r="M333" s="18"/>
      <c r="N333" s="18"/>
      <c r="O333" s="18"/>
      <c r="P333" s="18"/>
      <c r="Q333" s="18"/>
      <c r="R333" s="18"/>
      <c r="S333" s="18"/>
      <c r="T333" s="18"/>
      <c r="U333" s="18"/>
      <c r="V333" s="18"/>
      <c r="W333" s="18"/>
      <c r="X333" s="18"/>
      <c r="Y333" s="18"/>
    </row>
    <row r="334" spans="1:30" ht="14.15" customHeight="1">
      <c r="A334" s="178" t="str" cm="1">
        <f t="array" ref="A334">IFERROR(INDEX('03.Muestra'!$B$8:$B$17,SMALL(IF("Documento no web"='03.Muestra'!$D$8:$D$17,ROW('03.Muestra'!$B$8:$B$17)-MIN(ROW('03.Muestra'!$D$8:$D$17))+1,""),ROW()-327)),"")</f>
        <v/>
      </c>
      <c r="B334" s="186" t="str" cm="1">
        <f t="array" ref="B334">IFERROR(INDEX('03.Muestra'!$C$8:$C$17,SMALL(IF("Documento no web"='03.Muestra'!$D$8:$D$17,ROW('03.Muestra'!$C$8:$C$17)-MIN(ROW('03.Muestra'!$D$8:$D$17))+1,""),ROW()-327)),"")</f>
        <v/>
      </c>
      <c r="C334" s="186" t="str" cm="1">
        <f t="array" ref="C334">IFERROR(INDEX('03.Muestra'!$F$8:$F$17,SMALL(IF("Documento no web"='03.Muestra'!$D$8:$D$17,ROW('03.Muestra'!$F$8:$F$17)-MIN(ROW('03.Muestra'!$D$8:$D$17))+1,""),ROW()-327)),"")</f>
        <v/>
      </c>
      <c r="D334" s="229" t="str">
        <f t="shared" si="37"/>
        <v/>
      </c>
      <c r="E334" s="74" t="str">
        <f t="shared" si="38"/>
        <v/>
      </c>
      <c r="F334" s="18"/>
      <c r="G334" s="18"/>
      <c r="H334" s="18"/>
      <c r="I334" s="18"/>
      <c r="J334" s="18"/>
      <c r="K334" s="163"/>
      <c r="M334" s="18"/>
      <c r="N334" s="18"/>
      <c r="O334" s="18"/>
      <c r="P334" s="18"/>
      <c r="Q334" s="18"/>
      <c r="R334" s="18"/>
      <c r="S334" s="18"/>
      <c r="T334" s="18"/>
      <c r="U334" s="18"/>
      <c r="V334" s="18"/>
      <c r="W334" s="18"/>
      <c r="X334" s="18"/>
      <c r="Y334" s="18"/>
    </row>
    <row r="335" spans="1:30" ht="14.15" customHeight="1">
      <c r="A335" s="178" t="str" cm="1">
        <f t="array" ref="A335">IFERROR(INDEX('03.Muestra'!$B$8:$B$17,SMALL(IF("Documento no web"='03.Muestra'!$D$8:$D$17,ROW('03.Muestra'!$B$8:$B$17)-MIN(ROW('03.Muestra'!$D$8:$D$17))+1,""),ROW()-327)),"")</f>
        <v/>
      </c>
      <c r="B335" s="186" t="str" cm="1">
        <f t="array" ref="B335">IFERROR(INDEX('03.Muestra'!$C$8:$C$17,SMALL(IF("Documento no web"='03.Muestra'!$D$8:$D$17,ROW('03.Muestra'!$C$8:$C$17)-MIN(ROW('03.Muestra'!$D$8:$D$17))+1,""),ROW()-327)),"")</f>
        <v/>
      </c>
      <c r="C335" s="186" t="str" cm="1">
        <f t="array" ref="C335">IFERROR(INDEX('03.Muestra'!$F$8:$F$17,SMALL(IF("Documento no web"='03.Muestra'!$D$8:$D$17,ROW('03.Muestra'!$F$8:$F$17)-MIN(ROW('03.Muestra'!$D$8:$D$17))+1,""),ROW()-327)),"")</f>
        <v/>
      </c>
      <c r="D335" s="229" t="str">
        <f t="shared" si="37"/>
        <v/>
      </c>
      <c r="E335" s="74" t="str">
        <f t="shared" si="38"/>
        <v/>
      </c>
      <c r="F335" s="18"/>
      <c r="G335" s="18"/>
      <c r="H335" s="18"/>
      <c r="I335" s="18"/>
      <c r="J335" s="18"/>
      <c r="K335" s="163"/>
      <c r="M335" s="18"/>
      <c r="N335" s="18"/>
      <c r="O335" s="18"/>
      <c r="P335" s="18"/>
      <c r="Q335" s="18"/>
      <c r="R335" s="18"/>
      <c r="S335" s="18"/>
      <c r="T335" s="18"/>
      <c r="U335" s="18"/>
      <c r="V335" s="18"/>
      <c r="W335" s="18"/>
      <c r="X335" s="18"/>
      <c r="Y335" s="18"/>
    </row>
    <row r="336" spans="1:30" ht="14.15" customHeight="1">
      <c r="A336" s="178" t="str" cm="1">
        <f t="array" ref="A336">IFERROR(INDEX('03.Muestra'!$B$8:$B$17,SMALL(IF("Documento no web"='03.Muestra'!$D$8:$D$17,ROW('03.Muestra'!$B$8:$B$17)-MIN(ROW('03.Muestra'!$D$8:$D$17))+1,""),ROW()-327)),"")</f>
        <v/>
      </c>
      <c r="B336" s="186" t="str" cm="1">
        <f t="array" ref="B336">IFERROR(INDEX('03.Muestra'!$C$8:$C$17,SMALL(IF("Documento no web"='03.Muestra'!$D$8:$D$17,ROW('03.Muestra'!$C$8:$C$17)-MIN(ROW('03.Muestra'!$D$8:$D$17))+1,""),ROW()-327)),"")</f>
        <v/>
      </c>
      <c r="C336" s="186" t="str" cm="1">
        <f t="array" ref="C336">IFERROR(INDEX('03.Muestra'!$F$8:$F$17,SMALL(IF("Documento no web"='03.Muestra'!$D$8:$D$17,ROW('03.Muestra'!$F$8:$F$17)-MIN(ROW('03.Muestra'!$D$8:$D$17))+1,""),ROW()-327)),"")</f>
        <v/>
      </c>
      <c r="D336" s="229" t="str">
        <f t="shared" si="37"/>
        <v/>
      </c>
      <c r="E336" s="74" t="str">
        <f t="shared" si="38"/>
        <v/>
      </c>
      <c r="F336" s="18"/>
      <c r="G336" s="18"/>
      <c r="H336" s="18"/>
      <c r="I336" s="18"/>
      <c r="J336" s="18"/>
      <c r="K336" s="163"/>
      <c r="M336" s="18"/>
      <c r="N336" s="18"/>
      <c r="O336" s="18"/>
      <c r="P336" s="18"/>
      <c r="Q336" s="18"/>
      <c r="R336" s="18"/>
      <c r="S336" s="18"/>
      <c r="T336" s="18"/>
      <c r="U336" s="18"/>
      <c r="V336" s="18"/>
      <c r="W336" s="18"/>
      <c r="X336" s="18"/>
      <c r="Y336" s="18"/>
    </row>
    <row r="337" spans="1:30" ht="14.15" customHeight="1">
      <c r="A337" s="178" t="str" cm="1">
        <f t="array" ref="A337">IFERROR(INDEX('03.Muestra'!$B$8:$B$17,SMALL(IF("Documento no web"='03.Muestra'!$D$8:$D$17,ROW('03.Muestra'!$B$8:$B$17)-MIN(ROW('03.Muestra'!$D$8:$D$17))+1,""),ROW()-327)),"")</f>
        <v/>
      </c>
      <c r="B337" s="186" t="str" cm="1">
        <f t="array" ref="B337">IFERROR(INDEX('03.Muestra'!$C$8:$C$17,SMALL(IF("Documento no web"='03.Muestra'!$D$8:$D$17,ROW('03.Muestra'!$C$8:$C$17)-MIN(ROW('03.Muestra'!$D$8:$D$17))+1,""),ROW()-327)),"")</f>
        <v/>
      </c>
      <c r="C337" s="186" t="str" cm="1">
        <f t="array" ref="C337">IFERROR(INDEX('03.Muestra'!$F$8:$F$17,SMALL(IF("Documento no web"='03.Muestra'!$D$8:$D$17,ROW('03.Muestra'!$F$8:$F$17)-MIN(ROW('03.Muestra'!$D$8:$D$17))+1,""),ROW()-327)),"")</f>
        <v/>
      </c>
      <c r="D337" s="229" t="str">
        <f t="shared" si="37"/>
        <v/>
      </c>
      <c r="E337" s="74" t="str">
        <f t="shared" si="38"/>
        <v/>
      </c>
      <c r="F337" s="18"/>
      <c r="G337" s="18"/>
      <c r="H337" s="18"/>
      <c r="I337" s="18"/>
      <c r="J337" s="18"/>
      <c r="K337" s="163"/>
      <c r="M337" s="18"/>
      <c r="N337" s="18"/>
      <c r="O337" s="18"/>
      <c r="P337" s="18"/>
      <c r="Q337" s="18"/>
      <c r="R337" s="18"/>
      <c r="S337" s="18"/>
      <c r="T337" s="18"/>
      <c r="U337" s="18"/>
      <c r="V337" s="18"/>
      <c r="W337" s="18"/>
      <c r="X337" s="18"/>
      <c r="Y337" s="18"/>
    </row>
    <row r="338" spans="1:30" ht="12" customHeight="1">
      <c r="A338" s="79"/>
      <c r="B338" s="111"/>
      <c r="C338" s="111"/>
      <c r="D338" s="239"/>
      <c r="E338" s="74"/>
      <c r="F338" s="18"/>
      <c r="G338" s="18"/>
      <c r="H338" s="18"/>
      <c r="I338" s="18"/>
      <c r="J338" s="18"/>
      <c r="N338" s="18"/>
      <c r="O338" s="18"/>
      <c r="P338" s="18"/>
      <c r="Q338" s="18"/>
      <c r="R338" s="18"/>
      <c r="S338" s="18"/>
      <c r="T338" s="18"/>
      <c r="U338" s="18"/>
      <c r="AD338" s="18"/>
    </row>
    <row r="339" spans="1:30" ht="12" customHeight="1">
      <c r="A339" s="79"/>
      <c r="B339" s="111"/>
      <c r="C339" s="111"/>
      <c r="D339" s="239"/>
      <c r="E339" s="74"/>
      <c r="F339" s="18"/>
      <c r="G339" s="18"/>
      <c r="H339" s="18"/>
      <c r="I339" s="18"/>
      <c r="J339" s="18"/>
      <c r="N339" s="18"/>
      <c r="O339" s="18"/>
      <c r="P339" s="18"/>
      <c r="Q339" s="18"/>
      <c r="R339" s="18"/>
      <c r="S339" s="18"/>
      <c r="T339" s="18"/>
      <c r="U339" s="18"/>
      <c r="AD339" s="18"/>
    </row>
    <row r="340" spans="1:30" ht="31">
      <c r="A340" s="227"/>
      <c r="B340" s="228"/>
      <c r="C340" s="227"/>
      <c r="D340" s="240"/>
      <c r="E340" s="74"/>
      <c r="F340" s="18"/>
      <c r="G340" s="18"/>
      <c r="H340" s="18"/>
      <c r="I340" s="18"/>
      <c r="J340" s="18"/>
      <c r="N340" s="18"/>
      <c r="O340" s="18"/>
      <c r="P340" s="18"/>
      <c r="Q340" s="18"/>
      <c r="R340" s="18"/>
      <c r="S340" s="18"/>
      <c r="T340" s="18"/>
      <c r="U340" s="18"/>
      <c r="AD340" s="18"/>
    </row>
    <row r="341" spans="1:30" ht="14.5" customHeight="1">
      <c r="A341" s="180"/>
      <c r="B341" s="180"/>
      <c r="C341" s="180"/>
      <c r="D341" s="241"/>
      <c r="E341" s="74"/>
      <c r="F341" s="176"/>
      <c r="G341" s="18"/>
      <c r="H341" s="18"/>
      <c r="I341" s="18"/>
      <c r="J341" s="18"/>
      <c r="N341" s="18"/>
      <c r="O341" s="18"/>
      <c r="P341" s="18"/>
      <c r="Q341" s="18"/>
      <c r="R341" s="18"/>
      <c r="S341" s="18"/>
      <c r="T341" s="18"/>
      <c r="U341" s="18"/>
      <c r="AD341" s="18"/>
    </row>
    <row r="342" spans="1:30" ht="12" customHeight="1">
      <c r="B342" s="18"/>
      <c r="C342" s="18"/>
      <c r="D342" s="235"/>
      <c r="E342" s="74"/>
      <c r="F342" s="18"/>
      <c r="G342" s="18"/>
      <c r="H342" s="18"/>
      <c r="I342" s="18"/>
      <c r="J342" s="18"/>
      <c r="K342" s="163"/>
      <c r="L342" s="18"/>
      <c r="M342" s="18"/>
      <c r="N342" s="18"/>
      <c r="O342" s="18"/>
      <c r="P342" s="18"/>
      <c r="Q342" s="18"/>
      <c r="R342" s="18"/>
      <c r="S342" s="18"/>
      <c r="T342" s="18"/>
      <c r="U342" s="18"/>
      <c r="V342" s="18"/>
      <c r="W342" s="18"/>
      <c r="X342" s="18"/>
      <c r="Y342" s="18"/>
    </row>
    <row r="343" spans="1:30" ht="12" customHeight="1">
      <c r="B343" s="90"/>
      <c r="C343" s="18"/>
      <c r="D343" s="235"/>
      <c r="E343" s="78"/>
      <c r="K343" s="163"/>
      <c r="L343" s="18"/>
      <c r="M343" s="18"/>
      <c r="N343" s="18"/>
      <c r="O343" s="18"/>
      <c r="P343" s="18"/>
      <c r="Q343" s="18"/>
      <c r="R343" s="18"/>
      <c r="S343" s="18"/>
      <c r="T343" s="18"/>
      <c r="U343" s="18"/>
      <c r="V343" s="18"/>
      <c r="W343" s="18"/>
      <c r="X343" s="18"/>
      <c r="Y343" s="18"/>
    </row>
    <row r="344" spans="1:30" ht="30" customHeight="1">
      <c r="A344" s="157" t="s">
        <v>262</v>
      </c>
      <c r="B344" s="22" t="s">
        <v>87</v>
      </c>
      <c r="C344" s="23" t="s">
        <v>432</v>
      </c>
      <c r="D344" s="237" t="s">
        <v>30</v>
      </c>
      <c r="E344" s="88"/>
      <c r="K344" s="163"/>
      <c r="M344" s="18"/>
      <c r="N344" s="18"/>
      <c r="O344" s="18"/>
      <c r="P344" s="18"/>
      <c r="Q344" s="18"/>
      <c r="R344" s="18"/>
      <c r="S344" s="18"/>
      <c r="T344" s="18"/>
      <c r="U344" s="18"/>
      <c r="V344" s="18"/>
      <c r="W344" s="18"/>
      <c r="X344" s="18"/>
      <c r="Y344" s="18"/>
    </row>
    <row r="345" spans="1:30" ht="13.5" customHeight="1">
      <c r="A345" s="178" t="str" cm="1">
        <f t="array" ref="A345">IFERROR(INDEX('03.Muestra'!$B$8:$B$17,SMALL(IF("Documento no web"='03.Muestra'!$D$8:$D$17,ROW('03.Muestra'!$B$8:$B$17)-MIN(ROW('03.Muestra'!$D$8:$D$17))+1,""),ROW()-344)),"")</f>
        <v/>
      </c>
      <c r="B345" s="186" t="str" cm="1">
        <f t="array" ref="B345">IFERROR(INDEX('03.Muestra'!$C$8:$C$17,SMALL(IF("Documento no web"='03.Muestra'!$D$8:$D$17,ROW('03.Muestra'!$C$8:$C$17)-MIN(ROW('03.Muestra'!$D$8:$D$17))+1,""),ROW()-344)),"")</f>
        <v/>
      </c>
      <c r="C345" s="186" t="str" cm="1">
        <f t="array" ref="C345">IFERROR(INDEX('03.Muestra'!$F$8:$F$17,SMALL(IF("Documento no web"='03.Muestra'!$D$8:$D$17,ROW('03.Muestra'!$F$8:$F$17)-MIN(ROW('03.Muestra'!$D$8:$D$17))+1,""),ROW()-344)),"")</f>
        <v/>
      </c>
      <c r="D345" s="229" t="str">
        <f t="shared" ref="D345:D354" si="39">IF(C345="","",$D$18)</f>
        <v/>
      </c>
      <c r="E345" s="74" t="str">
        <f t="shared" ref="E345:E354" si="40">IF(D345&lt;&gt;"",IF(AND(B345&lt;&gt;"",C345&lt;&gt;""),"","ERR"),"")</f>
        <v/>
      </c>
      <c r="F345" s="81" t="s">
        <v>31</v>
      </c>
      <c r="G345" s="82" t="s">
        <v>35</v>
      </c>
      <c r="H345" s="83" t="s">
        <v>33</v>
      </c>
      <c r="I345" s="84" t="s">
        <v>26</v>
      </c>
      <c r="J345" s="85" t="s">
        <v>24</v>
      </c>
      <c r="K345" s="159" t="s">
        <v>463</v>
      </c>
      <c r="L345" s="18"/>
      <c r="M345" s="18"/>
      <c r="N345" s="18"/>
      <c r="O345" s="18"/>
      <c r="P345" s="18"/>
      <c r="Q345" s="18"/>
      <c r="R345" s="18"/>
      <c r="S345" s="18"/>
      <c r="T345" s="18"/>
      <c r="U345" s="18"/>
      <c r="V345" s="18"/>
      <c r="W345" s="18"/>
      <c r="X345" s="18"/>
      <c r="Y345" s="18"/>
    </row>
    <row r="346" spans="1:30" ht="14.5">
      <c r="A346" s="178" t="str" cm="1">
        <f t="array" ref="A346">IFERROR(INDEX('03.Muestra'!$B$8:$B$17,SMALL(IF("Documento no web"='03.Muestra'!$D$8:$D$17,ROW('03.Muestra'!$B$8:$B$17)-MIN(ROW('03.Muestra'!$D$8:$D$17))+1,""),ROW()-344)),"")</f>
        <v/>
      </c>
      <c r="B346" s="186" t="str" cm="1">
        <f t="array" ref="B346">IFERROR(INDEX('03.Muestra'!$C$8:$C$17,SMALL(IF("Documento no web"='03.Muestra'!$D$8:$D$17,ROW('03.Muestra'!$C$8:$C$17)-MIN(ROW('03.Muestra'!$D$8:$D$17))+1,""),ROW()-344)),"")</f>
        <v/>
      </c>
      <c r="C346" s="186" t="str" cm="1">
        <f t="array" ref="C346">IFERROR(INDEX('03.Muestra'!$F$8:$F$17,SMALL(IF("Documento no web"='03.Muestra'!$D$8:$D$17,ROW('03.Muestra'!$F$8:$F$17)-MIN(ROW('03.Muestra'!$D$8:$D$17))+1,""),ROW()-344)),"")</f>
        <v/>
      </c>
      <c r="D346" s="229" t="str">
        <f t="shared" si="39"/>
        <v/>
      </c>
      <c r="E346" s="74" t="str">
        <f t="shared" si="40"/>
        <v/>
      </c>
      <c r="F346" s="199">
        <f ca="1">COUNTIF($D345:INDIRECT("$D" &amp;  SUM(ROW()-1,'03.Muestra'!$D$20)-1),F345)</f>
        <v>0</v>
      </c>
      <c r="G346" s="199">
        <f ca="1">COUNTIF($D345:INDIRECT("$D" &amp;  SUM(ROW()-1,'03.Muestra'!$D$20)-1),G345)</f>
        <v>0</v>
      </c>
      <c r="H346" s="199">
        <f ca="1">COUNTIF($D345:INDIRECT("$D" &amp;  SUM(ROW()-1,'03.Muestra'!$D$20)-1),H345)</f>
        <v>0</v>
      </c>
      <c r="I346" s="199">
        <f ca="1">COUNTIF($D345:INDIRECT("$D" &amp;  SUM(ROW()-1,'03.Muestra'!$D$20)-1),I345)</f>
        <v>0</v>
      </c>
      <c r="J346" s="199">
        <f ca="1">COUNTIF($D345:INDIRECT("$D" &amp;  SUM(ROW()-1,'03.Muestra'!$D$20)-1),J345)</f>
        <v>0</v>
      </c>
      <c r="K346" s="160">
        <f ca="1">IF(COUNTIF('03.Muestra'!$D$8:$D$17,"Documento no web")=0,0,COUNTBLANK($D345:INDIRECT("$D" &amp;  SUM(ROW()-1,COUNTIF('03.Muestra'!$D$8:$D$17,"Documento no web"))-1)))</f>
        <v>0</v>
      </c>
      <c r="M346" s="18"/>
      <c r="N346" s="18"/>
      <c r="O346" s="18"/>
      <c r="P346" s="18"/>
      <c r="Q346" s="18"/>
      <c r="R346" s="18"/>
      <c r="S346" s="18"/>
      <c r="T346" s="18"/>
      <c r="U346" s="18"/>
      <c r="V346" s="18"/>
      <c r="W346" s="18"/>
      <c r="X346" s="18"/>
      <c r="Y346" s="18"/>
    </row>
    <row r="347" spans="1:30" ht="14.5">
      <c r="A347" s="178" t="str" cm="1">
        <f t="array" ref="A347">IFERROR(INDEX('03.Muestra'!$B$8:$B$17,SMALL(IF("Documento no web"='03.Muestra'!$D$8:$D$17,ROW('03.Muestra'!$B$8:$B$17)-MIN(ROW('03.Muestra'!$D$8:$D$17))+1,""),ROW()-344)),"")</f>
        <v/>
      </c>
      <c r="B347" s="186" t="str" cm="1">
        <f t="array" ref="B347">IFERROR(INDEX('03.Muestra'!$C$8:$C$17,SMALL(IF("Documento no web"='03.Muestra'!$D$8:$D$17,ROW('03.Muestra'!$C$8:$C$17)-MIN(ROW('03.Muestra'!$D$8:$D$17))+1,""),ROW()-344)),"")</f>
        <v/>
      </c>
      <c r="C347" s="186" t="str" cm="1">
        <f t="array" ref="C347">IFERROR(INDEX('03.Muestra'!$F$8:$F$17,SMALL(IF("Documento no web"='03.Muestra'!$D$8:$D$17,ROW('03.Muestra'!$F$8:$F$17)-MIN(ROW('03.Muestra'!$D$8:$D$17))+1,""),ROW()-344)),"")</f>
        <v/>
      </c>
      <c r="D347" s="229" t="str">
        <f t="shared" si="39"/>
        <v/>
      </c>
      <c r="E347" s="74" t="str">
        <f t="shared" si="40"/>
        <v/>
      </c>
      <c r="F347" s="18"/>
      <c r="G347" s="18"/>
      <c r="H347" s="18"/>
      <c r="I347" s="18"/>
      <c r="J347" s="18"/>
      <c r="K347" s="163"/>
      <c r="M347" s="18"/>
      <c r="N347" s="18"/>
      <c r="O347" s="18"/>
      <c r="P347" s="18"/>
      <c r="Q347" s="18"/>
      <c r="R347" s="18"/>
      <c r="S347" s="18"/>
      <c r="T347" s="18"/>
      <c r="U347" s="18"/>
      <c r="V347" s="18"/>
      <c r="W347" s="18"/>
      <c r="X347" s="18"/>
      <c r="Y347" s="18"/>
    </row>
    <row r="348" spans="1:30" ht="14.5">
      <c r="A348" s="178" t="str" cm="1">
        <f t="array" ref="A348">IFERROR(INDEX('03.Muestra'!$B$8:$B$17,SMALL(IF("Documento no web"='03.Muestra'!$D$8:$D$17,ROW('03.Muestra'!$B$8:$B$17)-MIN(ROW('03.Muestra'!$D$8:$D$17))+1,""),ROW()-344)),"")</f>
        <v/>
      </c>
      <c r="B348" s="186" t="str" cm="1">
        <f t="array" ref="B348">IFERROR(INDEX('03.Muestra'!$C$8:$C$17,SMALL(IF("Documento no web"='03.Muestra'!$D$8:$D$17,ROW('03.Muestra'!$C$8:$C$17)-MIN(ROW('03.Muestra'!$D$8:$D$17))+1,""),ROW()-344)),"")</f>
        <v/>
      </c>
      <c r="C348" s="186" t="str" cm="1">
        <f t="array" ref="C348">IFERROR(INDEX('03.Muestra'!$F$8:$F$17,SMALL(IF("Documento no web"='03.Muestra'!$D$8:$D$17,ROW('03.Muestra'!$F$8:$F$17)-MIN(ROW('03.Muestra'!$D$8:$D$17))+1,""),ROW()-344)),"")</f>
        <v/>
      </c>
      <c r="D348" s="229" t="str">
        <f t="shared" si="39"/>
        <v/>
      </c>
      <c r="E348" s="74" t="str">
        <f t="shared" si="40"/>
        <v/>
      </c>
      <c r="F348" s="18"/>
      <c r="G348" s="18"/>
      <c r="H348" s="18"/>
      <c r="I348" s="18"/>
      <c r="K348" s="163"/>
      <c r="L348" s="18"/>
      <c r="M348" s="18"/>
      <c r="N348" s="18"/>
      <c r="O348" s="18"/>
      <c r="P348" s="18"/>
      <c r="Q348" s="18"/>
      <c r="R348" s="18"/>
      <c r="S348" s="18"/>
      <c r="T348" s="18"/>
      <c r="U348" s="18"/>
      <c r="V348" s="18"/>
      <c r="W348" s="18"/>
      <c r="X348" s="18"/>
      <c r="Y348" s="18"/>
    </row>
    <row r="349" spans="1:30" ht="14.5">
      <c r="A349" s="178" t="str" cm="1">
        <f t="array" ref="A349">IFERROR(INDEX('03.Muestra'!$B$8:$B$17,SMALL(IF("Documento no web"='03.Muestra'!$D$8:$D$17,ROW('03.Muestra'!$B$8:$B$17)-MIN(ROW('03.Muestra'!$D$8:$D$17))+1,""),ROW()-344)),"")</f>
        <v/>
      </c>
      <c r="B349" s="186" t="str" cm="1">
        <f t="array" ref="B349">IFERROR(INDEX('03.Muestra'!$C$8:$C$17,SMALL(IF("Documento no web"='03.Muestra'!$D$8:$D$17,ROW('03.Muestra'!$C$8:$C$17)-MIN(ROW('03.Muestra'!$D$8:$D$17))+1,""),ROW()-344)),"")</f>
        <v/>
      </c>
      <c r="C349" s="186" t="str" cm="1">
        <f t="array" ref="C349">IFERROR(INDEX('03.Muestra'!$F$8:$F$17,SMALL(IF("Documento no web"='03.Muestra'!$D$8:$D$17,ROW('03.Muestra'!$F$8:$F$17)-MIN(ROW('03.Muestra'!$D$8:$D$17))+1,""),ROW()-344)),"")</f>
        <v/>
      </c>
      <c r="D349" s="229" t="str">
        <f t="shared" si="39"/>
        <v/>
      </c>
      <c r="E349" s="74" t="str">
        <f t="shared" si="40"/>
        <v/>
      </c>
      <c r="F349" s="87"/>
      <c r="G349" s="18"/>
      <c r="H349" s="18"/>
      <c r="I349" s="18"/>
      <c r="K349" s="163"/>
      <c r="L349" s="18"/>
      <c r="M349" s="18"/>
      <c r="N349" s="18"/>
      <c r="O349" s="18"/>
      <c r="P349" s="18"/>
      <c r="Q349" s="18"/>
      <c r="R349" s="18"/>
      <c r="S349" s="18"/>
      <c r="T349" s="18"/>
      <c r="U349" s="18"/>
      <c r="V349" s="18"/>
      <c r="W349" s="18"/>
      <c r="X349" s="18"/>
      <c r="Y349" s="18"/>
    </row>
    <row r="350" spans="1:30" ht="14.5">
      <c r="A350" s="178" t="str" cm="1">
        <f t="array" ref="A350">IFERROR(INDEX('03.Muestra'!$B$8:$B$17,SMALL(IF("Documento no web"='03.Muestra'!$D$8:$D$17,ROW('03.Muestra'!$B$8:$B$17)-MIN(ROW('03.Muestra'!$D$8:$D$17))+1,""),ROW()-344)),"")</f>
        <v/>
      </c>
      <c r="B350" s="186" t="str" cm="1">
        <f t="array" ref="B350">IFERROR(INDEX('03.Muestra'!$C$8:$C$17,SMALL(IF("Documento no web"='03.Muestra'!$D$8:$D$17,ROW('03.Muestra'!$C$8:$C$17)-MIN(ROW('03.Muestra'!$D$8:$D$17))+1,""),ROW()-344)),"")</f>
        <v/>
      </c>
      <c r="C350" s="186" t="str" cm="1">
        <f t="array" ref="C350">IFERROR(INDEX('03.Muestra'!$F$8:$F$17,SMALL(IF("Documento no web"='03.Muestra'!$D$8:$D$17,ROW('03.Muestra'!$F$8:$F$17)-MIN(ROW('03.Muestra'!$D$8:$D$17))+1,""),ROW()-344)),"")</f>
        <v/>
      </c>
      <c r="D350" s="229" t="str">
        <f t="shared" si="39"/>
        <v/>
      </c>
      <c r="E350" s="74" t="str">
        <f t="shared" si="40"/>
        <v/>
      </c>
      <c r="F350" s="18"/>
      <c r="G350" s="18"/>
      <c r="H350" s="18"/>
      <c r="I350" s="18"/>
      <c r="K350" s="163"/>
      <c r="L350" s="18"/>
      <c r="M350" s="18"/>
      <c r="N350" s="18"/>
      <c r="O350" s="18"/>
      <c r="P350" s="18"/>
      <c r="Q350" s="18"/>
      <c r="R350" s="18"/>
      <c r="S350" s="18"/>
      <c r="T350" s="18"/>
      <c r="U350" s="18"/>
      <c r="V350" s="18"/>
      <c r="W350" s="18"/>
      <c r="X350" s="18"/>
      <c r="Y350" s="18"/>
    </row>
    <row r="351" spans="1:30" ht="14.5">
      <c r="A351" s="178" t="str" cm="1">
        <f t="array" ref="A351">IFERROR(INDEX('03.Muestra'!$B$8:$B$17,SMALL(IF("Documento no web"='03.Muestra'!$D$8:$D$17,ROW('03.Muestra'!$B$8:$B$17)-MIN(ROW('03.Muestra'!$D$8:$D$17))+1,""),ROW()-344)),"")</f>
        <v/>
      </c>
      <c r="B351" s="186" t="str" cm="1">
        <f t="array" ref="B351">IFERROR(INDEX('03.Muestra'!$C$8:$C$17,SMALL(IF("Documento no web"='03.Muestra'!$D$8:$D$17,ROW('03.Muestra'!$C$8:$C$17)-MIN(ROW('03.Muestra'!$D$8:$D$17))+1,""),ROW()-344)),"")</f>
        <v/>
      </c>
      <c r="C351" s="186" t="str" cm="1">
        <f t="array" ref="C351">IFERROR(INDEX('03.Muestra'!$F$8:$F$17,SMALL(IF("Documento no web"='03.Muestra'!$D$8:$D$17,ROW('03.Muestra'!$F$8:$F$17)-MIN(ROW('03.Muestra'!$D$8:$D$17))+1,""),ROW()-344)),"")</f>
        <v/>
      </c>
      <c r="D351" s="229" t="str">
        <f t="shared" si="39"/>
        <v/>
      </c>
      <c r="E351" s="74" t="str">
        <f t="shared" si="40"/>
        <v/>
      </c>
      <c r="F351" s="18"/>
      <c r="G351" s="18"/>
      <c r="H351" s="18"/>
      <c r="I351" s="18"/>
      <c r="J351" s="18"/>
      <c r="K351" s="163"/>
      <c r="L351" s="18"/>
      <c r="M351" s="18"/>
      <c r="N351" s="18"/>
      <c r="O351" s="18"/>
      <c r="P351" s="18"/>
      <c r="Q351" s="18"/>
      <c r="R351" s="18"/>
      <c r="S351" s="18"/>
      <c r="T351" s="18"/>
      <c r="U351" s="18"/>
      <c r="V351" s="18"/>
      <c r="W351" s="18"/>
      <c r="X351" s="18"/>
      <c r="Y351" s="18"/>
    </row>
    <row r="352" spans="1:30" ht="12" customHeight="1">
      <c r="A352" s="178" t="str" cm="1">
        <f t="array" ref="A352">IFERROR(INDEX('03.Muestra'!$B$8:$B$17,SMALL(IF("Documento no web"='03.Muestra'!$D$8:$D$17,ROW('03.Muestra'!$B$8:$B$17)-MIN(ROW('03.Muestra'!$D$8:$D$17))+1,""),ROW()-344)),"")</f>
        <v/>
      </c>
      <c r="B352" s="186" t="str" cm="1">
        <f t="array" ref="B352">IFERROR(INDEX('03.Muestra'!$C$8:$C$17,SMALL(IF("Documento no web"='03.Muestra'!$D$8:$D$17,ROW('03.Muestra'!$C$8:$C$17)-MIN(ROW('03.Muestra'!$D$8:$D$17))+1,""),ROW()-344)),"")</f>
        <v/>
      </c>
      <c r="C352" s="186" t="str" cm="1">
        <f t="array" ref="C352">IFERROR(INDEX('03.Muestra'!$F$8:$F$17,SMALL(IF("Documento no web"='03.Muestra'!$D$8:$D$17,ROW('03.Muestra'!$F$8:$F$17)-MIN(ROW('03.Muestra'!$D$8:$D$17))+1,""),ROW()-344)),"")</f>
        <v/>
      </c>
      <c r="D352" s="229" t="str">
        <f t="shared" si="39"/>
        <v/>
      </c>
      <c r="E352" s="74" t="str">
        <f t="shared" si="40"/>
        <v/>
      </c>
      <c r="F352" s="18"/>
      <c r="G352" s="18"/>
      <c r="H352" s="18"/>
      <c r="I352" s="18"/>
      <c r="J352" s="18"/>
      <c r="K352" s="163"/>
      <c r="L352" s="18"/>
      <c r="M352" s="18"/>
      <c r="N352" s="18"/>
      <c r="O352" s="18"/>
      <c r="P352" s="18"/>
      <c r="Q352" s="18"/>
      <c r="R352" s="18"/>
      <c r="S352" s="18"/>
      <c r="T352" s="18"/>
      <c r="U352" s="18"/>
      <c r="V352" s="18"/>
      <c r="W352" s="18"/>
      <c r="X352" s="18"/>
      <c r="Y352" s="18"/>
    </row>
    <row r="353" spans="1:30" ht="14.5">
      <c r="A353" s="178" t="str" cm="1">
        <f t="array" ref="A353">IFERROR(INDEX('03.Muestra'!$B$8:$B$17,SMALL(IF("Documento no web"='03.Muestra'!$D$8:$D$17,ROW('03.Muestra'!$B$8:$B$17)-MIN(ROW('03.Muestra'!$D$8:$D$17))+1,""),ROW()-344)),"")</f>
        <v/>
      </c>
      <c r="B353" s="186" t="str" cm="1">
        <f t="array" ref="B353">IFERROR(INDEX('03.Muestra'!$C$8:$C$17,SMALL(IF("Documento no web"='03.Muestra'!$D$8:$D$17,ROW('03.Muestra'!$C$8:$C$17)-MIN(ROW('03.Muestra'!$D$8:$D$17))+1,""),ROW()-344)),"")</f>
        <v/>
      </c>
      <c r="C353" s="186" t="str" cm="1">
        <f t="array" ref="C353">IFERROR(INDEX('03.Muestra'!$F$8:$F$17,SMALL(IF("Documento no web"='03.Muestra'!$D$8:$D$17,ROW('03.Muestra'!$F$8:$F$17)-MIN(ROW('03.Muestra'!$D$8:$D$17))+1,""),ROW()-344)),"")</f>
        <v/>
      </c>
      <c r="D353" s="229" t="str">
        <f t="shared" si="39"/>
        <v/>
      </c>
      <c r="E353" s="74" t="str">
        <f t="shared" si="40"/>
        <v/>
      </c>
      <c r="F353" s="18"/>
      <c r="G353" s="18"/>
      <c r="H353" s="18"/>
      <c r="I353" s="18"/>
      <c r="J353" s="18"/>
      <c r="K353" s="163"/>
      <c r="M353" s="18"/>
      <c r="N353" s="18"/>
      <c r="O353" s="18"/>
      <c r="P353" s="18"/>
      <c r="Q353" s="18"/>
      <c r="R353" s="18"/>
      <c r="S353" s="18"/>
      <c r="T353" s="18"/>
      <c r="U353" s="18"/>
      <c r="V353" s="18"/>
      <c r="W353" s="18"/>
      <c r="X353" s="18"/>
      <c r="Y353" s="18"/>
    </row>
    <row r="354" spans="1:30" ht="14.5">
      <c r="A354" s="178" t="str" cm="1">
        <f t="array" ref="A354">IFERROR(INDEX('03.Muestra'!$B$8:$B$17,SMALL(IF("Documento no web"='03.Muestra'!$D$8:$D$17,ROW('03.Muestra'!$B$8:$B$17)-MIN(ROW('03.Muestra'!$D$8:$D$17))+1,""),ROW()-344)),"")</f>
        <v/>
      </c>
      <c r="B354" s="186" t="str" cm="1">
        <f t="array" ref="B354">IFERROR(INDEX('03.Muestra'!$C$8:$C$17,SMALL(IF("Documento no web"='03.Muestra'!$D$8:$D$17,ROW('03.Muestra'!$C$8:$C$17)-MIN(ROW('03.Muestra'!$D$8:$D$17))+1,""),ROW()-344)),"")</f>
        <v/>
      </c>
      <c r="C354" s="186" t="str" cm="1">
        <f t="array" ref="C354">IFERROR(INDEX('03.Muestra'!$F$8:$F$17,SMALL(IF("Documento no web"='03.Muestra'!$D$8:$D$17,ROW('03.Muestra'!$F$8:$F$17)-MIN(ROW('03.Muestra'!$D$8:$D$17))+1,""),ROW()-344)),"")</f>
        <v/>
      </c>
      <c r="D354" s="229" t="str">
        <f t="shared" si="39"/>
        <v/>
      </c>
      <c r="E354" s="74" t="str">
        <f t="shared" si="40"/>
        <v/>
      </c>
      <c r="F354" s="18"/>
      <c r="G354" s="18"/>
      <c r="H354" s="18"/>
      <c r="I354" s="18"/>
      <c r="J354" s="18"/>
      <c r="K354" s="163"/>
      <c r="M354" s="18"/>
      <c r="N354" s="18"/>
      <c r="O354" s="18"/>
      <c r="P354" s="18"/>
      <c r="Q354" s="18"/>
      <c r="R354" s="18"/>
      <c r="S354" s="18"/>
      <c r="T354" s="18"/>
      <c r="U354" s="18"/>
      <c r="V354" s="18"/>
      <c r="W354" s="18"/>
      <c r="X354" s="18"/>
      <c r="Y354" s="18"/>
    </row>
    <row r="355" spans="1:30" ht="12" customHeight="1">
      <c r="A355" s="79"/>
      <c r="B355" s="111"/>
      <c r="C355" s="111"/>
      <c r="D355" s="239"/>
      <c r="E355" s="74"/>
      <c r="F355" s="18"/>
      <c r="G355" s="18"/>
      <c r="H355" s="18"/>
      <c r="I355" s="18"/>
      <c r="J355" s="18"/>
      <c r="N355" s="18"/>
      <c r="O355" s="18"/>
      <c r="P355" s="18"/>
      <c r="Q355" s="18"/>
      <c r="R355" s="18"/>
      <c r="S355" s="18"/>
      <c r="T355" s="18"/>
      <c r="U355" s="18"/>
      <c r="AD355" s="18"/>
    </row>
    <row r="356" spans="1:30" ht="12" customHeight="1">
      <c r="A356" s="79"/>
      <c r="B356" s="111"/>
      <c r="C356" s="111"/>
      <c r="D356" s="239"/>
      <c r="E356" s="74"/>
      <c r="F356" s="18"/>
      <c r="G356" s="18"/>
      <c r="H356" s="18"/>
      <c r="I356" s="18"/>
      <c r="J356" s="18"/>
      <c r="N356" s="18"/>
      <c r="O356" s="18"/>
      <c r="P356" s="18"/>
      <c r="Q356" s="18"/>
      <c r="R356" s="18"/>
      <c r="S356" s="18"/>
      <c r="T356" s="18"/>
      <c r="U356" s="18"/>
      <c r="AD356" s="18"/>
    </row>
    <row r="357" spans="1:30" ht="31">
      <c r="A357" s="227"/>
      <c r="B357" s="228"/>
      <c r="C357" s="227"/>
      <c r="D357" s="240"/>
      <c r="E357" s="74"/>
      <c r="F357" s="18"/>
      <c r="G357" s="18"/>
      <c r="H357" s="18"/>
      <c r="I357" s="18"/>
      <c r="J357" s="18"/>
      <c r="N357" s="18"/>
      <c r="O357" s="18"/>
      <c r="P357" s="18"/>
      <c r="Q357" s="18"/>
      <c r="R357" s="18"/>
      <c r="S357" s="18"/>
      <c r="T357" s="18"/>
      <c r="U357" s="18"/>
      <c r="AD357" s="18"/>
    </row>
    <row r="358" spans="1:30" ht="14.5" customHeight="1">
      <c r="A358" s="180"/>
      <c r="B358" s="180"/>
      <c r="C358" s="180"/>
      <c r="D358" s="241"/>
      <c r="E358" s="74"/>
      <c r="F358" s="176"/>
      <c r="G358" s="18"/>
      <c r="H358" s="18"/>
      <c r="I358" s="18"/>
      <c r="J358" s="18"/>
      <c r="N358" s="18"/>
      <c r="O358" s="18"/>
      <c r="P358" s="18"/>
      <c r="Q358" s="18"/>
      <c r="R358" s="18"/>
      <c r="S358" s="18"/>
      <c r="T358" s="18"/>
      <c r="U358" s="18"/>
      <c r="AD358" s="18"/>
    </row>
    <row r="359" spans="1:30" ht="12" customHeight="1">
      <c r="B359" s="18"/>
      <c r="C359" s="18"/>
      <c r="D359" s="235"/>
      <c r="E359" s="18"/>
      <c r="F359" s="18"/>
      <c r="G359" s="18"/>
      <c r="H359" s="18"/>
      <c r="I359" s="18"/>
      <c r="J359" s="18"/>
      <c r="K359" s="163"/>
      <c r="L359" s="18"/>
      <c r="M359" s="18"/>
      <c r="N359" s="18"/>
      <c r="O359" s="18"/>
      <c r="P359" s="18"/>
      <c r="Q359" s="18"/>
      <c r="R359" s="18"/>
      <c r="S359" s="18"/>
      <c r="T359" s="18"/>
      <c r="U359" s="18"/>
      <c r="V359" s="18"/>
      <c r="W359" s="18"/>
      <c r="X359" s="18"/>
      <c r="Y359" s="18"/>
    </row>
    <row r="360" spans="1:30" ht="12" customHeight="1">
      <c r="B360" s="90"/>
      <c r="C360" s="18"/>
      <c r="D360" s="235"/>
      <c r="E360" s="78"/>
      <c r="F360" s="18"/>
      <c r="G360" s="18"/>
      <c r="H360" s="18"/>
      <c r="I360" s="18"/>
      <c r="J360" s="18"/>
      <c r="K360" s="163"/>
      <c r="L360" s="18"/>
      <c r="M360" s="18"/>
      <c r="N360" s="18"/>
      <c r="O360" s="18"/>
      <c r="P360" s="18"/>
      <c r="Q360" s="18"/>
      <c r="R360" s="18"/>
      <c r="S360" s="18"/>
      <c r="T360" s="18"/>
      <c r="U360" s="18"/>
      <c r="V360" s="18"/>
      <c r="W360" s="18"/>
      <c r="X360" s="18"/>
      <c r="Y360" s="18"/>
    </row>
    <row r="361" spans="1:30" ht="30" customHeight="1">
      <c r="A361" s="157" t="s">
        <v>262</v>
      </c>
      <c r="B361" s="22" t="s">
        <v>87</v>
      </c>
      <c r="C361" s="23" t="s">
        <v>433</v>
      </c>
      <c r="D361" s="237" t="s">
        <v>30</v>
      </c>
      <c r="E361" s="88"/>
      <c r="K361" s="163"/>
      <c r="L361" s="18"/>
      <c r="M361" s="18"/>
      <c r="N361" s="18"/>
      <c r="O361" s="18"/>
      <c r="P361" s="18"/>
      <c r="Q361" s="18"/>
      <c r="R361" s="18"/>
      <c r="S361" s="18"/>
      <c r="T361" s="18"/>
      <c r="U361" s="18"/>
      <c r="V361" s="18"/>
      <c r="W361" s="18"/>
      <c r="X361" s="18"/>
      <c r="Y361" s="18"/>
    </row>
    <row r="362" spans="1:30" ht="13.5" customHeight="1">
      <c r="A362" s="178" t="str" cm="1">
        <f t="array" ref="A362">IFERROR(INDEX('03.Muestra'!$B$8:$B$17,SMALL(IF("Documento no web"='03.Muestra'!$D$8:$D$17,ROW('03.Muestra'!$B$8:$B$17)-MIN(ROW('03.Muestra'!$D$8:$D$17))+1,""),ROW()-361)),"")</f>
        <v/>
      </c>
      <c r="B362" s="186" t="str" cm="1">
        <f t="array" ref="B362">IFERROR(INDEX('03.Muestra'!$C$8:$C$17,SMALL(IF("Documento no web"='03.Muestra'!$D$8:$D$17,ROW('03.Muestra'!$C$8:$C$17)-MIN(ROW('03.Muestra'!$D$8:$D$17))+1,""),ROW()-361)),"")</f>
        <v/>
      </c>
      <c r="C362" s="186" t="str" cm="1">
        <f t="array" ref="C362">IFERROR(INDEX('03.Muestra'!$F$8:$F$17,SMALL(IF("Documento no web"='03.Muestra'!$D$8:$D$17,ROW('03.Muestra'!$F$8:$F$17)-MIN(ROW('03.Muestra'!$D$8:$D$17))+1,""),ROW()-361)),"")</f>
        <v/>
      </c>
      <c r="D362" s="229" t="str">
        <f t="shared" ref="D362:D371" si="41">IF(C362="","",$D$18)</f>
        <v/>
      </c>
      <c r="E362" s="74" t="str">
        <f t="shared" ref="E362:E371" si="42">IF(D362&lt;&gt;"",IF(AND(B362&lt;&gt;"",C362&lt;&gt;""),"","ERR"),"")</f>
        <v/>
      </c>
      <c r="F362" s="81" t="s">
        <v>31</v>
      </c>
      <c r="G362" s="82" t="s">
        <v>35</v>
      </c>
      <c r="H362" s="83" t="s">
        <v>33</v>
      </c>
      <c r="I362" s="84" t="s">
        <v>26</v>
      </c>
      <c r="J362" s="85" t="s">
        <v>24</v>
      </c>
      <c r="K362" s="159" t="s">
        <v>463</v>
      </c>
      <c r="L362" s="18"/>
      <c r="M362" s="18"/>
      <c r="N362" s="18"/>
      <c r="O362" s="18"/>
      <c r="P362" s="18"/>
      <c r="Q362" s="18"/>
      <c r="R362" s="18"/>
      <c r="S362" s="18"/>
      <c r="T362" s="18"/>
      <c r="U362" s="18"/>
      <c r="V362" s="18"/>
      <c r="W362" s="18"/>
      <c r="X362" s="18"/>
      <c r="Y362" s="18"/>
    </row>
    <row r="363" spans="1:30" ht="13.5" customHeight="1">
      <c r="A363" s="178" t="str" cm="1">
        <f t="array" ref="A363">IFERROR(INDEX('03.Muestra'!$B$8:$B$17,SMALL(IF("Documento no web"='03.Muestra'!$D$8:$D$17,ROW('03.Muestra'!$B$8:$B$17)-MIN(ROW('03.Muestra'!$D$8:$D$17))+1,""),ROW()-361)),"")</f>
        <v/>
      </c>
      <c r="B363" s="186" t="str" cm="1">
        <f t="array" ref="B363">IFERROR(INDEX('03.Muestra'!$C$8:$C$17,SMALL(IF("Documento no web"='03.Muestra'!$D$8:$D$17,ROW('03.Muestra'!$C$8:$C$17)-MIN(ROW('03.Muestra'!$D$8:$D$17))+1,""),ROW()-361)),"")</f>
        <v/>
      </c>
      <c r="C363" s="186" t="str" cm="1">
        <f t="array" ref="C363">IFERROR(INDEX('03.Muestra'!$F$8:$F$17,SMALL(IF("Documento no web"='03.Muestra'!$D$8:$D$17,ROW('03.Muestra'!$F$8:$F$17)-MIN(ROW('03.Muestra'!$D$8:$D$17))+1,""),ROW()-361)),"")</f>
        <v/>
      </c>
      <c r="D363" s="229" t="str">
        <f t="shared" si="41"/>
        <v/>
      </c>
      <c r="E363" s="74" t="str">
        <f t="shared" si="42"/>
        <v/>
      </c>
      <c r="F363" s="199">
        <f ca="1">COUNTIF($D362:INDIRECT("$D" &amp;  SUM(ROW()-1,'03.Muestra'!$D$20)-1),F362)</f>
        <v>0</v>
      </c>
      <c r="G363" s="199">
        <f ca="1">COUNTIF($D362:INDIRECT("$D" &amp;  SUM(ROW()-1,'03.Muestra'!$D$20)-1),G362)</f>
        <v>0</v>
      </c>
      <c r="H363" s="199">
        <f ca="1">COUNTIF($D362:INDIRECT("$D" &amp;  SUM(ROW()-1,'03.Muestra'!$D$20)-1),H362)</f>
        <v>0</v>
      </c>
      <c r="I363" s="199">
        <f ca="1">COUNTIF($D362:INDIRECT("$D" &amp;  SUM(ROW()-1,'03.Muestra'!$D$20)-1),I362)</f>
        <v>0</v>
      </c>
      <c r="J363" s="199">
        <f ca="1">COUNTIF($D362:INDIRECT("$D" &amp;  SUM(ROW()-1,'03.Muestra'!$D$20)-1),J362)</f>
        <v>0</v>
      </c>
      <c r="K363" s="160">
        <f ca="1">IF(COUNTIF('03.Muestra'!$D$8:$D$17,"Documento no web")=0,0,COUNTBLANK($D362:INDIRECT("$D" &amp;  SUM(ROW()-1,COUNTIF('03.Muestra'!$D$8:$D$17,"Documento no web"))-1)))</f>
        <v>0</v>
      </c>
      <c r="L363" s="18"/>
      <c r="M363" s="18"/>
      <c r="N363" s="18"/>
      <c r="O363" s="18"/>
      <c r="P363" s="18"/>
      <c r="Q363" s="18"/>
      <c r="R363" s="18"/>
      <c r="S363" s="18"/>
      <c r="T363" s="18"/>
      <c r="U363" s="18"/>
      <c r="V363" s="18"/>
      <c r="W363" s="18"/>
      <c r="X363" s="18"/>
      <c r="Y363" s="18"/>
    </row>
    <row r="364" spans="1:30" ht="13.5" customHeight="1">
      <c r="A364" s="178" t="str" cm="1">
        <f t="array" ref="A364">IFERROR(INDEX('03.Muestra'!$B$8:$B$17,SMALL(IF("Documento no web"='03.Muestra'!$D$8:$D$17,ROW('03.Muestra'!$B$8:$B$17)-MIN(ROW('03.Muestra'!$D$8:$D$17))+1,""),ROW()-361)),"")</f>
        <v/>
      </c>
      <c r="B364" s="186" t="str" cm="1">
        <f t="array" ref="B364">IFERROR(INDEX('03.Muestra'!$C$8:$C$17,SMALL(IF("Documento no web"='03.Muestra'!$D$8:$D$17,ROW('03.Muestra'!$C$8:$C$17)-MIN(ROW('03.Muestra'!$D$8:$D$17))+1,""),ROW()-361)),"")</f>
        <v/>
      </c>
      <c r="C364" s="186" t="str" cm="1">
        <f t="array" ref="C364">IFERROR(INDEX('03.Muestra'!$F$8:$F$17,SMALL(IF("Documento no web"='03.Muestra'!$D$8:$D$17,ROW('03.Muestra'!$F$8:$F$17)-MIN(ROW('03.Muestra'!$D$8:$D$17))+1,""),ROW()-361)),"")</f>
        <v/>
      </c>
      <c r="D364" s="229" t="str">
        <f t="shared" si="41"/>
        <v/>
      </c>
      <c r="E364" s="74" t="str">
        <f t="shared" si="42"/>
        <v/>
      </c>
      <c r="G364" s="18"/>
      <c r="H364" s="18"/>
      <c r="I364" s="18"/>
      <c r="J364" s="18"/>
      <c r="K364" s="163"/>
      <c r="L364" s="18"/>
      <c r="M364" s="18"/>
      <c r="N364" s="18"/>
      <c r="O364" s="18"/>
      <c r="P364" s="18"/>
      <c r="Q364" s="18"/>
      <c r="R364" s="18"/>
      <c r="S364" s="18"/>
      <c r="T364" s="18"/>
      <c r="U364" s="18"/>
      <c r="V364" s="18"/>
      <c r="W364" s="18"/>
      <c r="X364" s="18"/>
      <c r="Y364" s="18"/>
    </row>
    <row r="365" spans="1:30" ht="13.5" customHeight="1">
      <c r="A365" s="178" t="str" cm="1">
        <f t="array" ref="A365">IFERROR(INDEX('03.Muestra'!$B$8:$B$17,SMALL(IF("Documento no web"='03.Muestra'!$D$8:$D$17,ROW('03.Muestra'!$B$8:$B$17)-MIN(ROW('03.Muestra'!$D$8:$D$17))+1,""),ROW()-361)),"")</f>
        <v/>
      </c>
      <c r="B365" s="186" t="str" cm="1">
        <f t="array" ref="B365">IFERROR(INDEX('03.Muestra'!$C$8:$C$17,SMALL(IF("Documento no web"='03.Muestra'!$D$8:$D$17,ROW('03.Muestra'!$C$8:$C$17)-MIN(ROW('03.Muestra'!$D$8:$D$17))+1,""),ROW()-361)),"")</f>
        <v/>
      </c>
      <c r="C365" s="186" t="str" cm="1">
        <f t="array" ref="C365">IFERROR(INDEX('03.Muestra'!$F$8:$F$17,SMALL(IF("Documento no web"='03.Muestra'!$D$8:$D$17,ROW('03.Muestra'!$F$8:$F$17)-MIN(ROW('03.Muestra'!$D$8:$D$17))+1,""),ROW()-361)),"")</f>
        <v/>
      </c>
      <c r="D365" s="229" t="str">
        <f t="shared" si="41"/>
        <v/>
      </c>
      <c r="E365" s="74" t="str">
        <f t="shared" si="42"/>
        <v/>
      </c>
      <c r="G365" s="18"/>
      <c r="H365" s="18"/>
      <c r="I365" s="18"/>
      <c r="J365" s="18"/>
      <c r="K365" s="163"/>
      <c r="L365" s="18"/>
      <c r="M365" s="18"/>
      <c r="N365" s="18"/>
      <c r="O365" s="18"/>
      <c r="P365" s="18"/>
      <c r="Q365" s="18"/>
      <c r="R365" s="18"/>
      <c r="S365" s="18"/>
      <c r="T365" s="18"/>
      <c r="U365" s="18"/>
      <c r="V365" s="18"/>
      <c r="W365" s="18"/>
      <c r="X365" s="18"/>
      <c r="Y365" s="18"/>
    </row>
    <row r="366" spans="1:30" ht="13.5" customHeight="1">
      <c r="A366" s="178" t="str" cm="1">
        <f t="array" ref="A366">IFERROR(INDEX('03.Muestra'!$B$8:$B$17,SMALL(IF("Documento no web"='03.Muestra'!$D$8:$D$17,ROW('03.Muestra'!$B$8:$B$17)-MIN(ROW('03.Muestra'!$D$8:$D$17))+1,""),ROW()-361)),"")</f>
        <v/>
      </c>
      <c r="B366" s="186" t="str" cm="1">
        <f t="array" ref="B366">IFERROR(INDEX('03.Muestra'!$C$8:$C$17,SMALL(IF("Documento no web"='03.Muestra'!$D$8:$D$17,ROW('03.Muestra'!$C$8:$C$17)-MIN(ROW('03.Muestra'!$D$8:$D$17))+1,""),ROW()-361)),"")</f>
        <v/>
      </c>
      <c r="C366" s="186" t="str" cm="1">
        <f t="array" ref="C366">IFERROR(INDEX('03.Muestra'!$F$8:$F$17,SMALL(IF("Documento no web"='03.Muestra'!$D$8:$D$17,ROW('03.Muestra'!$F$8:$F$17)-MIN(ROW('03.Muestra'!$D$8:$D$17))+1,""),ROW()-361)),"")</f>
        <v/>
      </c>
      <c r="D366" s="229" t="str">
        <f t="shared" si="41"/>
        <v/>
      </c>
      <c r="E366" s="74" t="str">
        <f t="shared" si="42"/>
        <v/>
      </c>
      <c r="G366" s="18"/>
      <c r="H366" s="18"/>
      <c r="I366" s="18"/>
      <c r="J366" s="18"/>
      <c r="K366" s="163"/>
      <c r="L366" s="18"/>
      <c r="M366" s="18"/>
      <c r="N366" s="18"/>
      <c r="O366" s="18"/>
      <c r="P366" s="18"/>
      <c r="Q366" s="18"/>
      <c r="R366" s="18"/>
      <c r="S366" s="18"/>
      <c r="T366" s="18"/>
      <c r="U366" s="18"/>
      <c r="V366" s="18"/>
      <c r="W366" s="18"/>
      <c r="X366" s="18"/>
      <c r="Y366" s="18"/>
    </row>
    <row r="367" spans="1:30" ht="13.5" customHeight="1">
      <c r="A367" s="178" t="str" cm="1">
        <f t="array" ref="A367">IFERROR(INDEX('03.Muestra'!$B$8:$B$17,SMALL(IF("Documento no web"='03.Muestra'!$D$8:$D$17,ROW('03.Muestra'!$B$8:$B$17)-MIN(ROW('03.Muestra'!$D$8:$D$17))+1,""),ROW()-361)),"")</f>
        <v/>
      </c>
      <c r="B367" s="186" t="str" cm="1">
        <f t="array" ref="B367">IFERROR(INDEX('03.Muestra'!$C$8:$C$17,SMALL(IF("Documento no web"='03.Muestra'!$D$8:$D$17,ROW('03.Muestra'!$C$8:$C$17)-MIN(ROW('03.Muestra'!$D$8:$D$17))+1,""),ROW()-361)),"")</f>
        <v/>
      </c>
      <c r="C367" s="186" t="str" cm="1">
        <f t="array" ref="C367">IFERROR(INDEX('03.Muestra'!$F$8:$F$17,SMALL(IF("Documento no web"='03.Muestra'!$D$8:$D$17,ROW('03.Muestra'!$F$8:$F$17)-MIN(ROW('03.Muestra'!$D$8:$D$17))+1,""),ROW()-361)),"")</f>
        <v/>
      </c>
      <c r="D367" s="229" t="str">
        <f t="shared" si="41"/>
        <v/>
      </c>
      <c r="E367" s="74" t="str">
        <f t="shared" si="42"/>
        <v/>
      </c>
      <c r="G367" s="18"/>
      <c r="H367" s="18"/>
      <c r="I367" s="18"/>
      <c r="J367" s="18"/>
      <c r="K367" s="163"/>
      <c r="L367" s="18"/>
      <c r="M367" s="18"/>
      <c r="N367" s="18"/>
      <c r="O367" s="18"/>
      <c r="P367" s="18"/>
      <c r="Q367" s="18"/>
      <c r="R367" s="18"/>
      <c r="S367" s="18"/>
      <c r="T367" s="18"/>
      <c r="U367" s="18"/>
      <c r="V367" s="18"/>
      <c r="W367" s="18"/>
      <c r="X367" s="18"/>
      <c r="Y367" s="18"/>
    </row>
    <row r="368" spans="1:30" ht="13.5" customHeight="1">
      <c r="A368" s="178" t="str" cm="1">
        <f t="array" ref="A368">IFERROR(INDEX('03.Muestra'!$B$8:$B$17,SMALL(IF("Documento no web"='03.Muestra'!$D$8:$D$17,ROW('03.Muestra'!$B$8:$B$17)-MIN(ROW('03.Muestra'!$D$8:$D$17))+1,""),ROW()-361)),"")</f>
        <v/>
      </c>
      <c r="B368" s="186" t="str" cm="1">
        <f t="array" ref="B368">IFERROR(INDEX('03.Muestra'!$C$8:$C$17,SMALL(IF("Documento no web"='03.Muestra'!$D$8:$D$17,ROW('03.Muestra'!$C$8:$C$17)-MIN(ROW('03.Muestra'!$D$8:$D$17))+1,""),ROW()-361)),"")</f>
        <v/>
      </c>
      <c r="C368" s="186" t="str" cm="1">
        <f t="array" ref="C368">IFERROR(INDEX('03.Muestra'!$F$8:$F$17,SMALL(IF("Documento no web"='03.Muestra'!$D$8:$D$17,ROW('03.Muestra'!$F$8:$F$17)-MIN(ROW('03.Muestra'!$D$8:$D$17))+1,""),ROW()-361)),"")</f>
        <v/>
      </c>
      <c r="D368" s="229" t="str">
        <f t="shared" si="41"/>
        <v/>
      </c>
      <c r="E368" s="74" t="str">
        <f t="shared" si="42"/>
        <v/>
      </c>
      <c r="F368" s="18"/>
      <c r="G368" s="18"/>
      <c r="H368" s="18"/>
      <c r="I368" s="18"/>
      <c r="J368" s="18"/>
      <c r="K368" s="163"/>
      <c r="L368" s="18"/>
      <c r="M368" s="18"/>
      <c r="N368" s="18"/>
      <c r="O368" s="18"/>
      <c r="P368" s="18"/>
      <c r="Q368" s="18"/>
      <c r="R368" s="18"/>
      <c r="S368" s="18"/>
      <c r="T368" s="18"/>
      <c r="U368" s="18"/>
      <c r="V368" s="18"/>
      <c r="W368" s="18"/>
      <c r="X368" s="18"/>
      <c r="Y368" s="18"/>
    </row>
    <row r="369" spans="1:30" ht="13.5" customHeight="1">
      <c r="A369" s="178" t="str" cm="1">
        <f t="array" ref="A369">IFERROR(INDEX('03.Muestra'!$B$8:$B$17,SMALL(IF("Documento no web"='03.Muestra'!$D$8:$D$17,ROW('03.Muestra'!$B$8:$B$17)-MIN(ROW('03.Muestra'!$D$8:$D$17))+1,""),ROW()-361)),"")</f>
        <v/>
      </c>
      <c r="B369" s="186" t="str" cm="1">
        <f t="array" ref="B369">IFERROR(INDEX('03.Muestra'!$C$8:$C$17,SMALL(IF("Documento no web"='03.Muestra'!$D$8:$D$17,ROW('03.Muestra'!$C$8:$C$17)-MIN(ROW('03.Muestra'!$D$8:$D$17))+1,""),ROW()-361)),"")</f>
        <v/>
      </c>
      <c r="C369" s="186" t="str" cm="1">
        <f t="array" ref="C369">IFERROR(INDEX('03.Muestra'!$F$8:$F$17,SMALL(IF("Documento no web"='03.Muestra'!$D$8:$D$17,ROW('03.Muestra'!$F$8:$F$17)-MIN(ROW('03.Muestra'!$D$8:$D$17))+1,""),ROW()-361)),"")</f>
        <v/>
      </c>
      <c r="D369" s="229" t="str">
        <f t="shared" si="41"/>
        <v/>
      </c>
      <c r="E369" s="74" t="str">
        <f t="shared" si="42"/>
        <v/>
      </c>
      <c r="F369" s="18"/>
      <c r="G369" s="18"/>
      <c r="H369" s="18"/>
      <c r="I369" s="18"/>
      <c r="J369" s="18"/>
      <c r="K369" s="163"/>
      <c r="L369" s="18"/>
      <c r="M369" s="18"/>
      <c r="N369" s="18"/>
      <c r="O369" s="18"/>
      <c r="P369" s="18"/>
      <c r="Q369" s="18"/>
      <c r="R369" s="18"/>
      <c r="S369" s="18"/>
      <c r="T369" s="18"/>
      <c r="U369" s="18"/>
      <c r="V369" s="18"/>
      <c r="W369" s="18"/>
      <c r="X369" s="18"/>
      <c r="Y369" s="18"/>
    </row>
    <row r="370" spans="1:30" ht="13.5" customHeight="1">
      <c r="A370" s="178" t="str" cm="1">
        <f t="array" ref="A370">IFERROR(INDEX('03.Muestra'!$B$8:$B$17,SMALL(IF("Documento no web"='03.Muestra'!$D$8:$D$17,ROW('03.Muestra'!$B$8:$B$17)-MIN(ROW('03.Muestra'!$D$8:$D$17))+1,""),ROW()-361)),"")</f>
        <v/>
      </c>
      <c r="B370" s="186" t="str" cm="1">
        <f t="array" ref="B370">IFERROR(INDEX('03.Muestra'!$C$8:$C$17,SMALL(IF("Documento no web"='03.Muestra'!$D$8:$D$17,ROW('03.Muestra'!$C$8:$C$17)-MIN(ROW('03.Muestra'!$D$8:$D$17))+1,""),ROW()-361)),"")</f>
        <v/>
      </c>
      <c r="C370" s="186" t="str" cm="1">
        <f t="array" ref="C370">IFERROR(INDEX('03.Muestra'!$F$8:$F$17,SMALL(IF("Documento no web"='03.Muestra'!$D$8:$D$17,ROW('03.Muestra'!$F$8:$F$17)-MIN(ROW('03.Muestra'!$D$8:$D$17))+1,""),ROW()-361)),"")</f>
        <v/>
      </c>
      <c r="D370" s="229" t="str">
        <f t="shared" si="41"/>
        <v/>
      </c>
      <c r="E370" s="74" t="str">
        <f t="shared" si="42"/>
        <v/>
      </c>
      <c r="F370" s="18"/>
      <c r="G370" s="18"/>
      <c r="H370" s="18"/>
      <c r="I370" s="18"/>
      <c r="J370" s="18"/>
      <c r="K370" s="163"/>
      <c r="L370" s="18"/>
      <c r="M370" s="18"/>
      <c r="N370" s="18"/>
      <c r="O370" s="18"/>
      <c r="P370" s="18"/>
      <c r="Q370" s="18"/>
      <c r="R370" s="18"/>
      <c r="S370" s="18"/>
      <c r="T370" s="18"/>
      <c r="U370" s="18"/>
      <c r="V370" s="18"/>
      <c r="W370" s="18"/>
      <c r="X370" s="18"/>
      <c r="Y370" s="18"/>
    </row>
    <row r="371" spans="1:30" ht="13.5" customHeight="1">
      <c r="A371" s="178" t="str" cm="1">
        <f t="array" ref="A371">IFERROR(INDEX('03.Muestra'!$B$8:$B$17,SMALL(IF("Documento no web"='03.Muestra'!$D$8:$D$17,ROW('03.Muestra'!$B$8:$B$17)-MIN(ROW('03.Muestra'!$D$8:$D$17))+1,""),ROW()-361)),"")</f>
        <v/>
      </c>
      <c r="B371" s="186" t="str" cm="1">
        <f t="array" ref="B371">IFERROR(INDEX('03.Muestra'!$C$8:$C$17,SMALL(IF("Documento no web"='03.Muestra'!$D$8:$D$17,ROW('03.Muestra'!$C$8:$C$17)-MIN(ROW('03.Muestra'!$D$8:$D$17))+1,""),ROW()-361)),"")</f>
        <v/>
      </c>
      <c r="C371" s="186" t="str" cm="1">
        <f t="array" ref="C371">IFERROR(INDEX('03.Muestra'!$F$8:$F$17,SMALL(IF("Documento no web"='03.Muestra'!$D$8:$D$17,ROW('03.Muestra'!$F$8:$F$17)-MIN(ROW('03.Muestra'!$D$8:$D$17))+1,""),ROW()-361)),"")</f>
        <v/>
      </c>
      <c r="D371" s="229" t="str">
        <f t="shared" si="41"/>
        <v/>
      </c>
      <c r="E371" s="74" t="str">
        <f t="shared" si="42"/>
        <v/>
      </c>
      <c r="F371" s="18"/>
      <c r="G371" s="18"/>
      <c r="H371" s="18"/>
      <c r="I371" s="18"/>
      <c r="J371" s="18"/>
      <c r="K371" s="163"/>
      <c r="L371" s="18"/>
      <c r="M371" s="18"/>
      <c r="N371" s="18"/>
      <c r="O371" s="18"/>
      <c r="P371" s="18"/>
      <c r="Q371" s="18"/>
      <c r="R371" s="18"/>
      <c r="S371" s="18"/>
      <c r="T371" s="18"/>
      <c r="U371" s="18"/>
      <c r="V371" s="18"/>
      <c r="W371" s="18"/>
      <c r="X371" s="18"/>
      <c r="Y371" s="18"/>
    </row>
    <row r="372" spans="1:30" ht="12" customHeight="1">
      <c r="A372" s="79"/>
      <c r="B372" s="111"/>
      <c r="C372" s="111"/>
      <c r="D372" s="239"/>
      <c r="E372" s="74"/>
      <c r="F372" s="18"/>
      <c r="G372" s="18"/>
      <c r="H372" s="18"/>
      <c r="I372" s="18"/>
      <c r="J372" s="18"/>
      <c r="N372" s="18"/>
      <c r="O372" s="18"/>
      <c r="P372" s="18"/>
      <c r="Q372" s="18"/>
      <c r="R372" s="18"/>
      <c r="S372" s="18"/>
      <c r="T372" s="18"/>
      <c r="U372" s="18"/>
      <c r="AD372" s="18"/>
    </row>
    <row r="373" spans="1:30" ht="12" customHeight="1">
      <c r="A373" s="79"/>
      <c r="B373" s="111"/>
      <c r="C373" s="111"/>
      <c r="D373" s="239"/>
      <c r="E373" s="74"/>
      <c r="F373" s="18"/>
      <c r="G373" s="18"/>
      <c r="H373" s="18"/>
      <c r="I373" s="18"/>
      <c r="J373" s="18"/>
      <c r="N373" s="18"/>
      <c r="O373" s="18"/>
      <c r="P373" s="18"/>
      <c r="Q373" s="18"/>
      <c r="R373" s="18"/>
      <c r="S373" s="18"/>
      <c r="T373" s="18"/>
      <c r="U373" s="18"/>
      <c r="AD373" s="18"/>
    </row>
    <row r="374" spans="1:30" ht="31">
      <c r="A374" s="227"/>
      <c r="B374" s="228"/>
      <c r="C374" s="227"/>
      <c r="D374" s="240"/>
      <c r="E374" s="74"/>
      <c r="F374" s="18"/>
      <c r="G374" s="18"/>
      <c r="H374" s="18"/>
      <c r="I374" s="18"/>
      <c r="J374" s="18"/>
      <c r="N374" s="18"/>
      <c r="O374" s="18"/>
      <c r="P374" s="18"/>
      <c r="Q374" s="18"/>
      <c r="R374" s="18"/>
      <c r="S374" s="18"/>
      <c r="T374" s="18"/>
      <c r="U374" s="18"/>
      <c r="AD374" s="18"/>
    </row>
    <row r="375" spans="1:30" ht="14.5" customHeight="1">
      <c r="A375" s="180"/>
      <c r="B375" s="180"/>
      <c r="C375" s="180"/>
      <c r="D375" s="241"/>
      <c r="E375" s="74"/>
      <c r="F375" s="176"/>
      <c r="G375" s="18"/>
      <c r="H375" s="18"/>
      <c r="I375" s="18"/>
      <c r="J375" s="18"/>
      <c r="N375" s="18"/>
      <c r="O375" s="18"/>
      <c r="P375" s="18"/>
      <c r="Q375" s="18"/>
      <c r="R375" s="18"/>
      <c r="S375" s="18"/>
      <c r="T375" s="18"/>
      <c r="U375" s="18"/>
      <c r="AD375" s="18"/>
    </row>
    <row r="376" spans="1:30" ht="13.5" customHeight="1">
      <c r="B376" s="18"/>
      <c r="C376" s="18"/>
      <c r="D376" s="234"/>
      <c r="E376" s="18"/>
      <c r="F376" s="18"/>
      <c r="G376" s="18"/>
      <c r="H376" s="18"/>
      <c r="I376" s="18"/>
      <c r="J376" s="18"/>
      <c r="K376" s="163"/>
      <c r="L376" s="18"/>
      <c r="M376" s="18"/>
      <c r="N376" s="18"/>
      <c r="O376" s="18"/>
      <c r="P376" s="18"/>
      <c r="Q376" s="18"/>
      <c r="R376" s="18"/>
      <c r="S376" s="18"/>
      <c r="T376" s="18"/>
      <c r="U376" s="18"/>
      <c r="V376" s="18"/>
      <c r="W376" s="18"/>
      <c r="X376" s="18"/>
      <c r="Y376" s="18"/>
    </row>
    <row r="377" spans="1:30" ht="13.5" customHeight="1">
      <c r="B377" s="90"/>
      <c r="C377" s="18"/>
      <c r="D377" s="234"/>
      <c r="E377" s="78"/>
      <c r="F377" s="18"/>
      <c r="G377" s="18"/>
      <c r="H377" s="18"/>
      <c r="I377" s="18"/>
      <c r="J377" s="18"/>
      <c r="K377" s="163"/>
      <c r="L377" s="18"/>
      <c r="M377" s="18"/>
      <c r="N377" s="18"/>
      <c r="O377" s="18"/>
      <c r="P377" s="18"/>
      <c r="Q377" s="18"/>
      <c r="R377" s="18"/>
      <c r="S377" s="18"/>
      <c r="T377" s="18"/>
      <c r="U377" s="18"/>
      <c r="V377" s="18"/>
      <c r="W377" s="18"/>
      <c r="X377" s="18"/>
      <c r="Y377" s="18"/>
    </row>
    <row r="378" spans="1:30" ht="30" customHeight="1">
      <c r="A378" s="157" t="s">
        <v>262</v>
      </c>
      <c r="B378" s="22" t="s">
        <v>87</v>
      </c>
      <c r="C378" s="23" t="s">
        <v>434</v>
      </c>
      <c r="D378" s="237" t="s">
        <v>30</v>
      </c>
      <c r="E378" s="88"/>
      <c r="K378" s="163"/>
      <c r="L378" s="18"/>
      <c r="M378" s="18"/>
      <c r="N378" s="18"/>
      <c r="O378" s="18"/>
      <c r="P378" s="18"/>
      <c r="Q378" s="18"/>
      <c r="R378" s="18"/>
      <c r="S378" s="18"/>
      <c r="T378" s="18"/>
      <c r="U378" s="18"/>
      <c r="V378" s="18"/>
      <c r="W378" s="18"/>
      <c r="X378" s="18"/>
      <c r="Y378" s="18"/>
    </row>
    <row r="379" spans="1:30" ht="13.5" customHeight="1">
      <c r="A379" s="178" t="str" cm="1">
        <f t="array" ref="A379">IFERROR(INDEX('03.Muestra'!$B$8:$B$17,SMALL(IF("Documento no web"='03.Muestra'!$D$8:$D$17,ROW('03.Muestra'!$B$8:$B$17)-MIN(ROW('03.Muestra'!$D$8:$D$17))+1,""),ROW()-378)),"")</f>
        <v/>
      </c>
      <c r="B379" s="186" t="str" cm="1">
        <f t="array" ref="B379">IFERROR(INDEX('03.Muestra'!$C$8:$C$17,SMALL(IF("Documento no web"='03.Muestra'!$D$8:$D$17,ROW('03.Muestra'!$C$8:$C$17)-MIN(ROW('03.Muestra'!$D$8:$D$17))+1,""),ROW()-378)),"")</f>
        <v/>
      </c>
      <c r="C379" s="186" t="str" cm="1">
        <f t="array" ref="C379">IFERROR(INDEX('03.Muestra'!$F$8:$F$17,SMALL(IF("Documento no web"='03.Muestra'!$D$8:$D$17,ROW('03.Muestra'!$F$8:$F$17)-MIN(ROW('03.Muestra'!$D$8:$D$17))+1,""),ROW()-378)),"")</f>
        <v/>
      </c>
      <c r="D379" s="229" t="str">
        <f t="shared" ref="D379:D388" si="43">IF(C379="","",$D$18)</f>
        <v/>
      </c>
      <c r="E379" s="74" t="str">
        <f t="shared" ref="E379:E388" si="44">IF(D379&lt;&gt;"",IF(AND(B379&lt;&gt;"",C379&lt;&gt;""),"","ERR"),"")</f>
        <v/>
      </c>
      <c r="F379" s="81" t="s">
        <v>31</v>
      </c>
      <c r="G379" s="82" t="s">
        <v>35</v>
      </c>
      <c r="H379" s="83" t="s">
        <v>33</v>
      </c>
      <c r="I379" s="84" t="s">
        <v>26</v>
      </c>
      <c r="J379" s="85" t="s">
        <v>24</v>
      </c>
      <c r="K379" s="159" t="s">
        <v>463</v>
      </c>
      <c r="L379" s="18"/>
      <c r="M379" s="18"/>
      <c r="N379" s="18"/>
      <c r="O379" s="18"/>
      <c r="P379" s="18"/>
      <c r="Q379" s="18"/>
      <c r="R379" s="18"/>
      <c r="S379" s="18"/>
      <c r="T379" s="18"/>
      <c r="U379" s="18"/>
      <c r="V379" s="18"/>
      <c r="W379" s="18"/>
      <c r="X379" s="18"/>
      <c r="Y379" s="18"/>
    </row>
    <row r="380" spans="1:30" ht="13.5" customHeight="1">
      <c r="A380" s="178" t="str" cm="1">
        <f t="array" ref="A380">IFERROR(INDEX('03.Muestra'!$B$8:$B$17,SMALL(IF("Documento no web"='03.Muestra'!$D$8:$D$17,ROW('03.Muestra'!$B$8:$B$17)-MIN(ROW('03.Muestra'!$D$8:$D$17))+1,""),ROW()-378)),"")</f>
        <v/>
      </c>
      <c r="B380" s="186" t="str" cm="1">
        <f t="array" ref="B380">IFERROR(INDEX('03.Muestra'!$C$8:$C$17,SMALL(IF("Documento no web"='03.Muestra'!$D$8:$D$17,ROW('03.Muestra'!$C$8:$C$17)-MIN(ROW('03.Muestra'!$D$8:$D$17))+1,""),ROW()-378)),"")</f>
        <v/>
      </c>
      <c r="C380" s="186" t="str" cm="1">
        <f t="array" ref="C380">IFERROR(INDEX('03.Muestra'!$F$8:$F$17,SMALL(IF("Documento no web"='03.Muestra'!$D$8:$D$17,ROW('03.Muestra'!$F$8:$F$17)-MIN(ROW('03.Muestra'!$D$8:$D$17))+1,""),ROW()-378)),"")</f>
        <v/>
      </c>
      <c r="D380" s="229" t="str">
        <f t="shared" si="43"/>
        <v/>
      </c>
      <c r="E380" s="74" t="str">
        <f t="shared" si="44"/>
        <v/>
      </c>
      <c r="F380" s="199">
        <f ca="1">COUNTIF($D379:INDIRECT("$D" &amp;  SUM(ROW()-1,'03.Muestra'!$D$20)-1),F379)</f>
        <v>0</v>
      </c>
      <c r="G380" s="199">
        <f ca="1">COUNTIF($D379:INDIRECT("$D" &amp;  SUM(ROW()-1,'03.Muestra'!$D$20)-1),G379)</f>
        <v>0</v>
      </c>
      <c r="H380" s="199">
        <f ca="1">COUNTIF($D379:INDIRECT("$D" &amp;  SUM(ROW()-1,'03.Muestra'!$D$20)-1),H379)</f>
        <v>0</v>
      </c>
      <c r="I380" s="199">
        <f ca="1">COUNTIF($D379:INDIRECT("$D" &amp;  SUM(ROW()-1,'03.Muestra'!$D$20)-1),I379)</f>
        <v>0</v>
      </c>
      <c r="J380" s="199">
        <f ca="1">COUNTIF($D379:INDIRECT("$D" &amp;  SUM(ROW()-1,'03.Muestra'!$D$20)-1),J379)</f>
        <v>0</v>
      </c>
      <c r="K380" s="160">
        <f ca="1">IF(COUNTIF('03.Muestra'!$D$8:$D$17,"Documento no web")=0,0,COUNTBLANK($D379:INDIRECT("$D" &amp;  SUM(ROW()-1,COUNTIF('03.Muestra'!$D$8:$D$17,"Documento no web"))-1)))</f>
        <v>0</v>
      </c>
      <c r="L380" s="18"/>
      <c r="M380" s="18"/>
      <c r="N380" s="18"/>
      <c r="O380" s="18"/>
      <c r="P380" s="18"/>
      <c r="Q380" s="18"/>
      <c r="R380" s="18"/>
      <c r="S380" s="18"/>
      <c r="T380" s="18"/>
      <c r="U380" s="18"/>
      <c r="V380" s="18"/>
      <c r="W380" s="18"/>
      <c r="X380" s="18"/>
      <c r="Y380" s="18"/>
    </row>
    <row r="381" spans="1:30" ht="13.5" customHeight="1">
      <c r="A381" s="178" t="str" cm="1">
        <f t="array" ref="A381">IFERROR(INDEX('03.Muestra'!$B$8:$B$17,SMALL(IF("Documento no web"='03.Muestra'!$D$8:$D$17,ROW('03.Muestra'!$B$8:$B$17)-MIN(ROW('03.Muestra'!$D$8:$D$17))+1,""),ROW()-378)),"")</f>
        <v/>
      </c>
      <c r="B381" s="186" t="str" cm="1">
        <f t="array" ref="B381">IFERROR(INDEX('03.Muestra'!$C$8:$C$17,SMALL(IF("Documento no web"='03.Muestra'!$D$8:$D$17,ROW('03.Muestra'!$C$8:$C$17)-MIN(ROW('03.Muestra'!$D$8:$D$17))+1,""),ROW()-378)),"")</f>
        <v/>
      </c>
      <c r="C381" s="186" t="str" cm="1">
        <f t="array" ref="C381">IFERROR(INDEX('03.Muestra'!$F$8:$F$17,SMALL(IF("Documento no web"='03.Muestra'!$D$8:$D$17,ROW('03.Muestra'!$F$8:$F$17)-MIN(ROW('03.Muestra'!$D$8:$D$17))+1,""),ROW()-378)),"")</f>
        <v/>
      </c>
      <c r="D381" s="229" t="str">
        <f t="shared" si="43"/>
        <v/>
      </c>
      <c r="E381" s="74" t="str">
        <f t="shared" si="44"/>
        <v/>
      </c>
      <c r="G381" s="18"/>
      <c r="H381" s="18"/>
      <c r="I381" s="18"/>
      <c r="J381" s="18"/>
      <c r="K381" s="163"/>
      <c r="L381" s="18"/>
      <c r="M381" s="18"/>
      <c r="N381" s="18"/>
      <c r="O381" s="18"/>
      <c r="P381" s="18"/>
      <c r="Q381" s="18"/>
      <c r="R381" s="18"/>
      <c r="S381" s="18"/>
      <c r="T381" s="18"/>
      <c r="U381" s="18"/>
      <c r="V381" s="18"/>
      <c r="W381" s="18"/>
      <c r="X381" s="18"/>
      <c r="Y381" s="18"/>
    </row>
    <row r="382" spans="1:30" ht="13.5" customHeight="1">
      <c r="A382" s="178" t="str" cm="1">
        <f t="array" ref="A382">IFERROR(INDEX('03.Muestra'!$B$8:$B$17,SMALL(IF("Documento no web"='03.Muestra'!$D$8:$D$17,ROW('03.Muestra'!$B$8:$B$17)-MIN(ROW('03.Muestra'!$D$8:$D$17))+1,""),ROW()-378)),"")</f>
        <v/>
      </c>
      <c r="B382" s="186" t="str" cm="1">
        <f t="array" ref="B382">IFERROR(INDEX('03.Muestra'!$C$8:$C$17,SMALL(IF("Documento no web"='03.Muestra'!$D$8:$D$17,ROW('03.Muestra'!$C$8:$C$17)-MIN(ROW('03.Muestra'!$D$8:$D$17))+1,""),ROW()-378)),"")</f>
        <v/>
      </c>
      <c r="C382" s="186" t="str" cm="1">
        <f t="array" ref="C382">IFERROR(INDEX('03.Muestra'!$F$8:$F$17,SMALL(IF("Documento no web"='03.Muestra'!$D$8:$D$17,ROW('03.Muestra'!$F$8:$F$17)-MIN(ROW('03.Muestra'!$D$8:$D$17))+1,""),ROW()-378)),"")</f>
        <v/>
      </c>
      <c r="D382" s="229" t="str">
        <f t="shared" si="43"/>
        <v/>
      </c>
      <c r="E382" s="74" t="str">
        <f t="shared" si="44"/>
        <v/>
      </c>
      <c r="G382" s="18"/>
      <c r="H382" s="18"/>
      <c r="I382" s="18"/>
      <c r="J382" s="18"/>
      <c r="K382" s="163"/>
      <c r="L382" s="18"/>
      <c r="M382" s="18"/>
      <c r="N382" s="18"/>
      <c r="O382" s="18"/>
      <c r="P382" s="18"/>
      <c r="Q382" s="18"/>
      <c r="R382" s="18"/>
      <c r="S382" s="18"/>
      <c r="T382" s="18"/>
      <c r="U382" s="18"/>
      <c r="V382" s="18"/>
      <c r="W382" s="18"/>
      <c r="X382" s="18"/>
      <c r="Y382" s="18"/>
    </row>
    <row r="383" spans="1:30" ht="13.5" customHeight="1">
      <c r="A383" s="178" t="str" cm="1">
        <f t="array" ref="A383">IFERROR(INDEX('03.Muestra'!$B$8:$B$17,SMALL(IF("Documento no web"='03.Muestra'!$D$8:$D$17,ROW('03.Muestra'!$B$8:$B$17)-MIN(ROW('03.Muestra'!$D$8:$D$17))+1,""),ROW()-378)),"")</f>
        <v/>
      </c>
      <c r="B383" s="186" t="str" cm="1">
        <f t="array" ref="B383">IFERROR(INDEX('03.Muestra'!$C$8:$C$17,SMALL(IF("Documento no web"='03.Muestra'!$D$8:$D$17,ROW('03.Muestra'!$C$8:$C$17)-MIN(ROW('03.Muestra'!$D$8:$D$17))+1,""),ROW()-378)),"")</f>
        <v/>
      </c>
      <c r="C383" s="186" t="str" cm="1">
        <f t="array" ref="C383">IFERROR(INDEX('03.Muestra'!$F$8:$F$17,SMALL(IF("Documento no web"='03.Muestra'!$D$8:$D$17,ROW('03.Muestra'!$F$8:$F$17)-MIN(ROW('03.Muestra'!$D$8:$D$17))+1,""),ROW()-378)),"")</f>
        <v/>
      </c>
      <c r="D383" s="229" t="str">
        <f t="shared" si="43"/>
        <v/>
      </c>
      <c r="E383" s="74" t="str">
        <f t="shared" si="44"/>
        <v/>
      </c>
      <c r="G383" s="18"/>
      <c r="H383" s="18"/>
      <c r="I383" s="18"/>
      <c r="J383" s="18"/>
      <c r="K383" s="163"/>
      <c r="L383" s="18"/>
      <c r="M383" s="18"/>
      <c r="N383" s="18"/>
      <c r="O383" s="18"/>
      <c r="P383" s="18"/>
      <c r="Q383" s="18"/>
      <c r="R383" s="18"/>
      <c r="S383" s="18"/>
      <c r="T383" s="18"/>
      <c r="U383" s="18"/>
      <c r="V383" s="18"/>
      <c r="W383" s="18"/>
      <c r="X383" s="18"/>
      <c r="Y383" s="18"/>
    </row>
    <row r="384" spans="1:30" ht="13.5" customHeight="1">
      <c r="A384" s="178" t="str" cm="1">
        <f t="array" ref="A384">IFERROR(INDEX('03.Muestra'!$B$8:$B$17,SMALL(IF("Documento no web"='03.Muestra'!$D$8:$D$17,ROW('03.Muestra'!$B$8:$B$17)-MIN(ROW('03.Muestra'!$D$8:$D$17))+1,""),ROW()-378)),"")</f>
        <v/>
      </c>
      <c r="B384" s="186" t="str" cm="1">
        <f t="array" ref="B384">IFERROR(INDEX('03.Muestra'!$C$8:$C$17,SMALL(IF("Documento no web"='03.Muestra'!$D$8:$D$17,ROW('03.Muestra'!$C$8:$C$17)-MIN(ROW('03.Muestra'!$D$8:$D$17))+1,""),ROW()-378)),"")</f>
        <v/>
      </c>
      <c r="C384" s="186" t="str" cm="1">
        <f t="array" ref="C384">IFERROR(INDEX('03.Muestra'!$F$8:$F$17,SMALL(IF("Documento no web"='03.Muestra'!$D$8:$D$17,ROW('03.Muestra'!$F$8:$F$17)-MIN(ROW('03.Muestra'!$D$8:$D$17))+1,""),ROW()-378)),"")</f>
        <v/>
      </c>
      <c r="D384" s="229" t="str">
        <f t="shared" si="43"/>
        <v/>
      </c>
      <c r="E384" s="74" t="str">
        <f t="shared" si="44"/>
        <v/>
      </c>
      <c r="G384" s="18"/>
      <c r="H384" s="18"/>
      <c r="I384" s="18"/>
      <c r="J384" s="18"/>
      <c r="K384" s="163"/>
      <c r="L384" s="18"/>
      <c r="M384" s="18"/>
      <c r="N384" s="18"/>
      <c r="O384" s="18"/>
      <c r="P384" s="18"/>
      <c r="Q384" s="18"/>
      <c r="R384" s="18"/>
      <c r="S384" s="18"/>
      <c r="T384" s="18"/>
      <c r="U384" s="18"/>
      <c r="V384" s="18"/>
      <c r="W384" s="18"/>
      <c r="X384" s="18"/>
      <c r="Y384" s="18"/>
    </row>
    <row r="385" spans="1:30" ht="13.5" customHeight="1">
      <c r="A385" s="178" t="str" cm="1">
        <f t="array" ref="A385">IFERROR(INDEX('03.Muestra'!$B$8:$B$17,SMALL(IF("Documento no web"='03.Muestra'!$D$8:$D$17,ROW('03.Muestra'!$B$8:$B$17)-MIN(ROW('03.Muestra'!$D$8:$D$17))+1,""),ROW()-378)),"")</f>
        <v/>
      </c>
      <c r="B385" s="186" t="str" cm="1">
        <f t="array" ref="B385">IFERROR(INDEX('03.Muestra'!$C$8:$C$17,SMALL(IF("Documento no web"='03.Muestra'!$D$8:$D$17,ROW('03.Muestra'!$C$8:$C$17)-MIN(ROW('03.Muestra'!$D$8:$D$17))+1,""),ROW()-378)),"")</f>
        <v/>
      </c>
      <c r="C385" s="186" t="str" cm="1">
        <f t="array" ref="C385">IFERROR(INDEX('03.Muestra'!$F$8:$F$17,SMALL(IF("Documento no web"='03.Muestra'!$D$8:$D$17,ROW('03.Muestra'!$F$8:$F$17)-MIN(ROW('03.Muestra'!$D$8:$D$17))+1,""),ROW()-378)),"")</f>
        <v/>
      </c>
      <c r="D385" s="229" t="str">
        <f t="shared" si="43"/>
        <v/>
      </c>
      <c r="E385" s="74" t="str">
        <f t="shared" si="44"/>
        <v/>
      </c>
      <c r="F385" s="18"/>
      <c r="G385" s="18"/>
      <c r="H385" s="18"/>
      <c r="I385" s="18"/>
      <c r="J385" s="18"/>
      <c r="K385" s="163"/>
      <c r="L385" s="18"/>
      <c r="M385" s="18"/>
      <c r="N385" s="18"/>
      <c r="O385" s="18"/>
      <c r="P385" s="18"/>
      <c r="Q385" s="18"/>
      <c r="R385" s="18"/>
      <c r="S385" s="18"/>
      <c r="T385" s="18"/>
      <c r="U385" s="18"/>
      <c r="V385" s="18"/>
      <c r="W385" s="18"/>
      <c r="X385" s="18"/>
      <c r="Y385" s="18"/>
    </row>
    <row r="386" spans="1:30" ht="13.5" customHeight="1">
      <c r="A386" s="178" t="str" cm="1">
        <f t="array" ref="A386">IFERROR(INDEX('03.Muestra'!$B$8:$B$17,SMALL(IF("Documento no web"='03.Muestra'!$D$8:$D$17,ROW('03.Muestra'!$B$8:$B$17)-MIN(ROW('03.Muestra'!$D$8:$D$17))+1,""),ROW()-378)),"")</f>
        <v/>
      </c>
      <c r="B386" s="186" t="str" cm="1">
        <f t="array" ref="B386">IFERROR(INDEX('03.Muestra'!$C$8:$C$17,SMALL(IF("Documento no web"='03.Muestra'!$D$8:$D$17,ROW('03.Muestra'!$C$8:$C$17)-MIN(ROW('03.Muestra'!$D$8:$D$17))+1,""),ROW()-378)),"")</f>
        <v/>
      </c>
      <c r="C386" s="186" t="str" cm="1">
        <f t="array" ref="C386">IFERROR(INDEX('03.Muestra'!$F$8:$F$17,SMALL(IF("Documento no web"='03.Muestra'!$D$8:$D$17,ROW('03.Muestra'!$F$8:$F$17)-MIN(ROW('03.Muestra'!$D$8:$D$17))+1,""),ROW()-378)),"")</f>
        <v/>
      </c>
      <c r="D386" s="229" t="str">
        <f t="shared" si="43"/>
        <v/>
      </c>
      <c r="E386" s="74" t="str">
        <f t="shared" si="44"/>
        <v/>
      </c>
      <c r="F386" s="18"/>
      <c r="G386" s="18"/>
      <c r="H386" s="18"/>
      <c r="I386" s="18"/>
      <c r="J386" s="18"/>
      <c r="K386" s="163"/>
      <c r="L386" s="18"/>
      <c r="M386" s="18"/>
      <c r="N386" s="18"/>
      <c r="O386" s="18"/>
      <c r="P386" s="18"/>
      <c r="Q386" s="18"/>
      <c r="R386" s="18"/>
      <c r="S386" s="18"/>
      <c r="T386" s="18"/>
      <c r="U386" s="18"/>
      <c r="V386" s="18"/>
      <c r="W386" s="18"/>
      <c r="X386" s="18"/>
      <c r="Y386" s="18"/>
    </row>
    <row r="387" spans="1:30" ht="13.5" customHeight="1">
      <c r="A387" s="178" t="str" cm="1">
        <f t="array" ref="A387">IFERROR(INDEX('03.Muestra'!$B$8:$B$17,SMALL(IF("Documento no web"='03.Muestra'!$D$8:$D$17,ROW('03.Muestra'!$B$8:$B$17)-MIN(ROW('03.Muestra'!$D$8:$D$17))+1,""),ROW()-378)),"")</f>
        <v/>
      </c>
      <c r="B387" s="186" t="str" cm="1">
        <f t="array" ref="B387">IFERROR(INDEX('03.Muestra'!$C$8:$C$17,SMALL(IF("Documento no web"='03.Muestra'!$D$8:$D$17,ROW('03.Muestra'!$C$8:$C$17)-MIN(ROW('03.Muestra'!$D$8:$D$17))+1,""),ROW()-378)),"")</f>
        <v/>
      </c>
      <c r="C387" s="186" t="str" cm="1">
        <f t="array" ref="C387">IFERROR(INDEX('03.Muestra'!$F$8:$F$17,SMALL(IF("Documento no web"='03.Muestra'!$D$8:$D$17,ROW('03.Muestra'!$F$8:$F$17)-MIN(ROW('03.Muestra'!$D$8:$D$17))+1,""),ROW()-378)),"")</f>
        <v/>
      </c>
      <c r="D387" s="229" t="str">
        <f t="shared" si="43"/>
        <v/>
      </c>
      <c r="E387" s="74" t="str">
        <f t="shared" si="44"/>
        <v/>
      </c>
      <c r="F387" s="18"/>
      <c r="G387" s="18"/>
      <c r="H387" s="18"/>
      <c r="I387" s="18"/>
      <c r="J387" s="18"/>
      <c r="K387" s="163"/>
      <c r="L387" s="18"/>
      <c r="M387" s="18"/>
      <c r="N387" s="18"/>
      <c r="O387" s="18"/>
      <c r="P387" s="18"/>
      <c r="Q387" s="18"/>
      <c r="R387" s="18"/>
      <c r="S387" s="18"/>
      <c r="T387" s="18"/>
      <c r="U387" s="18"/>
      <c r="V387" s="18"/>
      <c r="W387" s="18"/>
      <c r="X387" s="18"/>
      <c r="Y387" s="18"/>
    </row>
    <row r="388" spans="1:30" ht="13.5" customHeight="1">
      <c r="A388" s="178" t="str" cm="1">
        <f t="array" ref="A388">IFERROR(INDEX('03.Muestra'!$B$8:$B$17,SMALL(IF("Documento no web"='03.Muestra'!$D$8:$D$17,ROW('03.Muestra'!$B$8:$B$17)-MIN(ROW('03.Muestra'!$D$8:$D$17))+1,""),ROW()-378)),"")</f>
        <v/>
      </c>
      <c r="B388" s="186" t="str" cm="1">
        <f t="array" ref="B388">IFERROR(INDEX('03.Muestra'!$C$8:$C$17,SMALL(IF("Documento no web"='03.Muestra'!$D$8:$D$17,ROW('03.Muestra'!$C$8:$C$17)-MIN(ROW('03.Muestra'!$D$8:$D$17))+1,""),ROW()-378)),"")</f>
        <v/>
      </c>
      <c r="C388" s="186" t="str" cm="1">
        <f t="array" ref="C388">IFERROR(INDEX('03.Muestra'!$F$8:$F$17,SMALL(IF("Documento no web"='03.Muestra'!$D$8:$D$17,ROW('03.Muestra'!$F$8:$F$17)-MIN(ROW('03.Muestra'!$D$8:$D$17))+1,""),ROW()-378)),"")</f>
        <v/>
      </c>
      <c r="D388" s="229" t="str">
        <f t="shared" si="43"/>
        <v/>
      </c>
      <c r="E388" s="74" t="str">
        <f t="shared" si="44"/>
        <v/>
      </c>
      <c r="F388" s="18"/>
      <c r="G388" s="18"/>
      <c r="H388" s="18"/>
      <c r="I388" s="18"/>
      <c r="J388" s="18"/>
      <c r="K388" s="163"/>
      <c r="L388" s="18"/>
      <c r="M388" s="18"/>
      <c r="N388" s="18"/>
      <c r="O388" s="18"/>
      <c r="P388" s="18"/>
      <c r="Q388" s="18"/>
      <c r="R388" s="18"/>
      <c r="S388" s="18"/>
      <c r="T388" s="18"/>
      <c r="U388" s="18"/>
      <c r="V388" s="18"/>
      <c r="W388" s="18"/>
      <c r="X388" s="18"/>
      <c r="Y388" s="18"/>
    </row>
    <row r="389" spans="1:30" ht="12" customHeight="1">
      <c r="A389" s="79"/>
      <c r="B389" s="111"/>
      <c r="C389" s="111"/>
      <c r="D389" s="239"/>
      <c r="E389" s="74"/>
      <c r="F389" s="18"/>
      <c r="G389" s="18"/>
      <c r="H389" s="18"/>
      <c r="I389" s="18"/>
      <c r="J389" s="18"/>
      <c r="N389" s="18"/>
      <c r="O389" s="18"/>
      <c r="P389" s="18"/>
      <c r="Q389" s="18"/>
      <c r="R389" s="18"/>
      <c r="S389" s="18"/>
      <c r="T389" s="18"/>
      <c r="U389" s="18"/>
      <c r="AD389" s="18"/>
    </row>
    <row r="390" spans="1:30" ht="12" customHeight="1">
      <c r="A390" s="79"/>
      <c r="B390" s="111"/>
      <c r="C390" s="111"/>
      <c r="D390" s="239"/>
      <c r="E390" s="74"/>
      <c r="F390" s="18"/>
      <c r="G390" s="18"/>
      <c r="H390" s="18"/>
      <c r="I390" s="18"/>
      <c r="J390" s="18"/>
      <c r="N390" s="18"/>
      <c r="O390" s="18"/>
      <c r="P390" s="18"/>
      <c r="Q390" s="18"/>
      <c r="R390" s="18"/>
      <c r="S390" s="18"/>
      <c r="T390" s="18"/>
      <c r="U390" s="18"/>
      <c r="AD390" s="18"/>
    </row>
    <row r="391" spans="1:30" ht="31">
      <c r="A391" s="227"/>
      <c r="B391" s="228"/>
      <c r="C391" s="227"/>
      <c r="D391" s="240"/>
      <c r="E391" s="74"/>
      <c r="F391" s="18"/>
      <c r="G391" s="18"/>
      <c r="H391" s="18"/>
      <c r="I391" s="18"/>
      <c r="J391" s="18"/>
      <c r="N391" s="18"/>
      <c r="O391" s="18"/>
      <c r="P391" s="18"/>
      <c r="Q391" s="18"/>
      <c r="R391" s="18"/>
      <c r="S391" s="18"/>
      <c r="T391" s="18"/>
      <c r="U391" s="18"/>
      <c r="AD391" s="18"/>
    </row>
    <row r="392" spans="1:30" ht="14.5" customHeight="1">
      <c r="A392" s="180"/>
      <c r="B392" s="180"/>
      <c r="C392" s="180"/>
      <c r="D392" s="241"/>
      <c r="E392" s="74"/>
      <c r="F392" s="176"/>
      <c r="G392" s="18"/>
      <c r="H392" s="18"/>
      <c r="I392" s="18"/>
      <c r="J392" s="18"/>
      <c r="N392" s="18"/>
      <c r="O392" s="18"/>
      <c r="P392" s="18"/>
      <c r="Q392" s="18"/>
      <c r="R392" s="18"/>
      <c r="S392" s="18"/>
      <c r="T392" s="18"/>
      <c r="U392" s="18"/>
      <c r="AD392" s="18"/>
    </row>
    <row r="393" spans="1:30" ht="13.5" customHeight="1">
      <c r="B393" s="18"/>
      <c r="C393" s="18"/>
      <c r="D393" s="235"/>
      <c r="E393" s="18"/>
      <c r="F393" s="18"/>
      <c r="G393" s="18"/>
      <c r="H393" s="18"/>
      <c r="I393" s="18"/>
      <c r="J393" s="18"/>
      <c r="K393" s="163"/>
      <c r="L393" s="18"/>
      <c r="M393" s="18"/>
      <c r="N393" s="18"/>
      <c r="O393" s="18"/>
      <c r="P393" s="18"/>
      <c r="Q393" s="18"/>
      <c r="R393" s="18"/>
      <c r="S393" s="18"/>
      <c r="T393" s="18"/>
      <c r="U393" s="18"/>
      <c r="V393" s="18"/>
      <c r="W393" s="18"/>
      <c r="X393" s="18"/>
      <c r="Y393" s="18"/>
    </row>
    <row r="394" spans="1:30" ht="13.5" customHeight="1">
      <c r="B394" s="90"/>
      <c r="C394" s="18"/>
      <c r="D394" s="235"/>
      <c r="E394" s="78"/>
      <c r="F394" s="18"/>
      <c r="G394" s="18"/>
      <c r="H394" s="18"/>
      <c r="I394" s="18"/>
      <c r="J394" s="18"/>
      <c r="K394" s="163"/>
      <c r="L394" s="18"/>
      <c r="M394" s="18"/>
      <c r="N394" s="18"/>
      <c r="O394" s="18"/>
      <c r="P394" s="18"/>
      <c r="Q394" s="18"/>
      <c r="R394" s="18"/>
      <c r="S394" s="18"/>
      <c r="T394" s="18"/>
      <c r="U394" s="18"/>
      <c r="V394" s="18"/>
      <c r="W394" s="18"/>
      <c r="X394" s="18"/>
      <c r="Y394" s="18"/>
    </row>
    <row r="395" spans="1:30" ht="30" customHeight="1">
      <c r="A395" s="157" t="s">
        <v>262</v>
      </c>
      <c r="B395" s="22" t="s">
        <v>87</v>
      </c>
      <c r="C395" s="23" t="s">
        <v>435</v>
      </c>
      <c r="D395" s="237" t="s">
        <v>30</v>
      </c>
      <c r="E395" s="88"/>
      <c r="K395" s="163"/>
      <c r="L395" s="18"/>
      <c r="M395" s="18"/>
      <c r="N395" s="18"/>
      <c r="O395" s="18"/>
      <c r="P395" s="18"/>
      <c r="Q395" s="18"/>
      <c r="R395" s="18"/>
      <c r="S395" s="18"/>
      <c r="T395" s="18"/>
      <c r="U395" s="18"/>
      <c r="V395" s="18"/>
      <c r="W395" s="18"/>
      <c r="X395" s="18"/>
      <c r="Y395" s="18"/>
    </row>
    <row r="396" spans="1:30" ht="13.5" customHeight="1">
      <c r="A396" s="178" t="str" cm="1">
        <f t="array" ref="A396">IFERROR(INDEX('03.Muestra'!$B$8:$B$17,SMALL(IF("Documento no web"='03.Muestra'!$D$8:$D$17,ROW('03.Muestra'!$B$8:$B$17)-MIN(ROW('03.Muestra'!$D$8:$D$17))+1,""),ROW()-395)),"")</f>
        <v/>
      </c>
      <c r="B396" s="186" t="str" cm="1">
        <f t="array" ref="B396">IFERROR(INDEX('03.Muestra'!$C$8:$C$17,SMALL(IF("Documento no web"='03.Muestra'!$D$8:$D$17,ROW('03.Muestra'!$C$8:$C$17)-MIN(ROW('03.Muestra'!$D$8:$D$17))+1,""),ROW()-395)),"")</f>
        <v/>
      </c>
      <c r="C396" s="186" t="str" cm="1">
        <f t="array" ref="C396">IFERROR(INDEX('03.Muestra'!$F$8:$F$17,SMALL(IF("Documento no web"='03.Muestra'!$D$8:$D$17,ROW('03.Muestra'!$F$8:$F$17)-MIN(ROW('03.Muestra'!$D$8:$D$17))+1,""),ROW()-395)),"")</f>
        <v/>
      </c>
      <c r="D396" s="229" t="str">
        <f t="shared" ref="D396:D405" si="45">IF(C396="","",$D$18)</f>
        <v/>
      </c>
      <c r="E396" s="74" t="str">
        <f t="shared" ref="E396:E405" si="46">IF(D396&lt;&gt;"",IF(AND(B396&lt;&gt;"",C396&lt;&gt;""),"","ERR"),"")</f>
        <v/>
      </c>
      <c r="F396" s="81" t="s">
        <v>31</v>
      </c>
      <c r="G396" s="82" t="s">
        <v>35</v>
      </c>
      <c r="H396" s="83" t="s">
        <v>33</v>
      </c>
      <c r="I396" s="84" t="s">
        <v>26</v>
      </c>
      <c r="J396" s="85" t="s">
        <v>24</v>
      </c>
      <c r="K396" s="159" t="s">
        <v>463</v>
      </c>
      <c r="L396" s="18"/>
      <c r="M396" s="18"/>
      <c r="N396" s="18"/>
      <c r="O396" s="18"/>
      <c r="P396" s="18"/>
      <c r="Q396" s="18"/>
      <c r="R396" s="18"/>
      <c r="S396" s="18"/>
      <c r="T396" s="18"/>
      <c r="U396" s="18"/>
      <c r="V396" s="18"/>
      <c r="W396" s="18"/>
      <c r="X396" s="18"/>
      <c r="Y396" s="18"/>
    </row>
    <row r="397" spans="1:30" ht="13.5" customHeight="1">
      <c r="A397" s="178" t="str" cm="1">
        <f t="array" ref="A397">IFERROR(INDEX('03.Muestra'!$B$8:$B$17,SMALL(IF("Documento no web"='03.Muestra'!$D$8:$D$17,ROW('03.Muestra'!$B$8:$B$17)-MIN(ROW('03.Muestra'!$D$8:$D$17))+1,""),ROW()-395)),"")</f>
        <v/>
      </c>
      <c r="B397" s="186" t="str" cm="1">
        <f t="array" ref="B397">IFERROR(INDEX('03.Muestra'!$C$8:$C$17,SMALL(IF("Documento no web"='03.Muestra'!$D$8:$D$17,ROW('03.Muestra'!$C$8:$C$17)-MIN(ROW('03.Muestra'!$D$8:$D$17))+1,""),ROW()-395)),"")</f>
        <v/>
      </c>
      <c r="C397" s="186" t="str" cm="1">
        <f t="array" ref="C397">IFERROR(INDEX('03.Muestra'!$F$8:$F$17,SMALL(IF("Documento no web"='03.Muestra'!$D$8:$D$17,ROW('03.Muestra'!$F$8:$F$17)-MIN(ROW('03.Muestra'!$D$8:$D$17))+1,""),ROW()-395)),"")</f>
        <v/>
      </c>
      <c r="D397" s="229" t="str">
        <f t="shared" si="45"/>
        <v/>
      </c>
      <c r="E397" s="74" t="str">
        <f t="shared" si="46"/>
        <v/>
      </c>
      <c r="F397" s="199">
        <f ca="1">COUNTIF($D396:INDIRECT("$D" &amp;  SUM(ROW()-1,'03.Muestra'!$D$20)-1),F396)</f>
        <v>0</v>
      </c>
      <c r="G397" s="199">
        <f ca="1">COUNTIF($D396:INDIRECT("$D" &amp;  SUM(ROW()-1,'03.Muestra'!$D$20)-1),G396)</f>
        <v>0</v>
      </c>
      <c r="H397" s="199">
        <f ca="1">COUNTIF($D396:INDIRECT("$D" &amp;  SUM(ROW()-1,'03.Muestra'!$D$20)-1),H396)</f>
        <v>0</v>
      </c>
      <c r="I397" s="199">
        <f ca="1">COUNTIF($D396:INDIRECT("$D" &amp;  SUM(ROW()-1,'03.Muestra'!$D$20)-1),I396)</f>
        <v>0</v>
      </c>
      <c r="J397" s="199">
        <f ca="1">COUNTIF($D396:INDIRECT("$D" &amp;  SUM(ROW()-1,'03.Muestra'!$D$20)-1),J396)</f>
        <v>0</v>
      </c>
      <c r="K397" s="160">
        <f ca="1">IF(COUNTIF('03.Muestra'!$D$8:$D$17,"Documento no web")=0,0,COUNTBLANK($D396:INDIRECT("$D" &amp;  SUM(ROW()-1,COUNTIF('03.Muestra'!$D$8:$D$17,"Documento no web"))-1)))</f>
        <v>0</v>
      </c>
      <c r="L397" s="18"/>
      <c r="M397" s="18"/>
      <c r="N397" s="18"/>
      <c r="O397" s="18"/>
      <c r="P397" s="18"/>
      <c r="Q397" s="18"/>
      <c r="R397" s="18"/>
      <c r="S397" s="18"/>
      <c r="T397" s="18"/>
      <c r="U397" s="18"/>
      <c r="V397" s="18"/>
      <c r="W397" s="18"/>
      <c r="X397" s="18"/>
      <c r="Y397" s="18"/>
    </row>
    <row r="398" spans="1:30" ht="13.5" customHeight="1">
      <c r="A398" s="178" t="str" cm="1">
        <f t="array" ref="A398">IFERROR(INDEX('03.Muestra'!$B$8:$B$17,SMALL(IF("Documento no web"='03.Muestra'!$D$8:$D$17,ROW('03.Muestra'!$B$8:$B$17)-MIN(ROW('03.Muestra'!$D$8:$D$17))+1,""),ROW()-395)),"")</f>
        <v/>
      </c>
      <c r="B398" s="186" t="str" cm="1">
        <f t="array" ref="B398">IFERROR(INDEX('03.Muestra'!$C$8:$C$17,SMALL(IF("Documento no web"='03.Muestra'!$D$8:$D$17,ROW('03.Muestra'!$C$8:$C$17)-MIN(ROW('03.Muestra'!$D$8:$D$17))+1,""),ROW()-395)),"")</f>
        <v/>
      </c>
      <c r="C398" s="186" t="str" cm="1">
        <f t="array" ref="C398">IFERROR(INDEX('03.Muestra'!$F$8:$F$17,SMALL(IF("Documento no web"='03.Muestra'!$D$8:$D$17,ROW('03.Muestra'!$F$8:$F$17)-MIN(ROW('03.Muestra'!$D$8:$D$17))+1,""),ROW()-395)),"")</f>
        <v/>
      </c>
      <c r="D398" s="229" t="str">
        <f t="shared" si="45"/>
        <v/>
      </c>
      <c r="E398" s="74" t="str">
        <f t="shared" si="46"/>
        <v/>
      </c>
      <c r="G398" s="18"/>
      <c r="H398" s="18"/>
      <c r="I398" s="18"/>
      <c r="J398" s="18"/>
      <c r="K398" s="163"/>
      <c r="L398" s="18"/>
      <c r="M398" s="18"/>
      <c r="N398" s="18"/>
      <c r="O398" s="18"/>
      <c r="P398" s="18"/>
      <c r="Q398" s="18"/>
      <c r="R398" s="18"/>
      <c r="S398" s="18"/>
      <c r="T398" s="18"/>
      <c r="U398" s="18"/>
      <c r="V398" s="18"/>
      <c r="W398" s="18"/>
      <c r="X398" s="18"/>
      <c r="Y398" s="18"/>
    </row>
    <row r="399" spans="1:30" ht="13.5" customHeight="1">
      <c r="A399" s="178" t="str" cm="1">
        <f t="array" ref="A399">IFERROR(INDEX('03.Muestra'!$B$8:$B$17,SMALL(IF("Documento no web"='03.Muestra'!$D$8:$D$17,ROW('03.Muestra'!$B$8:$B$17)-MIN(ROW('03.Muestra'!$D$8:$D$17))+1,""),ROW()-395)),"")</f>
        <v/>
      </c>
      <c r="B399" s="186" t="str" cm="1">
        <f t="array" ref="B399">IFERROR(INDEX('03.Muestra'!$C$8:$C$17,SMALL(IF("Documento no web"='03.Muestra'!$D$8:$D$17,ROW('03.Muestra'!$C$8:$C$17)-MIN(ROW('03.Muestra'!$D$8:$D$17))+1,""),ROW()-395)),"")</f>
        <v/>
      </c>
      <c r="C399" s="186" t="str" cm="1">
        <f t="array" ref="C399">IFERROR(INDEX('03.Muestra'!$F$8:$F$17,SMALL(IF("Documento no web"='03.Muestra'!$D$8:$D$17,ROW('03.Muestra'!$F$8:$F$17)-MIN(ROW('03.Muestra'!$D$8:$D$17))+1,""),ROW()-395)),"")</f>
        <v/>
      </c>
      <c r="D399" s="229" t="str">
        <f t="shared" si="45"/>
        <v/>
      </c>
      <c r="E399" s="74" t="str">
        <f t="shared" si="46"/>
        <v/>
      </c>
      <c r="G399" s="18"/>
      <c r="H399" s="18"/>
      <c r="I399" s="18"/>
      <c r="J399" s="18"/>
      <c r="K399" s="163"/>
      <c r="L399" s="18"/>
      <c r="M399" s="18"/>
      <c r="N399" s="18"/>
      <c r="O399" s="18"/>
      <c r="P399" s="18"/>
      <c r="Q399" s="18"/>
      <c r="R399" s="18"/>
      <c r="S399" s="18"/>
      <c r="T399" s="18"/>
      <c r="U399" s="18"/>
      <c r="V399" s="18"/>
      <c r="W399" s="18"/>
      <c r="X399" s="18"/>
      <c r="Y399" s="18"/>
    </row>
    <row r="400" spans="1:30" ht="13.5" customHeight="1">
      <c r="A400" s="178" t="str" cm="1">
        <f t="array" ref="A400">IFERROR(INDEX('03.Muestra'!$B$8:$B$17,SMALL(IF("Documento no web"='03.Muestra'!$D$8:$D$17,ROW('03.Muestra'!$B$8:$B$17)-MIN(ROW('03.Muestra'!$D$8:$D$17))+1,""),ROW()-395)),"")</f>
        <v/>
      </c>
      <c r="B400" s="186" t="str" cm="1">
        <f t="array" ref="B400">IFERROR(INDEX('03.Muestra'!$C$8:$C$17,SMALL(IF("Documento no web"='03.Muestra'!$D$8:$D$17,ROW('03.Muestra'!$C$8:$C$17)-MIN(ROW('03.Muestra'!$D$8:$D$17))+1,""),ROW()-395)),"")</f>
        <v/>
      </c>
      <c r="C400" s="186" t="str" cm="1">
        <f t="array" ref="C400">IFERROR(INDEX('03.Muestra'!$F$8:$F$17,SMALL(IF("Documento no web"='03.Muestra'!$D$8:$D$17,ROW('03.Muestra'!$F$8:$F$17)-MIN(ROW('03.Muestra'!$D$8:$D$17))+1,""),ROW()-395)),"")</f>
        <v/>
      </c>
      <c r="D400" s="229" t="str">
        <f t="shared" si="45"/>
        <v/>
      </c>
      <c r="E400" s="74" t="str">
        <f t="shared" si="46"/>
        <v/>
      </c>
      <c r="G400" s="18"/>
      <c r="H400" s="18"/>
      <c r="I400" s="18"/>
      <c r="J400" s="18"/>
      <c r="K400" s="163"/>
      <c r="L400" s="18"/>
      <c r="M400" s="18"/>
      <c r="N400" s="18"/>
      <c r="O400" s="18"/>
      <c r="P400" s="18"/>
      <c r="Q400" s="18"/>
      <c r="R400" s="18"/>
      <c r="S400" s="18"/>
      <c r="T400" s="18"/>
      <c r="U400" s="18"/>
      <c r="V400" s="18"/>
      <c r="W400" s="18"/>
      <c r="X400" s="18"/>
      <c r="Y400" s="18"/>
    </row>
    <row r="401" spans="1:30" ht="13.5" customHeight="1">
      <c r="A401" s="178" t="str" cm="1">
        <f t="array" ref="A401">IFERROR(INDEX('03.Muestra'!$B$8:$B$17,SMALL(IF("Documento no web"='03.Muestra'!$D$8:$D$17,ROW('03.Muestra'!$B$8:$B$17)-MIN(ROW('03.Muestra'!$D$8:$D$17))+1,""),ROW()-395)),"")</f>
        <v/>
      </c>
      <c r="B401" s="186" t="str" cm="1">
        <f t="array" ref="B401">IFERROR(INDEX('03.Muestra'!$C$8:$C$17,SMALL(IF("Documento no web"='03.Muestra'!$D$8:$D$17,ROW('03.Muestra'!$C$8:$C$17)-MIN(ROW('03.Muestra'!$D$8:$D$17))+1,""),ROW()-395)),"")</f>
        <v/>
      </c>
      <c r="C401" s="186" t="str" cm="1">
        <f t="array" ref="C401">IFERROR(INDEX('03.Muestra'!$F$8:$F$17,SMALL(IF("Documento no web"='03.Muestra'!$D$8:$D$17,ROW('03.Muestra'!$F$8:$F$17)-MIN(ROW('03.Muestra'!$D$8:$D$17))+1,""),ROW()-395)),"")</f>
        <v/>
      </c>
      <c r="D401" s="229" t="str">
        <f t="shared" si="45"/>
        <v/>
      </c>
      <c r="E401" s="74" t="str">
        <f t="shared" si="46"/>
        <v/>
      </c>
      <c r="G401" s="18"/>
      <c r="H401" s="18"/>
      <c r="I401" s="18"/>
      <c r="J401" s="18"/>
      <c r="K401" s="163"/>
      <c r="L401" s="18"/>
      <c r="M401" s="18"/>
      <c r="N401" s="18"/>
      <c r="O401" s="18"/>
      <c r="P401" s="18"/>
      <c r="Q401" s="18"/>
      <c r="R401" s="18"/>
      <c r="S401" s="18"/>
      <c r="T401" s="18"/>
      <c r="U401" s="18"/>
      <c r="V401" s="18"/>
      <c r="W401" s="18"/>
      <c r="X401" s="18"/>
      <c r="Y401" s="18"/>
    </row>
    <row r="402" spans="1:30" ht="13.5" customHeight="1">
      <c r="A402" s="178" t="str" cm="1">
        <f t="array" ref="A402">IFERROR(INDEX('03.Muestra'!$B$8:$B$17,SMALL(IF("Documento no web"='03.Muestra'!$D$8:$D$17,ROW('03.Muestra'!$B$8:$B$17)-MIN(ROW('03.Muestra'!$D$8:$D$17))+1,""),ROW()-395)),"")</f>
        <v/>
      </c>
      <c r="B402" s="186" t="str" cm="1">
        <f t="array" ref="B402">IFERROR(INDEX('03.Muestra'!$C$8:$C$17,SMALL(IF("Documento no web"='03.Muestra'!$D$8:$D$17,ROW('03.Muestra'!$C$8:$C$17)-MIN(ROW('03.Muestra'!$D$8:$D$17))+1,""),ROW()-395)),"")</f>
        <v/>
      </c>
      <c r="C402" s="186" t="str" cm="1">
        <f t="array" ref="C402">IFERROR(INDEX('03.Muestra'!$F$8:$F$17,SMALL(IF("Documento no web"='03.Muestra'!$D$8:$D$17,ROW('03.Muestra'!$F$8:$F$17)-MIN(ROW('03.Muestra'!$D$8:$D$17))+1,""),ROW()-395)),"")</f>
        <v/>
      </c>
      <c r="D402" s="229" t="str">
        <f t="shared" si="45"/>
        <v/>
      </c>
      <c r="E402" s="74" t="str">
        <f t="shared" si="46"/>
        <v/>
      </c>
      <c r="F402" s="18"/>
      <c r="G402" s="18"/>
      <c r="H402" s="18"/>
      <c r="I402" s="18"/>
      <c r="J402" s="18"/>
      <c r="K402" s="163"/>
      <c r="L402" s="18"/>
      <c r="M402" s="18"/>
      <c r="N402" s="18"/>
      <c r="O402" s="18"/>
      <c r="P402" s="18"/>
      <c r="Q402" s="18"/>
      <c r="R402" s="18"/>
      <c r="S402" s="18"/>
      <c r="T402" s="18"/>
      <c r="U402" s="18"/>
      <c r="V402" s="18"/>
      <c r="W402" s="18"/>
      <c r="X402" s="18"/>
      <c r="Y402" s="18"/>
    </row>
    <row r="403" spans="1:30" ht="13.5" customHeight="1">
      <c r="A403" s="178" t="str" cm="1">
        <f t="array" ref="A403">IFERROR(INDEX('03.Muestra'!$B$8:$B$17,SMALL(IF("Documento no web"='03.Muestra'!$D$8:$D$17,ROW('03.Muestra'!$B$8:$B$17)-MIN(ROW('03.Muestra'!$D$8:$D$17))+1,""),ROW()-395)),"")</f>
        <v/>
      </c>
      <c r="B403" s="186" t="str" cm="1">
        <f t="array" ref="B403">IFERROR(INDEX('03.Muestra'!$C$8:$C$17,SMALL(IF("Documento no web"='03.Muestra'!$D$8:$D$17,ROW('03.Muestra'!$C$8:$C$17)-MIN(ROW('03.Muestra'!$D$8:$D$17))+1,""),ROW()-395)),"")</f>
        <v/>
      </c>
      <c r="C403" s="186" t="str" cm="1">
        <f t="array" ref="C403">IFERROR(INDEX('03.Muestra'!$F$8:$F$17,SMALL(IF("Documento no web"='03.Muestra'!$D$8:$D$17,ROW('03.Muestra'!$F$8:$F$17)-MIN(ROW('03.Muestra'!$D$8:$D$17))+1,""),ROW()-395)),"")</f>
        <v/>
      </c>
      <c r="D403" s="229" t="str">
        <f t="shared" si="45"/>
        <v/>
      </c>
      <c r="E403" s="74" t="str">
        <f t="shared" si="46"/>
        <v/>
      </c>
      <c r="F403" s="18"/>
      <c r="G403" s="18"/>
      <c r="H403" s="18"/>
      <c r="I403" s="18"/>
      <c r="J403" s="18"/>
      <c r="K403" s="163"/>
      <c r="L403" s="18"/>
      <c r="M403" s="18"/>
      <c r="N403" s="18"/>
      <c r="O403" s="18"/>
      <c r="P403" s="18"/>
      <c r="Q403" s="18"/>
      <c r="R403" s="18"/>
      <c r="S403" s="18"/>
      <c r="T403" s="18"/>
      <c r="U403" s="18"/>
      <c r="V403" s="18"/>
      <c r="W403" s="18"/>
      <c r="X403" s="18"/>
      <c r="Y403" s="18"/>
    </row>
    <row r="404" spans="1:30" ht="13.5" customHeight="1">
      <c r="A404" s="178" t="str" cm="1">
        <f t="array" ref="A404">IFERROR(INDEX('03.Muestra'!$B$8:$B$17,SMALL(IF("Documento no web"='03.Muestra'!$D$8:$D$17,ROW('03.Muestra'!$B$8:$B$17)-MIN(ROW('03.Muestra'!$D$8:$D$17))+1,""),ROW()-395)),"")</f>
        <v/>
      </c>
      <c r="B404" s="186" t="str" cm="1">
        <f t="array" ref="B404">IFERROR(INDEX('03.Muestra'!$C$8:$C$17,SMALL(IF("Documento no web"='03.Muestra'!$D$8:$D$17,ROW('03.Muestra'!$C$8:$C$17)-MIN(ROW('03.Muestra'!$D$8:$D$17))+1,""),ROW()-395)),"")</f>
        <v/>
      </c>
      <c r="C404" s="186" t="str" cm="1">
        <f t="array" ref="C404">IFERROR(INDEX('03.Muestra'!$F$8:$F$17,SMALL(IF("Documento no web"='03.Muestra'!$D$8:$D$17,ROW('03.Muestra'!$F$8:$F$17)-MIN(ROW('03.Muestra'!$D$8:$D$17))+1,""),ROW()-395)),"")</f>
        <v/>
      </c>
      <c r="D404" s="229" t="str">
        <f t="shared" si="45"/>
        <v/>
      </c>
      <c r="E404" s="74" t="str">
        <f t="shared" si="46"/>
        <v/>
      </c>
      <c r="F404" s="18"/>
      <c r="G404" s="18"/>
      <c r="H404" s="18"/>
      <c r="I404" s="18"/>
      <c r="J404" s="18"/>
      <c r="K404" s="163"/>
      <c r="L404" s="18"/>
      <c r="M404" s="18"/>
      <c r="N404" s="18"/>
      <c r="O404" s="18"/>
      <c r="P404" s="18"/>
      <c r="Q404" s="18"/>
      <c r="R404" s="18"/>
      <c r="S404" s="18"/>
      <c r="T404" s="18"/>
      <c r="U404" s="18"/>
      <c r="V404" s="18"/>
      <c r="W404" s="18"/>
      <c r="X404" s="18"/>
      <c r="Y404" s="18"/>
    </row>
    <row r="405" spans="1:30" ht="13.5" customHeight="1">
      <c r="A405" s="178" t="str" cm="1">
        <f t="array" ref="A405">IFERROR(INDEX('03.Muestra'!$B$8:$B$17,SMALL(IF("Documento no web"='03.Muestra'!$D$8:$D$17,ROW('03.Muestra'!$B$8:$B$17)-MIN(ROW('03.Muestra'!$D$8:$D$17))+1,""),ROW()-395)),"")</f>
        <v/>
      </c>
      <c r="B405" s="186" t="str" cm="1">
        <f t="array" ref="B405">IFERROR(INDEX('03.Muestra'!$C$8:$C$17,SMALL(IF("Documento no web"='03.Muestra'!$D$8:$D$17,ROW('03.Muestra'!$C$8:$C$17)-MIN(ROW('03.Muestra'!$D$8:$D$17))+1,""),ROW()-395)),"")</f>
        <v/>
      </c>
      <c r="C405" s="186" t="str" cm="1">
        <f t="array" ref="C405">IFERROR(INDEX('03.Muestra'!$F$8:$F$17,SMALL(IF("Documento no web"='03.Muestra'!$D$8:$D$17,ROW('03.Muestra'!$F$8:$F$17)-MIN(ROW('03.Muestra'!$D$8:$D$17))+1,""),ROW()-395)),"")</f>
        <v/>
      </c>
      <c r="D405" s="229" t="str">
        <f t="shared" si="45"/>
        <v/>
      </c>
      <c r="E405" s="74" t="str">
        <f t="shared" si="46"/>
        <v/>
      </c>
      <c r="F405" s="18"/>
      <c r="G405" s="18"/>
      <c r="H405" s="18"/>
      <c r="I405" s="18"/>
      <c r="J405" s="18"/>
      <c r="K405" s="163"/>
      <c r="L405" s="18"/>
      <c r="M405" s="18"/>
      <c r="N405" s="18"/>
      <c r="O405" s="18"/>
      <c r="P405" s="18"/>
      <c r="Q405" s="18"/>
      <c r="R405" s="18"/>
      <c r="S405" s="18"/>
      <c r="T405" s="18"/>
      <c r="U405" s="18"/>
      <c r="V405" s="18"/>
      <c r="W405" s="18"/>
      <c r="X405" s="18"/>
      <c r="Y405" s="18"/>
    </row>
    <row r="406" spans="1:30" ht="12" customHeight="1">
      <c r="A406" s="79"/>
      <c r="B406" s="111"/>
      <c r="C406" s="111"/>
      <c r="D406" s="239"/>
      <c r="E406" s="74"/>
      <c r="F406" s="18"/>
      <c r="G406" s="18"/>
      <c r="H406" s="18"/>
      <c r="I406" s="18"/>
      <c r="J406" s="18"/>
      <c r="N406" s="18"/>
      <c r="O406" s="18"/>
      <c r="P406" s="18"/>
      <c r="Q406" s="18"/>
      <c r="R406" s="18"/>
      <c r="S406" s="18"/>
      <c r="T406" s="18"/>
      <c r="U406" s="18"/>
      <c r="AD406" s="18"/>
    </row>
    <row r="407" spans="1:30" ht="12" customHeight="1">
      <c r="A407" s="79"/>
      <c r="B407" s="111"/>
      <c r="C407" s="111"/>
      <c r="D407" s="239"/>
      <c r="E407" s="74"/>
      <c r="F407" s="18"/>
      <c r="G407" s="18"/>
      <c r="H407" s="18"/>
      <c r="I407" s="18"/>
      <c r="J407" s="18"/>
      <c r="N407" s="18"/>
      <c r="O407" s="18"/>
      <c r="P407" s="18"/>
      <c r="Q407" s="18"/>
      <c r="R407" s="18"/>
      <c r="S407" s="18"/>
      <c r="T407" s="18"/>
      <c r="U407" s="18"/>
      <c r="AD407" s="18"/>
    </row>
    <row r="408" spans="1:30" ht="31">
      <c r="A408" s="227"/>
      <c r="B408" s="228"/>
      <c r="C408" s="227"/>
      <c r="D408" s="240"/>
      <c r="E408" s="74"/>
      <c r="F408" s="18"/>
      <c r="G408" s="18"/>
      <c r="H408" s="18"/>
      <c r="I408" s="18"/>
      <c r="J408" s="18"/>
      <c r="N408" s="18"/>
      <c r="O408" s="18"/>
      <c r="P408" s="18"/>
      <c r="Q408" s="18"/>
      <c r="R408" s="18"/>
      <c r="S408" s="18"/>
      <c r="T408" s="18"/>
      <c r="U408" s="18"/>
      <c r="AD408" s="18"/>
    </row>
    <row r="409" spans="1:30" ht="14.5" customHeight="1">
      <c r="A409" s="180"/>
      <c r="B409" s="180"/>
      <c r="C409" s="180"/>
      <c r="D409" s="241"/>
      <c r="E409" s="74"/>
      <c r="F409" s="176"/>
      <c r="G409" s="18"/>
      <c r="H409" s="18"/>
      <c r="I409" s="18"/>
      <c r="J409" s="18"/>
      <c r="N409" s="18"/>
      <c r="O409" s="18"/>
      <c r="P409" s="18"/>
      <c r="Q409" s="18"/>
      <c r="R409" s="18"/>
      <c r="S409" s="18"/>
      <c r="T409" s="18"/>
      <c r="U409" s="18"/>
      <c r="AD409" s="18"/>
    </row>
    <row r="410" spans="1:30" ht="13.5" customHeight="1">
      <c r="B410" s="18"/>
      <c r="C410" s="18"/>
      <c r="D410" s="234"/>
      <c r="E410" s="18"/>
      <c r="F410" s="18"/>
      <c r="G410" s="18"/>
      <c r="H410" s="18"/>
      <c r="I410" s="18"/>
      <c r="J410" s="18"/>
      <c r="K410" s="163"/>
      <c r="L410" s="18"/>
      <c r="M410" s="18"/>
      <c r="N410" s="18"/>
      <c r="O410" s="18"/>
      <c r="P410" s="18"/>
      <c r="Q410" s="18"/>
      <c r="R410" s="18"/>
      <c r="S410" s="18"/>
      <c r="T410" s="18"/>
      <c r="U410" s="18"/>
      <c r="V410" s="18"/>
      <c r="W410" s="18"/>
      <c r="X410" s="18"/>
      <c r="Y410" s="18"/>
    </row>
    <row r="411" spans="1:30" ht="13.5" customHeight="1">
      <c r="B411" s="90"/>
      <c r="C411" s="18"/>
      <c r="D411" s="235"/>
      <c r="E411" s="78"/>
      <c r="F411" s="18"/>
      <c r="G411" s="18"/>
      <c r="H411" s="18"/>
      <c r="I411" s="18"/>
      <c r="J411" s="18"/>
      <c r="K411" s="163"/>
      <c r="L411" s="18"/>
      <c r="M411" s="18"/>
      <c r="N411" s="18"/>
      <c r="O411" s="18"/>
      <c r="P411" s="18"/>
      <c r="Q411" s="18"/>
      <c r="R411" s="18"/>
      <c r="S411" s="18"/>
      <c r="T411" s="18"/>
      <c r="U411" s="18"/>
      <c r="V411" s="18"/>
      <c r="W411" s="18"/>
      <c r="X411" s="18"/>
      <c r="Y411" s="18"/>
    </row>
    <row r="412" spans="1:30" ht="30" customHeight="1">
      <c r="A412" s="157" t="s">
        <v>262</v>
      </c>
      <c r="B412" s="22" t="s">
        <v>87</v>
      </c>
      <c r="C412" s="23" t="s">
        <v>436</v>
      </c>
      <c r="D412" s="237" t="s">
        <v>30</v>
      </c>
      <c r="E412" s="88"/>
      <c r="K412" s="163"/>
      <c r="L412" s="18"/>
      <c r="M412" s="18"/>
      <c r="N412" s="18"/>
      <c r="O412" s="18"/>
      <c r="P412" s="18"/>
      <c r="Q412" s="18"/>
      <c r="R412" s="18"/>
      <c r="S412" s="18"/>
      <c r="T412" s="18"/>
      <c r="U412" s="18"/>
      <c r="V412" s="18"/>
      <c r="W412" s="18"/>
      <c r="X412" s="18"/>
      <c r="Y412" s="18"/>
    </row>
    <row r="413" spans="1:30" ht="13.5" customHeight="1">
      <c r="A413" s="178" t="str" cm="1">
        <f t="array" ref="A413">IFERROR(INDEX('03.Muestra'!$B$8:$B$17,SMALL(IF("Documento no web"='03.Muestra'!$D$8:$D$17,ROW('03.Muestra'!$B$8:$B$17)-MIN(ROW('03.Muestra'!$D$8:$D$17))+1,""),ROW()-412)),"")</f>
        <v/>
      </c>
      <c r="B413" s="186" t="str" cm="1">
        <f t="array" ref="B413">IFERROR(INDEX('03.Muestra'!$C$8:$C$17,SMALL(IF("Documento no web"='03.Muestra'!$D$8:$D$17,ROW('03.Muestra'!$C$8:$C$17)-MIN(ROW('03.Muestra'!$D$8:$D$17))+1,""),ROW()-412)),"")</f>
        <v/>
      </c>
      <c r="C413" s="186" t="str" cm="1">
        <f t="array" ref="C413">IFERROR(INDEX('03.Muestra'!$F$8:$F$17,SMALL(IF("Documento no web"='03.Muestra'!$D$8:$D$17,ROW('03.Muestra'!$F$8:$F$17)-MIN(ROW('03.Muestra'!$D$8:$D$17))+1,""),ROW()-412)),"")</f>
        <v/>
      </c>
      <c r="D413" s="229" t="str">
        <f t="shared" ref="D413:D422" si="47">IF(C413="","",$D$18)</f>
        <v/>
      </c>
      <c r="E413" s="74" t="str">
        <f t="shared" ref="E413:E422" si="48">IF(D413&lt;&gt;"",IF(AND(B413&lt;&gt;"",C413&lt;&gt;""),"","ERR"),"")</f>
        <v/>
      </c>
      <c r="F413" s="81" t="s">
        <v>31</v>
      </c>
      <c r="G413" s="82" t="s">
        <v>35</v>
      </c>
      <c r="H413" s="83" t="s">
        <v>33</v>
      </c>
      <c r="I413" s="84" t="s">
        <v>26</v>
      </c>
      <c r="J413" s="85" t="s">
        <v>24</v>
      </c>
      <c r="K413" s="159" t="s">
        <v>463</v>
      </c>
      <c r="L413" s="18"/>
      <c r="M413" s="18"/>
      <c r="N413" s="18"/>
      <c r="O413" s="18"/>
      <c r="P413" s="18"/>
      <c r="Q413" s="18"/>
      <c r="R413" s="18"/>
      <c r="S413" s="18"/>
      <c r="T413" s="18"/>
      <c r="U413" s="18"/>
      <c r="V413" s="18"/>
      <c r="W413" s="18"/>
      <c r="X413" s="18"/>
      <c r="Y413" s="18"/>
    </row>
    <row r="414" spans="1:30" ht="13.5" customHeight="1">
      <c r="A414" s="178" t="str" cm="1">
        <f t="array" ref="A414">IFERROR(INDEX('03.Muestra'!$B$8:$B$17,SMALL(IF("Documento no web"='03.Muestra'!$D$8:$D$17,ROW('03.Muestra'!$B$8:$B$17)-MIN(ROW('03.Muestra'!$D$8:$D$17))+1,""),ROW()-412)),"")</f>
        <v/>
      </c>
      <c r="B414" s="186" t="str" cm="1">
        <f t="array" ref="B414">IFERROR(INDEX('03.Muestra'!$C$8:$C$17,SMALL(IF("Documento no web"='03.Muestra'!$D$8:$D$17,ROW('03.Muestra'!$C$8:$C$17)-MIN(ROW('03.Muestra'!$D$8:$D$17))+1,""),ROW()-412)),"")</f>
        <v/>
      </c>
      <c r="C414" s="186" t="str" cm="1">
        <f t="array" ref="C414">IFERROR(INDEX('03.Muestra'!$F$8:$F$17,SMALL(IF("Documento no web"='03.Muestra'!$D$8:$D$17,ROW('03.Muestra'!$F$8:$F$17)-MIN(ROW('03.Muestra'!$D$8:$D$17))+1,""),ROW()-412)),"")</f>
        <v/>
      </c>
      <c r="D414" s="229" t="str">
        <f t="shared" si="47"/>
        <v/>
      </c>
      <c r="E414" s="74" t="str">
        <f t="shared" si="48"/>
        <v/>
      </c>
      <c r="F414" s="199">
        <f ca="1">COUNTIF($D413:INDIRECT("$D" &amp;  SUM(ROW()-1,'03.Muestra'!$D$20)-1),F413)</f>
        <v>0</v>
      </c>
      <c r="G414" s="199">
        <f ca="1">COUNTIF($D413:INDIRECT("$D" &amp;  SUM(ROW()-1,'03.Muestra'!$D$20)-1),G413)</f>
        <v>0</v>
      </c>
      <c r="H414" s="199">
        <f ca="1">COUNTIF($D413:INDIRECT("$D" &amp;  SUM(ROW()-1,'03.Muestra'!$D$20)-1),H413)</f>
        <v>0</v>
      </c>
      <c r="I414" s="199">
        <f ca="1">COUNTIF($D413:INDIRECT("$D" &amp;  SUM(ROW()-1,'03.Muestra'!$D$20)-1),I413)</f>
        <v>0</v>
      </c>
      <c r="J414" s="199">
        <f ca="1">COUNTIF($D413:INDIRECT("$D" &amp;  SUM(ROW()-1,'03.Muestra'!$D$20)-1),J413)</f>
        <v>0</v>
      </c>
      <c r="K414" s="160">
        <f ca="1">IF(COUNTIF('03.Muestra'!$D$8:$D$17,"Documento no web")=0,0,COUNTBLANK($D413:INDIRECT("$D" &amp;  SUM(ROW()-1,COUNTIF('03.Muestra'!$D$8:$D$17,"Documento no web"))-1)))</f>
        <v>0</v>
      </c>
      <c r="L414" s="18"/>
      <c r="M414" s="18"/>
      <c r="N414" s="18"/>
      <c r="O414" s="18"/>
      <c r="P414" s="18"/>
      <c r="Q414" s="18"/>
      <c r="R414" s="18"/>
      <c r="S414" s="18"/>
      <c r="T414" s="18"/>
      <c r="U414" s="18"/>
      <c r="V414" s="18"/>
      <c r="W414" s="18"/>
      <c r="X414" s="18"/>
      <c r="Y414" s="18"/>
    </row>
    <row r="415" spans="1:30" ht="13.5" customHeight="1">
      <c r="A415" s="178" t="str" cm="1">
        <f t="array" ref="A415">IFERROR(INDEX('03.Muestra'!$B$8:$B$17,SMALL(IF("Documento no web"='03.Muestra'!$D$8:$D$17,ROW('03.Muestra'!$B$8:$B$17)-MIN(ROW('03.Muestra'!$D$8:$D$17))+1,""),ROW()-412)),"")</f>
        <v/>
      </c>
      <c r="B415" s="186" t="str" cm="1">
        <f t="array" ref="B415">IFERROR(INDEX('03.Muestra'!$C$8:$C$17,SMALL(IF("Documento no web"='03.Muestra'!$D$8:$D$17,ROW('03.Muestra'!$C$8:$C$17)-MIN(ROW('03.Muestra'!$D$8:$D$17))+1,""),ROW()-412)),"")</f>
        <v/>
      </c>
      <c r="C415" s="186" t="str" cm="1">
        <f t="array" ref="C415">IFERROR(INDEX('03.Muestra'!$F$8:$F$17,SMALL(IF("Documento no web"='03.Muestra'!$D$8:$D$17,ROW('03.Muestra'!$F$8:$F$17)-MIN(ROW('03.Muestra'!$D$8:$D$17))+1,""),ROW()-412)),"")</f>
        <v/>
      </c>
      <c r="D415" s="229" t="str">
        <f t="shared" si="47"/>
        <v/>
      </c>
      <c r="E415" s="74" t="str">
        <f t="shared" si="48"/>
        <v/>
      </c>
      <c r="G415" s="18"/>
      <c r="H415" s="18"/>
      <c r="I415" s="18"/>
      <c r="J415" s="18"/>
      <c r="K415" s="163"/>
      <c r="L415" s="18"/>
      <c r="M415" s="18"/>
      <c r="N415" s="18"/>
      <c r="O415" s="18"/>
      <c r="P415" s="18"/>
      <c r="Q415" s="18"/>
      <c r="R415" s="18"/>
      <c r="S415" s="18"/>
      <c r="T415" s="18"/>
      <c r="U415" s="18"/>
      <c r="V415" s="18"/>
      <c r="W415" s="18"/>
      <c r="X415" s="18"/>
      <c r="Y415" s="18"/>
    </row>
    <row r="416" spans="1:30" ht="13.5" customHeight="1">
      <c r="A416" s="178" t="str" cm="1">
        <f t="array" ref="A416">IFERROR(INDEX('03.Muestra'!$B$8:$B$17,SMALL(IF("Documento no web"='03.Muestra'!$D$8:$D$17,ROW('03.Muestra'!$B$8:$B$17)-MIN(ROW('03.Muestra'!$D$8:$D$17))+1,""),ROW()-412)),"")</f>
        <v/>
      </c>
      <c r="B416" s="186" t="str" cm="1">
        <f t="array" ref="B416">IFERROR(INDEX('03.Muestra'!$C$8:$C$17,SMALL(IF("Documento no web"='03.Muestra'!$D$8:$D$17,ROW('03.Muestra'!$C$8:$C$17)-MIN(ROW('03.Muestra'!$D$8:$D$17))+1,""),ROW()-412)),"")</f>
        <v/>
      </c>
      <c r="C416" s="186" t="str" cm="1">
        <f t="array" ref="C416">IFERROR(INDEX('03.Muestra'!$F$8:$F$17,SMALL(IF("Documento no web"='03.Muestra'!$D$8:$D$17,ROW('03.Muestra'!$F$8:$F$17)-MIN(ROW('03.Muestra'!$D$8:$D$17))+1,""),ROW()-412)),"")</f>
        <v/>
      </c>
      <c r="D416" s="229" t="str">
        <f t="shared" si="47"/>
        <v/>
      </c>
      <c r="E416" s="74" t="str">
        <f t="shared" si="48"/>
        <v/>
      </c>
      <c r="G416" s="18"/>
      <c r="H416" s="18"/>
      <c r="I416" s="18"/>
      <c r="J416" s="18"/>
      <c r="K416" s="163"/>
      <c r="L416" s="18"/>
      <c r="M416" s="18"/>
      <c r="N416" s="18"/>
      <c r="O416" s="18"/>
      <c r="P416" s="18"/>
      <c r="Q416" s="18"/>
      <c r="R416" s="18"/>
      <c r="S416" s="18"/>
      <c r="T416" s="18"/>
      <c r="U416" s="18"/>
      <c r="V416" s="18"/>
      <c r="W416" s="18"/>
      <c r="X416" s="18"/>
      <c r="Y416" s="18"/>
    </row>
    <row r="417" spans="1:30" ht="13.5" customHeight="1">
      <c r="A417" s="178" t="str" cm="1">
        <f t="array" ref="A417">IFERROR(INDEX('03.Muestra'!$B$8:$B$17,SMALL(IF("Documento no web"='03.Muestra'!$D$8:$D$17,ROW('03.Muestra'!$B$8:$B$17)-MIN(ROW('03.Muestra'!$D$8:$D$17))+1,""),ROW()-412)),"")</f>
        <v/>
      </c>
      <c r="B417" s="186" t="str" cm="1">
        <f t="array" ref="B417">IFERROR(INDEX('03.Muestra'!$C$8:$C$17,SMALL(IF("Documento no web"='03.Muestra'!$D$8:$D$17,ROW('03.Muestra'!$C$8:$C$17)-MIN(ROW('03.Muestra'!$D$8:$D$17))+1,""),ROW()-412)),"")</f>
        <v/>
      </c>
      <c r="C417" s="186" t="str" cm="1">
        <f t="array" ref="C417">IFERROR(INDEX('03.Muestra'!$F$8:$F$17,SMALL(IF("Documento no web"='03.Muestra'!$D$8:$D$17,ROW('03.Muestra'!$F$8:$F$17)-MIN(ROW('03.Muestra'!$D$8:$D$17))+1,""),ROW()-412)),"")</f>
        <v/>
      </c>
      <c r="D417" s="229" t="str">
        <f t="shared" si="47"/>
        <v/>
      </c>
      <c r="E417" s="74" t="str">
        <f t="shared" si="48"/>
        <v/>
      </c>
      <c r="G417" s="18"/>
      <c r="H417" s="18"/>
      <c r="I417" s="18"/>
      <c r="J417" s="18"/>
      <c r="K417" s="163"/>
      <c r="L417" s="18"/>
      <c r="M417" s="18"/>
      <c r="N417" s="18"/>
      <c r="O417" s="18"/>
      <c r="P417" s="18"/>
      <c r="Q417" s="18"/>
      <c r="R417" s="18"/>
      <c r="S417" s="18"/>
      <c r="T417" s="18"/>
      <c r="U417" s="18"/>
      <c r="V417" s="18"/>
      <c r="W417" s="18"/>
      <c r="X417" s="18"/>
      <c r="Y417" s="18"/>
    </row>
    <row r="418" spans="1:30" ht="13.5" customHeight="1">
      <c r="A418" s="178" t="str" cm="1">
        <f t="array" ref="A418">IFERROR(INDEX('03.Muestra'!$B$8:$B$17,SMALL(IF("Documento no web"='03.Muestra'!$D$8:$D$17,ROW('03.Muestra'!$B$8:$B$17)-MIN(ROW('03.Muestra'!$D$8:$D$17))+1,""),ROW()-412)),"")</f>
        <v/>
      </c>
      <c r="B418" s="186" t="str" cm="1">
        <f t="array" ref="B418">IFERROR(INDEX('03.Muestra'!$C$8:$C$17,SMALL(IF("Documento no web"='03.Muestra'!$D$8:$D$17,ROW('03.Muestra'!$C$8:$C$17)-MIN(ROW('03.Muestra'!$D$8:$D$17))+1,""),ROW()-412)),"")</f>
        <v/>
      </c>
      <c r="C418" s="186" t="str" cm="1">
        <f t="array" ref="C418">IFERROR(INDEX('03.Muestra'!$F$8:$F$17,SMALL(IF("Documento no web"='03.Muestra'!$D$8:$D$17,ROW('03.Muestra'!$F$8:$F$17)-MIN(ROW('03.Muestra'!$D$8:$D$17))+1,""),ROW()-412)),"")</f>
        <v/>
      </c>
      <c r="D418" s="229" t="str">
        <f t="shared" si="47"/>
        <v/>
      </c>
      <c r="E418" s="74" t="str">
        <f t="shared" si="48"/>
        <v/>
      </c>
      <c r="G418" s="18"/>
      <c r="H418" s="18"/>
      <c r="I418" s="18"/>
      <c r="J418" s="18"/>
      <c r="K418" s="163"/>
      <c r="L418" s="18"/>
      <c r="M418" s="18"/>
      <c r="N418" s="18"/>
      <c r="O418" s="18"/>
      <c r="P418" s="18"/>
      <c r="Q418" s="18"/>
      <c r="R418" s="18"/>
      <c r="S418" s="18"/>
      <c r="T418" s="18"/>
      <c r="U418" s="18"/>
      <c r="V418" s="18"/>
      <c r="W418" s="18"/>
      <c r="X418" s="18"/>
      <c r="Y418" s="18"/>
    </row>
    <row r="419" spans="1:30" ht="13.5" customHeight="1">
      <c r="A419" s="178" t="str" cm="1">
        <f t="array" ref="A419">IFERROR(INDEX('03.Muestra'!$B$8:$B$17,SMALL(IF("Documento no web"='03.Muestra'!$D$8:$D$17,ROW('03.Muestra'!$B$8:$B$17)-MIN(ROW('03.Muestra'!$D$8:$D$17))+1,""),ROW()-412)),"")</f>
        <v/>
      </c>
      <c r="B419" s="186" t="str" cm="1">
        <f t="array" ref="B419">IFERROR(INDEX('03.Muestra'!$C$8:$C$17,SMALL(IF("Documento no web"='03.Muestra'!$D$8:$D$17,ROW('03.Muestra'!$C$8:$C$17)-MIN(ROW('03.Muestra'!$D$8:$D$17))+1,""),ROW()-412)),"")</f>
        <v/>
      </c>
      <c r="C419" s="186" t="str" cm="1">
        <f t="array" ref="C419">IFERROR(INDEX('03.Muestra'!$F$8:$F$17,SMALL(IF("Documento no web"='03.Muestra'!$D$8:$D$17,ROW('03.Muestra'!$F$8:$F$17)-MIN(ROW('03.Muestra'!$D$8:$D$17))+1,""),ROW()-412)),"")</f>
        <v/>
      </c>
      <c r="D419" s="229" t="str">
        <f t="shared" si="47"/>
        <v/>
      </c>
      <c r="E419" s="74" t="str">
        <f t="shared" si="48"/>
        <v/>
      </c>
      <c r="F419" s="18"/>
      <c r="G419" s="18"/>
      <c r="H419" s="18"/>
      <c r="I419" s="18"/>
      <c r="J419" s="18"/>
      <c r="K419" s="163"/>
      <c r="L419" s="18"/>
      <c r="M419" s="18"/>
      <c r="N419" s="18"/>
      <c r="O419" s="18"/>
      <c r="P419" s="18"/>
      <c r="Q419" s="18"/>
      <c r="R419" s="18"/>
      <c r="S419" s="18"/>
      <c r="T419" s="18"/>
      <c r="U419" s="18"/>
      <c r="V419" s="18"/>
      <c r="W419" s="18"/>
      <c r="X419" s="18"/>
      <c r="Y419" s="18"/>
    </row>
    <row r="420" spans="1:30" ht="13.5" customHeight="1">
      <c r="A420" s="178" t="str" cm="1">
        <f t="array" ref="A420">IFERROR(INDEX('03.Muestra'!$B$8:$B$17,SMALL(IF("Documento no web"='03.Muestra'!$D$8:$D$17,ROW('03.Muestra'!$B$8:$B$17)-MIN(ROW('03.Muestra'!$D$8:$D$17))+1,""),ROW()-412)),"")</f>
        <v/>
      </c>
      <c r="B420" s="186" t="str" cm="1">
        <f t="array" ref="B420">IFERROR(INDEX('03.Muestra'!$C$8:$C$17,SMALL(IF("Documento no web"='03.Muestra'!$D$8:$D$17,ROW('03.Muestra'!$C$8:$C$17)-MIN(ROW('03.Muestra'!$D$8:$D$17))+1,""),ROW()-412)),"")</f>
        <v/>
      </c>
      <c r="C420" s="186" t="str" cm="1">
        <f t="array" ref="C420">IFERROR(INDEX('03.Muestra'!$F$8:$F$17,SMALL(IF("Documento no web"='03.Muestra'!$D$8:$D$17,ROW('03.Muestra'!$F$8:$F$17)-MIN(ROW('03.Muestra'!$D$8:$D$17))+1,""),ROW()-412)),"")</f>
        <v/>
      </c>
      <c r="D420" s="229" t="str">
        <f t="shared" si="47"/>
        <v/>
      </c>
      <c r="E420" s="74" t="str">
        <f t="shared" si="48"/>
        <v/>
      </c>
      <c r="F420" s="18"/>
      <c r="G420" s="18"/>
      <c r="H420" s="18"/>
      <c r="I420" s="18"/>
      <c r="J420" s="18"/>
      <c r="K420" s="163"/>
      <c r="L420" s="18"/>
      <c r="M420" s="18"/>
      <c r="N420" s="18"/>
      <c r="O420" s="18"/>
      <c r="P420" s="18"/>
      <c r="Q420" s="18"/>
      <c r="R420" s="18"/>
      <c r="S420" s="18"/>
      <c r="T420" s="18"/>
      <c r="U420" s="18"/>
      <c r="V420" s="18"/>
      <c r="W420" s="18"/>
      <c r="X420" s="18"/>
      <c r="Y420" s="18"/>
    </row>
    <row r="421" spans="1:30" ht="13.5" customHeight="1">
      <c r="A421" s="178" t="str" cm="1">
        <f t="array" ref="A421">IFERROR(INDEX('03.Muestra'!$B$8:$B$17,SMALL(IF("Documento no web"='03.Muestra'!$D$8:$D$17,ROW('03.Muestra'!$B$8:$B$17)-MIN(ROW('03.Muestra'!$D$8:$D$17))+1,""),ROW()-412)),"")</f>
        <v/>
      </c>
      <c r="B421" s="186" t="str" cm="1">
        <f t="array" ref="B421">IFERROR(INDEX('03.Muestra'!$C$8:$C$17,SMALL(IF("Documento no web"='03.Muestra'!$D$8:$D$17,ROW('03.Muestra'!$C$8:$C$17)-MIN(ROW('03.Muestra'!$D$8:$D$17))+1,""),ROW()-412)),"")</f>
        <v/>
      </c>
      <c r="C421" s="186" t="str" cm="1">
        <f t="array" ref="C421">IFERROR(INDEX('03.Muestra'!$F$8:$F$17,SMALL(IF("Documento no web"='03.Muestra'!$D$8:$D$17,ROW('03.Muestra'!$F$8:$F$17)-MIN(ROW('03.Muestra'!$D$8:$D$17))+1,""),ROW()-412)),"")</f>
        <v/>
      </c>
      <c r="D421" s="229" t="str">
        <f t="shared" si="47"/>
        <v/>
      </c>
      <c r="E421" s="74" t="str">
        <f t="shared" si="48"/>
        <v/>
      </c>
      <c r="F421" s="18"/>
      <c r="G421" s="18"/>
      <c r="H421" s="18"/>
      <c r="I421" s="18"/>
      <c r="J421" s="18"/>
      <c r="K421" s="163"/>
      <c r="L421" s="18"/>
      <c r="M421" s="18"/>
      <c r="N421" s="18"/>
      <c r="O421" s="18"/>
      <c r="P421" s="18"/>
      <c r="Q421" s="18"/>
      <c r="R421" s="18"/>
      <c r="S421" s="18"/>
      <c r="T421" s="18"/>
      <c r="U421" s="18"/>
      <c r="V421" s="18"/>
      <c r="W421" s="18"/>
      <c r="X421" s="18"/>
      <c r="Y421" s="18"/>
    </row>
    <row r="422" spans="1:30" ht="13.5" customHeight="1">
      <c r="A422" s="178" t="str" cm="1">
        <f t="array" ref="A422">IFERROR(INDEX('03.Muestra'!$B$8:$B$17,SMALL(IF("Documento no web"='03.Muestra'!$D$8:$D$17,ROW('03.Muestra'!$B$8:$B$17)-MIN(ROW('03.Muestra'!$D$8:$D$17))+1,""),ROW()-412)),"")</f>
        <v/>
      </c>
      <c r="B422" s="186" t="str" cm="1">
        <f t="array" ref="B422">IFERROR(INDEX('03.Muestra'!$C$8:$C$17,SMALL(IF("Documento no web"='03.Muestra'!$D$8:$D$17,ROW('03.Muestra'!$C$8:$C$17)-MIN(ROW('03.Muestra'!$D$8:$D$17))+1,""),ROW()-412)),"")</f>
        <v/>
      </c>
      <c r="C422" s="186" t="str" cm="1">
        <f t="array" ref="C422">IFERROR(INDEX('03.Muestra'!$F$8:$F$17,SMALL(IF("Documento no web"='03.Muestra'!$D$8:$D$17,ROW('03.Muestra'!$F$8:$F$17)-MIN(ROW('03.Muestra'!$D$8:$D$17))+1,""),ROW()-412)),"")</f>
        <v/>
      </c>
      <c r="D422" s="229" t="str">
        <f t="shared" si="47"/>
        <v/>
      </c>
      <c r="E422" s="74" t="str">
        <f t="shared" si="48"/>
        <v/>
      </c>
      <c r="F422" s="18"/>
      <c r="G422" s="18"/>
      <c r="H422" s="18"/>
      <c r="I422" s="18"/>
      <c r="J422" s="18"/>
      <c r="K422" s="163"/>
      <c r="L422" s="18"/>
      <c r="M422" s="18"/>
      <c r="N422" s="18"/>
      <c r="O422" s="18"/>
      <c r="P422" s="18"/>
      <c r="Q422" s="18"/>
      <c r="R422" s="18"/>
      <c r="S422" s="18"/>
      <c r="T422" s="18"/>
      <c r="U422" s="18"/>
      <c r="V422" s="18"/>
      <c r="W422" s="18"/>
      <c r="X422" s="18"/>
      <c r="Y422" s="18"/>
    </row>
    <row r="423" spans="1:30" ht="12" customHeight="1">
      <c r="A423" s="79"/>
      <c r="B423" s="111"/>
      <c r="C423" s="111"/>
      <c r="D423" s="239"/>
      <c r="E423" s="74"/>
      <c r="F423" s="18"/>
      <c r="G423" s="18"/>
      <c r="H423" s="18"/>
      <c r="I423" s="18"/>
      <c r="J423" s="18"/>
      <c r="N423" s="18"/>
      <c r="O423" s="18"/>
      <c r="P423" s="18"/>
      <c r="Q423" s="18"/>
      <c r="R423" s="18"/>
      <c r="S423" s="18"/>
      <c r="T423" s="18"/>
      <c r="U423" s="18"/>
      <c r="AD423" s="18"/>
    </row>
    <row r="424" spans="1:30" ht="12" customHeight="1">
      <c r="A424" s="79"/>
      <c r="B424" s="111"/>
      <c r="C424" s="111"/>
      <c r="D424" s="239"/>
      <c r="E424" s="74"/>
      <c r="F424" s="18"/>
      <c r="G424" s="18"/>
      <c r="H424" s="18"/>
      <c r="I424" s="18"/>
      <c r="J424" s="18"/>
      <c r="N424" s="18"/>
      <c r="O424" s="18"/>
      <c r="P424" s="18"/>
      <c r="Q424" s="18"/>
      <c r="R424" s="18"/>
      <c r="S424" s="18"/>
      <c r="T424" s="18"/>
      <c r="U424" s="18"/>
      <c r="AD424" s="18"/>
    </row>
    <row r="425" spans="1:30" ht="31">
      <c r="A425" s="227"/>
      <c r="B425" s="228"/>
      <c r="C425" s="227"/>
      <c r="D425" s="240"/>
      <c r="E425" s="74"/>
      <c r="F425" s="18"/>
      <c r="G425" s="18"/>
      <c r="H425" s="18"/>
      <c r="I425" s="18"/>
      <c r="J425" s="18"/>
      <c r="N425" s="18"/>
      <c r="O425" s="18"/>
      <c r="P425" s="18"/>
      <c r="Q425" s="18"/>
      <c r="R425" s="18"/>
      <c r="S425" s="18"/>
      <c r="T425" s="18"/>
      <c r="U425" s="18"/>
      <c r="AD425" s="18"/>
    </row>
    <row r="426" spans="1:30" ht="14.5" customHeight="1">
      <c r="A426" s="180"/>
      <c r="B426" s="180"/>
      <c r="C426" s="180"/>
      <c r="D426" s="241"/>
      <c r="E426" s="74"/>
      <c r="F426" s="176"/>
      <c r="G426" s="18"/>
      <c r="H426" s="18"/>
      <c r="I426" s="18"/>
      <c r="J426" s="18"/>
      <c r="N426" s="18"/>
      <c r="O426" s="18"/>
      <c r="P426" s="18"/>
      <c r="Q426" s="18"/>
      <c r="R426" s="18"/>
      <c r="S426" s="18"/>
      <c r="T426" s="18"/>
      <c r="U426" s="18"/>
      <c r="AD426" s="18"/>
    </row>
    <row r="427" spans="1:30" ht="13.5" customHeight="1">
      <c r="B427" s="18"/>
      <c r="C427" s="18"/>
      <c r="D427" s="235"/>
      <c r="E427" s="18"/>
      <c r="F427" s="18"/>
      <c r="G427" s="18"/>
      <c r="H427" s="18"/>
      <c r="I427" s="18"/>
      <c r="J427" s="18"/>
      <c r="K427" s="163"/>
      <c r="L427" s="18"/>
      <c r="M427" s="18"/>
      <c r="N427" s="18"/>
      <c r="O427" s="18"/>
      <c r="P427" s="18"/>
      <c r="Q427" s="18"/>
      <c r="R427" s="18"/>
      <c r="S427" s="18"/>
      <c r="T427" s="18"/>
      <c r="U427" s="18"/>
      <c r="V427" s="18"/>
      <c r="W427" s="18"/>
      <c r="X427" s="18"/>
      <c r="Y427" s="18"/>
    </row>
    <row r="428" spans="1:30" ht="13.5" customHeight="1">
      <c r="B428" s="90"/>
      <c r="C428" s="18"/>
      <c r="D428" s="235"/>
      <c r="E428" s="78"/>
      <c r="F428" s="18"/>
      <c r="G428" s="18"/>
      <c r="H428" s="18"/>
      <c r="I428" s="18"/>
      <c r="J428" s="18"/>
      <c r="K428" s="163"/>
      <c r="L428" s="18"/>
      <c r="M428" s="18"/>
      <c r="N428" s="18"/>
      <c r="O428" s="18"/>
      <c r="P428" s="18"/>
      <c r="Q428" s="18"/>
      <c r="R428" s="18"/>
      <c r="S428" s="18"/>
      <c r="T428" s="18"/>
      <c r="U428" s="18"/>
      <c r="V428" s="18"/>
      <c r="W428" s="18"/>
      <c r="X428" s="18"/>
      <c r="Y428" s="18"/>
    </row>
    <row r="429" spans="1:30" ht="30" customHeight="1">
      <c r="A429" s="157" t="s">
        <v>262</v>
      </c>
      <c r="B429" s="22" t="s">
        <v>87</v>
      </c>
      <c r="C429" s="23" t="s">
        <v>437</v>
      </c>
      <c r="D429" s="237" t="s">
        <v>30</v>
      </c>
      <c r="E429" s="88"/>
      <c r="K429" s="163"/>
      <c r="L429" s="18"/>
      <c r="M429" s="18"/>
      <c r="N429" s="18"/>
      <c r="O429" s="18"/>
      <c r="P429" s="18"/>
      <c r="Q429" s="18"/>
      <c r="R429" s="18"/>
      <c r="S429" s="18"/>
      <c r="T429" s="18"/>
      <c r="U429" s="18"/>
      <c r="V429" s="18"/>
      <c r="W429" s="18"/>
      <c r="X429" s="18"/>
      <c r="Y429" s="18"/>
    </row>
    <row r="430" spans="1:30" ht="13.5" customHeight="1">
      <c r="A430" s="178" t="str" cm="1">
        <f t="array" ref="A430">IFERROR(INDEX('03.Muestra'!$B$8:$B$17,SMALL(IF("Documento no web"='03.Muestra'!$D$8:$D$17,ROW('03.Muestra'!$B$8:$B$17)-MIN(ROW('03.Muestra'!$D$8:$D$17))+1,""),ROW()-429)),"")</f>
        <v/>
      </c>
      <c r="B430" s="186" t="str" cm="1">
        <f t="array" ref="B430">IFERROR(INDEX('03.Muestra'!$C$8:$C$17,SMALL(IF("Documento no web"='03.Muestra'!$D$8:$D$17,ROW('03.Muestra'!$C$8:$C$17)-MIN(ROW('03.Muestra'!$D$8:$D$17))+1,""),ROW()-429)),"")</f>
        <v/>
      </c>
      <c r="C430" s="186" t="str" cm="1">
        <f t="array" ref="C430">IFERROR(INDEX('03.Muestra'!$F$8:$F$17,SMALL(IF("Documento no web"='03.Muestra'!$D$8:$D$17,ROW('03.Muestra'!$F$8:$F$17)-MIN(ROW('03.Muestra'!$D$8:$D$17))+1,""),ROW()-429)),"")</f>
        <v/>
      </c>
      <c r="D430" s="229" t="str">
        <f t="shared" ref="D430:D439" si="49">IF(C430="","",$D$18)</f>
        <v/>
      </c>
      <c r="E430" s="74" t="str">
        <f t="shared" ref="E430:E439" si="50">IF(D430&lt;&gt;"",IF(AND(B430&lt;&gt;"",C430&lt;&gt;""),"","ERR"),"")</f>
        <v/>
      </c>
      <c r="F430" s="81" t="s">
        <v>31</v>
      </c>
      <c r="G430" s="82" t="s">
        <v>35</v>
      </c>
      <c r="H430" s="83" t="s">
        <v>33</v>
      </c>
      <c r="I430" s="84" t="s">
        <v>26</v>
      </c>
      <c r="J430" s="85" t="s">
        <v>24</v>
      </c>
      <c r="K430" s="159" t="s">
        <v>463</v>
      </c>
      <c r="L430" s="18"/>
      <c r="M430" s="18"/>
      <c r="N430" s="18"/>
      <c r="O430" s="18"/>
      <c r="P430" s="18"/>
      <c r="Q430" s="18"/>
      <c r="R430" s="18"/>
      <c r="S430" s="18"/>
      <c r="T430" s="18"/>
      <c r="U430" s="18"/>
      <c r="V430" s="18"/>
      <c r="W430" s="18"/>
      <c r="X430" s="18"/>
      <c r="Y430" s="18"/>
    </row>
    <row r="431" spans="1:30" ht="13.5" customHeight="1">
      <c r="A431" s="178" t="str" cm="1">
        <f t="array" ref="A431">IFERROR(INDEX('03.Muestra'!$B$8:$B$17,SMALL(IF("Documento no web"='03.Muestra'!$D$8:$D$17,ROW('03.Muestra'!$B$8:$B$17)-MIN(ROW('03.Muestra'!$D$8:$D$17))+1,""),ROW()-429)),"")</f>
        <v/>
      </c>
      <c r="B431" s="186" t="str" cm="1">
        <f t="array" ref="B431">IFERROR(INDEX('03.Muestra'!$C$8:$C$17,SMALL(IF("Documento no web"='03.Muestra'!$D$8:$D$17,ROW('03.Muestra'!$C$8:$C$17)-MIN(ROW('03.Muestra'!$D$8:$D$17))+1,""),ROW()-429)),"")</f>
        <v/>
      </c>
      <c r="C431" s="186" t="str" cm="1">
        <f t="array" ref="C431">IFERROR(INDEX('03.Muestra'!$F$8:$F$17,SMALL(IF("Documento no web"='03.Muestra'!$D$8:$D$17,ROW('03.Muestra'!$F$8:$F$17)-MIN(ROW('03.Muestra'!$D$8:$D$17))+1,""),ROW()-429)),"")</f>
        <v/>
      </c>
      <c r="D431" s="229" t="str">
        <f t="shared" si="49"/>
        <v/>
      </c>
      <c r="E431" s="74" t="str">
        <f t="shared" si="50"/>
        <v/>
      </c>
      <c r="F431" s="199">
        <f ca="1">COUNTIF($D430:INDIRECT("$D" &amp;  SUM(ROW()-1,'03.Muestra'!$D$20)-1),F430)</f>
        <v>0</v>
      </c>
      <c r="G431" s="199">
        <f ca="1">COUNTIF($D430:INDIRECT("$D" &amp;  SUM(ROW()-1,'03.Muestra'!$D$20)-1),G430)</f>
        <v>0</v>
      </c>
      <c r="H431" s="199">
        <f ca="1">COUNTIF($D430:INDIRECT("$D" &amp;  SUM(ROW()-1,'03.Muestra'!$D$20)-1),H430)</f>
        <v>0</v>
      </c>
      <c r="I431" s="199">
        <f ca="1">COUNTIF($D430:INDIRECT("$D" &amp;  SUM(ROW()-1,'03.Muestra'!$D$20)-1),I430)</f>
        <v>0</v>
      </c>
      <c r="J431" s="199">
        <f ca="1">COUNTIF($D430:INDIRECT("$D" &amp;  SUM(ROW()-1,'03.Muestra'!$D$20)-1),J430)</f>
        <v>0</v>
      </c>
      <c r="K431" s="160">
        <f ca="1">IF(COUNTIF('03.Muestra'!$D$8:$D$17,"Documento no web")=0,0,COUNTBLANK($D430:INDIRECT("$D" &amp;  SUM(ROW()-1,COUNTIF('03.Muestra'!$D$8:$D$17,"Documento no web"))-1)))</f>
        <v>0</v>
      </c>
      <c r="L431" s="18"/>
      <c r="M431" s="18"/>
      <c r="N431" s="18"/>
      <c r="O431" s="18"/>
      <c r="P431" s="18"/>
      <c r="Q431" s="18"/>
      <c r="R431" s="18"/>
      <c r="S431" s="18"/>
      <c r="T431" s="18"/>
      <c r="U431" s="18"/>
      <c r="V431" s="18"/>
      <c r="W431" s="18"/>
      <c r="X431" s="18"/>
      <c r="Y431" s="18"/>
    </row>
    <row r="432" spans="1:30" ht="13.5" customHeight="1">
      <c r="A432" s="178" t="str" cm="1">
        <f t="array" ref="A432">IFERROR(INDEX('03.Muestra'!$B$8:$B$17,SMALL(IF("Documento no web"='03.Muestra'!$D$8:$D$17,ROW('03.Muestra'!$B$8:$B$17)-MIN(ROW('03.Muestra'!$D$8:$D$17))+1,""),ROW()-429)),"")</f>
        <v/>
      </c>
      <c r="B432" s="186" t="str" cm="1">
        <f t="array" ref="B432">IFERROR(INDEX('03.Muestra'!$C$8:$C$17,SMALL(IF("Documento no web"='03.Muestra'!$D$8:$D$17,ROW('03.Muestra'!$C$8:$C$17)-MIN(ROW('03.Muestra'!$D$8:$D$17))+1,""),ROW()-429)),"")</f>
        <v/>
      </c>
      <c r="C432" s="186" t="str" cm="1">
        <f t="array" ref="C432">IFERROR(INDEX('03.Muestra'!$F$8:$F$17,SMALL(IF("Documento no web"='03.Muestra'!$D$8:$D$17,ROW('03.Muestra'!$F$8:$F$17)-MIN(ROW('03.Muestra'!$D$8:$D$17))+1,""),ROW()-429)),"")</f>
        <v/>
      </c>
      <c r="D432" s="229" t="str">
        <f t="shared" si="49"/>
        <v/>
      </c>
      <c r="E432" s="74" t="str">
        <f t="shared" si="50"/>
        <v/>
      </c>
      <c r="G432" s="18"/>
      <c r="H432" s="18"/>
      <c r="I432" s="18"/>
      <c r="J432" s="18"/>
      <c r="K432" s="163"/>
      <c r="L432" s="18"/>
      <c r="M432" s="18"/>
      <c r="N432" s="18"/>
      <c r="O432" s="18"/>
      <c r="P432" s="18"/>
      <c r="Q432" s="18"/>
      <c r="R432" s="18"/>
      <c r="S432" s="18"/>
      <c r="T432" s="18"/>
      <c r="U432" s="18"/>
      <c r="V432" s="18"/>
      <c r="W432" s="18"/>
      <c r="X432" s="18"/>
      <c r="Y432" s="18"/>
    </row>
    <row r="433" spans="1:30" ht="13.5" customHeight="1">
      <c r="A433" s="178" t="str" cm="1">
        <f t="array" ref="A433">IFERROR(INDEX('03.Muestra'!$B$8:$B$17,SMALL(IF("Documento no web"='03.Muestra'!$D$8:$D$17,ROW('03.Muestra'!$B$8:$B$17)-MIN(ROW('03.Muestra'!$D$8:$D$17))+1,""),ROW()-429)),"")</f>
        <v/>
      </c>
      <c r="B433" s="186" t="str" cm="1">
        <f t="array" ref="B433">IFERROR(INDEX('03.Muestra'!$C$8:$C$17,SMALL(IF("Documento no web"='03.Muestra'!$D$8:$D$17,ROW('03.Muestra'!$C$8:$C$17)-MIN(ROW('03.Muestra'!$D$8:$D$17))+1,""),ROW()-429)),"")</f>
        <v/>
      </c>
      <c r="C433" s="186" t="str" cm="1">
        <f t="array" ref="C433">IFERROR(INDEX('03.Muestra'!$F$8:$F$17,SMALL(IF("Documento no web"='03.Muestra'!$D$8:$D$17,ROW('03.Muestra'!$F$8:$F$17)-MIN(ROW('03.Muestra'!$D$8:$D$17))+1,""),ROW()-429)),"")</f>
        <v/>
      </c>
      <c r="D433" s="229" t="str">
        <f t="shared" si="49"/>
        <v/>
      </c>
      <c r="E433" s="74" t="str">
        <f t="shared" si="50"/>
        <v/>
      </c>
      <c r="G433" s="18"/>
      <c r="H433" s="18"/>
      <c r="I433" s="18"/>
      <c r="J433" s="18"/>
      <c r="K433" s="163"/>
      <c r="L433" s="18"/>
      <c r="M433" s="18"/>
      <c r="N433" s="18"/>
      <c r="O433" s="18"/>
      <c r="P433" s="18"/>
      <c r="Q433" s="18"/>
      <c r="R433" s="18"/>
      <c r="S433" s="18"/>
      <c r="T433" s="18"/>
      <c r="U433" s="18"/>
      <c r="V433" s="18"/>
      <c r="W433" s="18"/>
      <c r="X433" s="18"/>
      <c r="Y433" s="18"/>
    </row>
    <row r="434" spans="1:30" ht="13.5" customHeight="1">
      <c r="A434" s="178" t="str" cm="1">
        <f t="array" ref="A434">IFERROR(INDEX('03.Muestra'!$B$8:$B$17,SMALL(IF("Documento no web"='03.Muestra'!$D$8:$D$17,ROW('03.Muestra'!$B$8:$B$17)-MIN(ROW('03.Muestra'!$D$8:$D$17))+1,""),ROW()-429)),"")</f>
        <v/>
      </c>
      <c r="B434" s="186" t="str" cm="1">
        <f t="array" ref="B434">IFERROR(INDEX('03.Muestra'!$C$8:$C$17,SMALL(IF("Documento no web"='03.Muestra'!$D$8:$D$17,ROW('03.Muestra'!$C$8:$C$17)-MIN(ROW('03.Muestra'!$D$8:$D$17))+1,""),ROW()-429)),"")</f>
        <v/>
      </c>
      <c r="C434" s="186" t="str" cm="1">
        <f t="array" ref="C434">IFERROR(INDEX('03.Muestra'!$F$8:$F$17,SMALL(IF("Documento no web"='03.Muestra'!$D$8:$D$17,ROW('03.Muestra'!$F$8:$F$17)-MIN(ROW('03.Muestra'!$D$8:$D$17))+1,""),ROW()-429)),"")</f>
        <v/>
      </c>
      <c r="D434" s="229" t="str">
        <f t="shared" si="49"/>
        <v/>
      </c>
      <c r="E434" s="74" t="str">
        <f t="shared" si="50"/>
        <v/>
      </c>
      <c r="G434" s="18"/>
      <c r="H434" s="18"/>
      <c r="I434" s="18"/>
      <c r="J434" s="18"/>
      <c r="K434" s="163"/>
      <c r="L434" s="18"/>
      <c r="M434" s="18"/>
      <c r="N434" s="18"/>
      <c r="O434" s="18"/>
      <c r="P434" s="18"/>
      <c r="Q434" s="18"/>
      <c r="R434" s="18"/>
      <c r="S434" s="18"/>
      <c r="T434" s="18"/>
      <c r="U434" s="18"/>
      <c r="V434" s="18"/>
      <c r="W434" s="18"/>
      <c r="X434" s="18"/>
      <c r="Y434" s="18"/>
    </row>
    <row r="435" spans="1:30" ht="13.5" customHeight="1">
      <c r="A435" s="178" t="str" cm="1">
        <f t="array" ref="A435">IFERROR(INDEX('03.Muestra'!$B$8:$B$17,SMALL(IF("Documento no web"='03.Muestra'!$D$8:$D$17,ROW('03.Muestra'!$B$8:$B$17)-MIN(ROW('03.Muestra'!$D$8:$D$17))+1,""),ROW()-429)),"")</f>
        <v/>
      </c>
      <c r="B435" s="186" t="str" cm="1">
        <f t="array" ref="B435">IFERROR(INDEX('03.Muestra'!$C$8:$C$17,SMALL(IF("Documento no web"='03.Muestra'!$D$8:$D$17,ROW('03.Muestra'!$C$8:$C$17)-MIN(ROW('03.Muestra'!$D$8:$D$17))+1,""),ROW()-429)),"")</f>
        <v/>
      </c>
      <c r="C435" s="186" t="str" cm="1">
        <f t="array" ref="C435">IFERROR(INDEX('03.Muestra'!$F$8:$F$17,SMALL(IF("Documento no web"='03.Muestra'!$D$8:$D$17,ROW('03.Muestra'!$F$8:$F$17)-MIN(ROW('03.Muestra'!$D$8:$D$17))+1,""),ROW()-429)),"")</f>
        <v/>
      </c>
      <c r="D435" s="229" t="str">
        <f t="shared" si="49"/>
        <v/>
      </c>
      <c r="E435" s="74" t="str">
        <f t="shared" si="50"/>
        <v/>
      </c>
      <c r="G435" s="18"/>
      <c r="H435" s="18"/>
      <c r="I435" s="18"/>
      <c r="J435" s="18"/>
      <c r="K435" s="163"/>
      <c r="L435" s="18"/>
      <c r="M435" s="18"/>
      <c r="N435" s="18"/>
      <c r="O435" s="18"/>
      <c r="P435" s="18"/>
      <c r="Q435" s="18"/>
      <c r="R435" s="18"/>
      <c r="S435" s="18"/>
      <c r="T435" s="18"/>
      <c r="U435" s="18"/>
      <c r="V435" s="18"/>
      <c r="W435" s="18"/>
      <c r="X435" s="18"/>
      <c r="Y435" s="18"/>
    </row>
    <row r="436" spans="1:30" ht="13.5" customHeight="1">
      <c r="A436" s="178" t="str" cm="1">
        <f t="array" ref="A436">IFERROR(INDEX('03.Muestra'!$B$8:$B$17,SMALL(IF("Documento no web"='03.Muestra'!$D$8:$D$17,ROW('03.Muestra'!$B$8:$B$17)-MIN(ROW('03.Muestra'!$D$8:$D$17))+1,""),ROW()-429)),"")</f>
        <v/>
      </c>
      <c r="B436" s="186" t="str" cm="1">
        <f t="array" ref="B436">IFERROR(INDEX('03.Muestra'!$C$8:$C$17,SMALL(IF("Documento no web"='03.Muestra'!$D$8:$D$17,ROW('03.Muestra'!$C$8:$C$17)-MIN(ROW('03.Muestra'!$D$8:$D$17))+1,""),ROW()-429)),"")</f>
        <v/>
      </c>
      <c r="C436" s="186" t="str" cm="1">
        <f t="array" ref="C436">IFERROR(INDEX('03.Muestra'!$F$8:$F$17,SMALL(IF("Documento no web"='03.Muestra'!$D$8:$D$17,ROW('03.Muestra'!$F$8:$F$17)-MIN(ROW('03.Muestra'!$D$8:$D$17))+1,""),ROW()-429)),"")</f>
        <v/>
      </c>
      <c r="D436" s="229" t="str">
        <f t="shared" si="49"/>
        <v/>
      </c>
      <c r="E436" s="74" t="str">
        <f t="shared" si="50"/>
        <v/>
      </c>
      <c r="F436" s="18"/>
      <c r="G436" s="18"/>
      <c r="H436" s="18"/>
      <c r="I436" s="18"/>
      <c r="J436" s="18"/>
      <c r="K436" s="163"/>
      <c r="L436" s="18"/>
      <c r="M436" s="18"/>
      <c r="N436" s="18"/>
      <c r="O436" s="18"/>
      <c r="P436" s="18"/>
      <c r="Q436" s="18"/>
      <c r="R436" s="18"/>
      <c r="S436" s="18"/>
      <c r="T436" s="18"/>
      <c r="U436" s="18"/>
      <c r="V436" s="18"/>
      <c r="W436" s="18"/>
      <c r="X436" s="18"/>
      <c r="Y436" s="18"/>
    </row>
    <row r="437" spans="1:30" ht="13.5" customHeight="1">
      <c r="A437" s="178" t="str" cm="1">
        <f t="array" ref="A437">IFERROR(INDEX('03.Muestra'!$B$8:$B$17,SMALL(IF("Documento no web"='03.Muestra'!$D$8:$D$17,ROW('03.Muestra'!$B$8:$B$17)-MIN(ROW('03.Muestra'!$D$8:$D$17))+1,""),ROW()-429)),"")</f>
        <v/>
      </c>
      <c r="B437" s="186" t="str" cm="1">
        <f t="array" ref="B437">IFERROR(INDEX('03.Muestra'!$C$8:$C$17,SMALL(IF("Documento no web"='03.Muestra'!$D$8:$D$17,ROW('03.Muestra'!$C$8:$C$17)-MIN(ROW('03.Muestra'!$D$8:$D$17))+1,""),ROW()-429)),"")</f>
        <v/>
      </c>
      <c r="C437" s="186" t="str" cm="1">
        <f t="array" ref="C437">IFERROR(INDEX('03.Muestra'!$F$8:$F$17,SMALL(IF("Documento no web"='03.Muestra'!$D$8:$D$17,ROW('03.Muestra'!$F$8:$F$17)-MIN(ROW('03.Muestra'!$D$8:$D$17))+1,""),ROW()-429)),"")</f>
        <v/>
      </c>
      <c r="D437" s="229" t="str">
        <f t="shared" si="49"/>
        <v/>
      </c>
      <c r="E437" s="74" t="str">
        <f t="shared" si="50"/>
        <v/>
      </c>
      <c r="F437" s="18"/>
      <c r="G437" s="18"/>
      <c r="H437" s="18"/>
      <c r="I437" s="18"/>
      <c r="J437" s="18"/>
      <c r="K437" s="163"/>
      <c r="L437" s="18"/>
      <c r="M437" s="18"/>
      <c r="N437" s="18"/>
      <c r="O437" s="18"/>
      <c r="P437" s="18"/>
      <c r="Q437" s="18"/>
      <c r="R437" s="18"/>
      <c r="S437" s="18"/>
      <c r="T437" s="18"/>
      <c r="U437" s="18"/>
      <c r="V437" s="18"/>
      <c r="W437" s="18"/>
      <c r="X437" s="18"/>
      <c r="Y437" s="18"/>
    </row>
    <row r="438" spans="1:30" ht="13.5" customHeight="1">
      <c r="A438" s="178" t="str" cm="1">
        <f t="array" ref="A438">IFERROR(INDEX('03.Muestra'!$B$8:$B$17,SMALL(IF("Documento no web"='03.Muestra'!$D$8:$D$17,ROW('03.Muestra'!$B$8:$B$17)-MIN(ROW('03.Muestra'!$D$8:$D$17))+1,""),ROW()-429)),"")</f>
        <v/>
      </c>
      <c r="B438" s="186" t="str" cm="1">
        <f t="array" ref="B438">IFERROR(INDEX('03.Muestra'!$C$8:$C$17,SMALL(IF("Documento no web"='03.Muestra'!$D$8:$D$17,ROW('03.Muestra'!$C$8:$C$17)-MIN(ROW('03.Muestra'!$D$8:$D$17))+1,""),ROW()-429)),"")</f>
        <v/>
      </c>
      <c r="C438" s="186" t="str" cm="1">
        <f t="array" ref="C438">IFERROR(INDEX('03.Muestra'!$F$8:$F$17,SMALL(IF("Documento no web"='03.Muestra'!$D$8:$D$17,ROW('03.Muestra'!$F$8:$F$17)-MIN(ROW('03.Muestra'!$D$8:$D$17))+1,""),ROW()-429)),"")</f>
        <v/>
      </c>
      <c r="D438" s="229" t="str">
        <f t="shared" si="49"/>
        <v/>
      </c>
      <c r="E438" s="74" t="str">
        <f t="shared" si="50"/>
        <v/>
      </c>
      <c r="F438" s="18"/>
      <c r="G438" s="18"/>
      <c r="H438" s="18"/>
      <c r="I438" s="18"/>
      <c r="J438" s="18"/>
      <c r="K438" s="163"/>
      <c r="L438" s="18"/>
      <c r="M438" s="18"/>
      <c r="N438" s="18"/>
      <c r="O438" s="18"/>
      <c r="P438" s="18"/>
      <c r="Q438" s="18"/>
      <c r="R438" s="18"/>
      <c r="S438" s="18"/>
      <c r="T438" s="18"/>
      <c r="U438" s="18"/>
      <c r="V438" s="18"/>
      <c r="W438" s="18"/>
      <c r="X438" s="18"/>
      <c r="Y438" s="18"/>
    </row>
    <row r="439" spans="1:30" ht="13.5" customHeight="1">
      <c r="A439" s="178" t="str" cm="1">
        <f t="array" ref="A439">IFERROR(INDEX('03.Muestra'!$B$8:$B$17,SMALL(IF("Documento no web"='03.Muestra'!$D$8:$D$17,ROW('03.Muestra'!$B$8:$B$17)-MIN(ROW('03.Muestra'!$D$8:$D$17))+1,""),ROW()-429)),"")</f>
        <v/>
      </c>
      <c r="B439" s="186" t="str" cm="1">
        <f t="array" ref="B439">IFERROR(INDEX('03.Muestra'!$C$8:$C$17,SMALL(IF("Documento no web"='03.Muestra'!$D$8:$D$17,ROW('03.Muestra'!$C$8:$C$17)-MIN(ROW('03.Muestra'!$D$8:$D$17))+1,""),ROW()-429)),"")</f>
        <v/>
      </c>
      <c r="C439" s="186" t="str" cm="1">
        <f t="array" ref="C439">IFERROR(INDEX('03.Muestra'!$F$8:$F$17,SMALL(IF("Documento no web"='03.Muestra'!$D$8:$D$17,ROW('03.Muestra'!$F$8:$F$17)-MIN(ROW('03.Muestra'!$D$8:$D$17))+1,""),ROW()-429)),"")</f>
        <v/>
      </c>
      <c r="D439" s="229" t="str">
        <f t="shared" si="49"/>
        <v/>
      </c>
      <c r="E439" s="74" t="str">
        <f t="shared" si="50"/>
        <v/>
      </c>
      <c r="F439" s="18"/>
      <c r="G439" s="18"/>
      <c r="H439" s="18"/>
      <c r="I439" s="18"/>
      <c r="J439" s="18"/>
      <c r="K439" s="163"/>
      <c r="L439" s="18"/>
      <c r="M439" s="18"/>
      <c r="N439" s="18"/>
      <c r="O439" s="18"/>
      <c r="P439" s="18"/>
      <c r="Q439" s="18"/>
      <c r="R439" s="18"/>
      <c r="S439" s="18"/>
      <c r="T439" s="18"/>
      <c r="U439" s="18"/>
      <c r="V439" s="18"/>
      <c r="W439" s="18"/>
      <c r="X439" s="18"/>
      <c r="Y439" s="18"/>
    </row>
    <row r="440" spans="1:30" ht="12" customHeight="1">
      <c r="A440" s="79"/>
      <c r="B440" s="111"/>
      <c r="C440" s="111"/>
      <c r="D440" s="239"/>
      <c r="E440" s="74"/>
      <c r="F440" s="18"/>
      <c r="G440" s="18"/>
      <c r="H440" s="18"/>
      <c r="I440" s="18"/>
      <c r="J440" s="18"/>
      <c r="N440" s="18"/>
      <c r="O440" s="18"/>
      <c r="P440" s="18"/>
      <c r="Q440" s="18"/>
      <c r="R440" s="18"/>
      <c r="S440" s="18"/>
      <c r="T440" s="18"/>
      <c r="U440" s="18"/>
      <c r="AD440" s="18"/>
    </row>
    <row r="441" spans="1:30" ht="12" customHeight="1">
      <c r="A441" s="79"/>
      <c r="B441" s="111"/>
      <c r="C441" s="111"/>
      <c r="D441" s="239"/>
      <c r="E441" s="74"/>
      <c r="F441" s="18"/>
      <c r="G441" s="18"/>
      <c r="H441" s="18"/>
      <c r="I441" s="18"/>
      <c r="J441" s="18"/>
      <c r="N441" s="18"/>
      <c r="O441" s="18"/>
      <c r="P441" s="18"/>
      <c r="Q441" s="18"/>
      <c r="R441" s="18"/>
      <c r="S441" s="18"/>
      <c r="T441" s="18"/>
      <c r="U441" s="18"/>
      <c r="AD441" s="18"/>
    </row>
    <row r="442" spans="1:30" ht="31">
      <c r="A442" s="227"/>
      <c r="B442" s="228"/>
      <c r="C442" s="227"/>
      <c r="D442" s="240"/>
      <c r="E442" s="74"/>
      <c r="F442" s="18"/>
      <c r="G442" s="18"/>
      <c r="H442" s="18"/>
      <c r="I442" s="18"/>
      <c r="J442" s="18"/>
      <c r="N442" s="18"/>
      <c r="O442" s="18"/>
      <c r="P442" s="18"/>
      <c r="Q442" s="18"/>
      <c r="R442" s="18"/>
      <c r="S442" s="18"/>
      <c r="T442" s="18"/>
      <c r="U442" s="18"/>
      <c r="AD442" s="18"/>
    </row>
    <row r="443" spans="1:30" ht="14.5" customHeight="1">
      <c r="A443" s="180"/>
      <c r="B443" s="180"/>
      <c r="C443" s="180"/>
      <c r="D443" s="241"/>
      <c r="E443" s="74"/>
      <c r="F443" s="176"/>
      <c r="G443" s="18"/>
      <c r="H443" s="18"/>
      <c r="I443" s="18"/>
      <c r="J443" s="18"/>
      <c r="N443" s="18"/>
      <c r="O443" s="18"/>
      <c r="P443" s="18"/>
      <c r="Q443" s="18"/>
      <c r="R443" s="18"/>
      <c r="S443" s="18"/>
      <c r="T443" s="18"/>
      <c r="U443" s="18"/>
      <c r="AD443" s="18"/>
    </row>
    <row r="444" spans="1:30" ht="13.5" customHeight="1">
      <c r="B444" s="18"/>
      <c r="C444" s="18"/>
      <c r="D444" s="235"/>
      <c r="E444" s="18"/>
      <c r="F444" s="18"/>
      <c r="G444" s="18"/>
      <c r="H444" s="18"/>
      <c r="I444" s="18"/>
      <c r="J444" s="18"/>
      <c r="K444" s="163"/>
      <c r="L444" s="18"/>
      <c r="M444" s="18"/>
      <c r="N444" s="18"/>
      <c r="O444" s="18"/>
      <c r="P444" s="18"/>
      <c r="Q444" s="18"/>
      <c r="R444" s="18"/>
      <c r="S444" s="18"/>
      <c r="T444" s="18"/>
      <c r="U444" s="18"/>
      <c r="V444" s="18"/>
      <c r="W444" s="18"/>
      <c r="X444" s="18"/>
      <c r="Y444" s="18"/>
    </row>
    <row r="445" spans="1:30" ht="13.5" customHeight="1">
      <c r="B445" s="90"/>
      <c r="C445" s="18"/>
      <c r="D445" s="235"/>
      <c r="E445" s="78"/>
      <c r="F445" s="18"/>
      <c r="G445" s="18"/>
      <c r="H445" s="18"/>
      <c r="I445" s="18"/>
      <c r="J445" s="18"/>
      <c r="K445" s="163"/>
      <c r="L445" s="18"/>
      <c r="M445" s="18"/>
      <c r="N445" s="18"/>
      <c r="O445" s="18"/>
      <c r="P445" s="18"/>
      <c r="Q445" s="18"/>
      <c r="R445" s="18"/>
      <c r="S445" s="18"/>
      <c r="T445" s="18"/>
      <c r="U445" s="18"/>
      <c r="V445" s="18"/>
      <c r="W445" s="18"/>
      <c r="X445" s="18"/>
      <c r="Y445" s="18"/>
    </row>
    <row r="446" spans="1:30" ht="30" customHeight="1">
      <c r="A446" s="157" t="s">
        <v>262</v>
      </c>
      <c r="B446" s="22" t="s">
        <v>87</v>
      </c>
      <c r="C446" s="23" t="s">
        <v>438</v>
      </c>
      <c r="D446" s="237" t="s">
        <v>30</v>
      </c>
      <c r="E446" s="88"/>
      <c r="K446" s="163"/>
      <c r="L446" s="18"/>
      <c r="M446" s="18"/>
      <c r="N446" s="18"/>
      <c r="O446" s="18"/>
      <c r="P446" s="18"/>
      <c r="Q446" s="18"/>
      <c r="R446" s="18"/>
      <c r="S446" s="18"/>
      <c r="T446" s="18"/>
      <c r="U446" s="18"/>
      <c r="V446" s="18"/>
      <c r="W446" s="18"/>
      <c r="X446" s="18"/>
      <c r="Y446" s="18"/>
    </row>
    <row r="447" spans="1:30" ht="13.5" customHeight="1">
      <c r="A447" s="178" t="str" cm="1">
        <f t="array" ref="A447">IFERROR(INDEX('03.Muestra'!$B$8:$B$17,SMALL(IF("Documento no web"='03.Muestra'!$D$8:$D$17,ROW('03.Muestra'!$B$8:$B$17)-MIN(ROW('03.Muestra'!$D$8:$D$17))+1,""),ROW()-446)),"")</f>
        <v/>
      </c>
      <c r="B447" s="186" t="str" cm="1">
        <f t="array" ref="B447">IFERROR(INDEX('03.Muestra'!$C$8:$C$17,SMALL(IF("Documento no web"='03.Muestra'!$D$8:$D$17,ROW('03.Muestra'!$C$8:$C$17)-MIN(ROW('03.Muestra'!$D$8:$D$17))+1,""),ROW()-446)),"")</f>
        <v/>
      </c>
      <c r="C447" s="186" t="str" cm="1">
        <f t="array" ref="C447">IFERROR(INDEX('03.Muestra'!$F$8:$F$17,SMALL(IF("Documento no web"='03.Muestra'!$D$8:$D$17,ROW('03.Muestra'!$F$8:$F$17)-MIN(ROW('03.Muestra'!$D$8:$D$17))+1,""),ROW()-446)),"")</f>
        <v/>
      </c>
      <c r="D447" s="229" t="str">
        <f t="shared" ref="D447:D456" si="51">IF(C447="","",$D$18)</f>
        <v/>
      </c>
      <c r="E447" s="74" t="str">
        <f t="shared" ref="E447:E461" si="52">IF(D447&lt;&gt;"",IF(AND(B447&lt;&gt;"",C447&lt;&gt;""),"","ERR"),"")</f>
        <v/>
      </c>
      <c r="F447" s="81" t="s">
        <v>31</v>
      </c>
      <c r="G447" s="82" t="s">
        <v>35</v>
      </c>
      <c r="H447" s="83" t="s">
        <v>33</v>
      </c>
      <c r="I447" s="84" t="s">
        <v>26</v>
      </c>
      <c r="J447" s="85" t="s">
        <v>24</v>
      </c>
      <c r="K447" s="159" t="s">
        <v>463</v>
      </c>
      <c r="L447" s="18"/>
      <c r="M447" s="18"/>
      <c r="N447" s="18"/>
      <c r="O447" s="18"/>
      <c r="P447" s="18"/>
      <c r="Q447" s="18"/>
      <c r="R447" s="18"/>
      <c r="S447" s="18"/>
      <c r="T447" s="18"/>
      <c r="U447" s="18"/>
      <c r="V447" s="18"/>
      <c r="W447" s="18"/>
      <c r="X447" s="18"/>
      <c r="Y447" s="18"/>
    </row>
    <row r="448" spans="1:30" ht="13.5" customHeight="1">
      <c r="A448" s="178" t="str" cm="1">
        <f t="array" ref="A448">IFERROR(INDEX('03.Muestra'!$B$8:$B$17,SMALL(IF("Documento no web"='03.Muestra'!$D$8:$D$17,ROW('03.Muestra'!$B$8:$B$17)-MIN(ROW('03.Muestra'!$D$8:$D$17))+1,""),ROW()-446)),"")</f>
        <v/>
      </c>
      <c r="B448" s="186" t="str" cm="1">
        <f t="array" ref="B448">IFERROR(INDEX('03.Muestra'!$C$8:$C$17,SMALL(IF("Documento no web"='03.Muestra'!$D$8:$D$17,ROW('03.Muestra'!$C$8:$C$17)-MIN(ROW('03.Muestra'!$D$8:$D$17))+1,""),ROW()-446)),"")</f>
        <v/>
      </c>
      <c r="C448" s="186" t="str" cm="1">
        <f t="array" ref="C448">IFERROR(INDEX('03.Muestra'!$F$8:$F$17,SMALL(IF("Documento no web"='03.Muestra'!$D$8:$D$17,ROW('03.Muestra'!$F$8:$F$17)-MIN(ROW('03.Muestra'!$D$8:$D$17))+1,""),ROW()-446)),"")</f>
        <v/>
      </c>
      <c r="D448" s="229" t="str">
        <f t="shared" si="51"/>
        <v/>
      </c>
      <c r="E448" s="74" t="str">
        <f t="shared" si="52"/>
        <v/>
      </c>
      <c r="F448" s="199">
        <f ca="1">COUNTIF($D447:INDIRECT("$D" &amp;  SUM(ROW()-1,'03.Muestra'!$D$20)-1),F447)</f>
        <v>0</v>
      </c>
      <c r="G448" s="199">
        <f ca="1">COUNTIF($D447:INDIRECT("$D" &amp;  SUM(ROW()-1,'03.Muestra'!$D$20)-1),G447)</f>
        <v>0</v>
      </c>
      <c r="H448" s="199">
        <f ca="1">COUNTIF($D447:INDIRECT("$D" &amp;  SUM(ROW()-1,'03.Muestra'!$D$20)-1),H447)</f>
        <v>0</v>
      </c>
      <c r="I448" s="199">
        <f ca="1">COUNTIF($D447:INDIRECT("$D" &amp;  SUM(ROW()-1,'03.Muestra'!$D$20)-1),I447)</f>
        <v>0</v>
      </c>
      <c r="J448" s="199">
        <f ca="1">COUNTIF($D447:INDIRECT("$D" &amp;  SUM(ROW()-1,'03.Muestra'!$D$20)-1),J447)</f>
        <v>0</v>
      </c>
      <c r="K448" s="160">
        <f ca="1">IF(COUNTIF('03.Muestra'!$D$8:$D$17,"Documento no web")=0,0,COUNTBLANK($D447:INDIRECT("$D" &amp;  SUM(ROW()-1,COUNTIF('03.Muestra'!$D$8:$D$17,"Documento no web"))-1)))</f>
        <v>0</v>
      </c>
      <c r="L448" s="18"/>
      <c r="M448" s="18"/>
      <c r="N448" s="18"/>
      <c r="O448" s="18"/>
      <c r="P448" s="18"/>
      <c r="Q448" s="18"/>
      <c r="R448" s="18"/>
      <c r="S448" s="18"/>
      <c r="T448" s="18"/>
      <c r="U448" s="18"/>
      <c r="V448" s="18"/>
      <c r="W448" s="18"/>
      <c r="X448" s="18"/>
      <c r="Y448" s="18"/>
    </row>
    <row r="449" spans="1:30" ht="13.5" customHeight="1">
      <c r="A449" s="178" t="str" cm="1">
        <f t="array" ref="A449">IFERROR(INDEX('03.Muestra'!$B$8:$B$17,SMALL(IF("Documento no web"='03.Muestra'!$D$8:$D$17,ROW('03.Muestra'!$B$8:$B$17)-MIN(ROW('03.Muestra'!$D$8:$D$17))+1,""),ROW()-446)),"")</f>
        <v/>
      </c>
      <c r="B449" s="186" t="str" cm="1">
        <f t="array" ref="B449">IFERROR(INDEX('03.Muestra'!$C$8:$C$17,SMALL(IF("Documento no web"='03.Muestra'!$D$8:$D$17,ROW('03.Muestra'!$C$8:$C$17)-MIN(ROW('03.Muestra'!$D$8:$D$17))+1,""),ROW()-446)),"")</f>
        <v/>
      </c>
      <c r="C449" s="186" t="str" cm="1">
        <f t="array" ref="C449">IFERROR(INDEX('03.Muestra'!$F$8:$F$17,SMALL(IF("Documento no web"='03.Muestra'!$D$8:$D$17,ROW('03.Muestra'!$F$8:$F$17)-MIN(ROW('03.Muestra'!$D$8:$D$17))+1,""),ROW()-446)),"")</f>
        <v/>
      </c>
      <c r="D449" s="229" t="str">
        <f t="shared" si="51"/>
        <v/>
      </c>
      <c r="E449" s="74" t="str">
        <f t="shared" si="52"/>
        <v/>
      </c>
      <c r="G449" s="18"/>
      <c r="H449" s="18"/>
      <c r="I449" s="18"/>
      <c r="J449" s="18"/>
      <c r="K449" s="163"/>
      <c r="L449" s="18"/>
      <c r="M449" s="18"/>
      <c r="N449" s="18"/>
      <c r="O449" s="18"/>
      <c r="P449" s="18"/>
      <c r="Q449" s="18"/>
      <c r="R449" s="18"/>
      <c r="S449" s="18"/>
      <c r="T449" s="18"/>
      <c r="U449" s="18"/>
      <c r="V449" s="18"/>
      <c r="W449" s="18"/>
      <c r="X449" s="18"/>
      <c r="Y449" s="18"/>
    </row>
    <row r="450" spans="1:30" ht="13.5" customHeight="1">
      <c r="A450" s="178" t="str" cm="1">
        <f t="array" ref="A450">IFERROR(INDEX('03.Muestra'!$B$8:$B$17,SMALL(IF("Documento no web"='03.Muestra'!$D$8:$D$17,ROW('03.Muestra'!$B$8:$B$17)-MIN(ROW('03.Muestra'!$D$8:$D$17))+1,""),ROW()-446)),"")</f>
        <v/>
      </c>
      <c r="B450" s="186" t="str" cm="1">
        <f t="array" ref="B450">IFERROR(INDEX('03.Muestra'!$C$8:$C$17,SMALL(IF("Documento no web"='03.Muestra'!$D$8:$D$17,ROW('03.Muestra'!$C$8:$C$17)-MIN(ROW('03.Muestra'!$D$8:$D$17))+1,""),ROW()-446)),"")</f>
        <v/>
      </c>
      <c r="C450" s="186" t="str" cm="1">
        <f t="array" ref="C450">IFERROR(INDEX('03.Muestra'!$F$8:$F$17,SMALL(IF("Documento no web"='03.Muestra'!$D$8:$D$17,ROW('03.Muestra'!$F$8:$F$17)-MIN(ROW('03.Muestra'!$D$8:$D$17))+1,""),ROW()-446)),"")</f>
        <v/>
      </c>
      <c r="D450" s="229" t="str">
        <f t="shared" si="51"/>
        <v/>
      </c>
      <c r="E450" s="74" t="str">
        <f t="shared" si="52"/>
        <v/>
      </c>
      <c r="G450" s="18"/>
      <c r="H450" s="18"/>
      <c r="I450" s="18"/>
      <c r="J450" s="18"/>
      <c r="K450" s="163"/>
      <c r="L450" s="18"/>
      <c r="M450" s="18"/>
      <c r="N450" s="18"/>
      <c r="O450" s="18"/>
      <c r="P450" s="18"/>
      <c r="Q450" s="18"/>
      <c r="R450" s="18"/>
      <c r="S450" s="18"/>
      <c r="T450" s="18"/>
      <c r="U450" s="18"/>
      <c r="V450" s="18"/>
      <c r="W450" s="18"/>
      <c r="X450" s="18"/>
      <c r="Y450" s="18"/>
    </row>
    <row r="451" spans="1:30" ht="13.5" customHeight="1">
      <c r="A451" s="178" t="str" cm="1">
        <f t="array" ref="A451">IFERROR(INDEX('03.Muestra'!$B$8:$B$17,SMALL(IF("Documento no web"='03.Muestra'!$D$8:$D$17,ROW('03.Muestra'!$B$8:$B$17)-MIN(ROW('03.Muestra'!$D$8:$D$17))+1,""),ROW()-446)),"")</f>
        <v/>
      </c>
      <c r="B451" s="186" t="str" cm="1">
        <f t="array" ref="B451">IFERROR(INDEX('03.Muestra'!$C$8:$C$17,SMALL(IF("Documento no web"='03.Muestra'!$D$8:$D$17,ROW('03.Muestra'!$C$8:$C$17)-MIN(ROW('03.Muestra'!$D$8:$D$17))+1,""),ROW()-446)),"")</f>
        <v/>
      </c>
      <c r="C451" s="186" t="str" cm="1">
        <f t="array" ref="C451">IFERROR(INDEX('03.Muestra'!$F$8:$F$17,SMALL(IF("Documento no web"='03.Muestra'!$D$8:$D$17,ROW('03.Muestra'!$F$8:$F$17)-MIN(ROW('03.Muestra'!$D$8:$D$17))+1,""),ROW()-446)),"")</f>
        <v/>
      </c>
      <c r="D451" s="229" t="str">
        <f t="shared" si="51"/>
        <v/>
      </c>
      <c r="E451" s="74" t="str">
        <f t="shared" si="52"/>
        <v/>
      </c>
      <c r="G451" s="18"/>
      <c r="H451" s="18"/>
      <c r="I451" s="18"/>
      <c r="J451" s="18"/>
      <c r="K451" s="163"/>
      <c r="L451" s="18"/>
      <c r="M451" s="18"/>
      <c r="N451" s="18"/>
      <c r="O451" s="18"/>
      <c r="P451" s="18"/>
      <c r="Q451" s="18"/>
      <c r="R451" s="18"/>
      <c r="S451" s="18"/>
      <c r="T451" s="18"/>
      <c r="U451" s="18"/>
      <c r="V451" s="18"/>
      <c r="W451" s="18"/>
      <c r="X451" s="18"/>
      <c r="Y451" s="18"/>
    </row>
    <row r="452" spans="1:30" ht="13.5" customHeight="1">
      <c r="A452" s="178" t="str" cm="1">
        <f t="array" ref="A452">IFERROR(INDEX('03.Muestra'!$B$8:$B$17,SMALL(IF("Documento no web"='03.Muestra'!$D$8:$D$17,ROW('03.Muestra'!$B$8:$B$17)-MIN(ROW('03.Muestra'!$D$8:$D$17))+1,""),ROW()-446)),"")</f>
        <v/>
      </c>
      <c r="B452" s="186" t="str" cm="1">
        <f t="array" ref="B452">IFERROR(INDEX('03.Muestra'!$C$8:$C$17,SMALL(IF("Documento no web"='03.Muestra'!$D$8:$D$17,ROW('03.Muestra'!$C$8:$C$17)-MIN(ROW('03.Muestra'!$D$8:$D$17))+1,""),ROW()-446)),"")</f>
        <v/>
      </c>
      <c r="C452" s="186" t="str" cm="1">
        <f t="array" ref="C452">IFERROR(INDEX('03.Muestra'!$F$8:$F$17,SMALL(IF("Documento no web"='03.Muestra'!$D$8:$D$17,ROW('03.Muestra'!$F$8:$F$17)-MIN(ROW('03.Muestra'!$D$8:$D$17))+1,""),ROW()-446)),"")</f>
        <v/>
      </c>
      <c r="D452" s="229" t="str">
        <f t="shared" si="51"/>
        <v/>
      </c>
      <c r="E452" s="74" t="str">
        <f t="shared" si="52"/>
        <v/>
      </c>
      <c r="G452" s="18"/>
      <c r="H452" s="18"/>
      <c r="I452" s="18"/>
      <c r="J452" s="18"/>
      <c r="K452" s="163"/>
      <c r="L452" s="18"/>
      <c r="M452" s="18"/>
      <c r="N452" s="18"/>
      <c r="O452" s="18"/>
      <c r="P452" s="18"/>
      <c r="Q452" s="18"/>
      <c r="R452" s="18"/>
      <c r="S452" s="18"/>
      <c r="T452" s="18"/>
      <c r="U452" s="18"/>
      <c r="V452" s="18"/>
      <c r="W452" s="18"/>
      <c r="X452" s="18"/>
      <c r="Y452" s="18"/>
    </row>
    <row r="453" spans="1:30" ht="13.5" customHeight="1">
      <c r="A453" s="178" t="str" cm="1">
        <f t="array" ref="A453">IFERROR(INDEX('03.Muestra'!$B$8:$B$17,SMALL(IF("Documento no web"='03.Muestra'!$D$8:$D$17,ROW('03.Muestra'!$B$8:$B$17)-MIN(ROW('03.Muestra'!$D$8:$D$17))+1,""),ROW()-446)),"")</f>
        <v/>
      </c>
      <c r="B453" s="186" t="str" cm="1">
        <f t="array" ref="B453">IFERROR(INDEX('03.Muestra'!$C$8:$C$17,SMALL(IF("Documento no web"='03.Muestra'!$D$8:$D$17,ROW('03.Muestra'!$C$8:$C$17)-MIN(ROW('03.Muestra'!$D$8:$D$17))+1,""),ROW()-446)),"")</f>
        <v/>
      </c>
      <c r="C453" s="186" t="str" cm="1">
        <f t="array" ref="C453">IFERROR(INDEX('03.Muestra'!$F$8:$F$17,SMALL(IF("Documento no web"='03.Muestra'!$D$8:$D$17,ROW('03.Muestra'!$F$8:$F$17)-MIN(ROW('03.Muestra'!$D$8:$D$17))+1,""),ROW()-446)),"")</f>
        <v/>
      </c>
      <c r="D453" s="229" t="str">
        <f t="shared" si="51"/>
        <v/>
      </c>
      <c r="E453" s="74" t="str">
        <f t="shared" si="52"/>
        <v/>
      </c>
      <c r="F453" s="18"/>
      <c r="G453" s="18"/>
      <c r="H453" s="18"/>
      <c r="I453" s="18"/>
      <c r="J453" s="18"/>
      <c r="K453" s="163"/>
      <c r="L453" s="18"/>
      <c r="M453" s="18"/>
      <c r="N453" s="18"/>
      <c r="O453" s="18"/>
      <c r="P453" s="18"/>
      <c r="Q453" s="18"/>
      <c r="R453" s="18"/>
      <c r="S453" s="18"/>
      <c r="T453" s="18"/>
      <c r="U453" s="18"/>
      <c r="V453" s="18"/>
      <c r="W453" s="18"/>
      <c r="X453" s="18"/>
      <c r="Y453" s="18"/>
    </row>
    <row r="454" spans="1:30" ht="13.5" customHeight="1">
      <c r="A454" s="178" t="str" cm="1">
        <f t="array" ref="A454">IFERROR(INDEX('03.Muestra'!$B$8:$B$17,SMALL(IF("Documento no web"='03.Muestra'!$D$8:$D$17,ROW('03.Muestra'!$B$8:$B$17)-MIN(ROW('03.Muestra'!$D$8:$D$17))+1,""),ROW()-446)),"")</f>
        <v/>
      </c>
      <c r="B454" s="186" t="str" cm="1">
        <f t="array" ref="B454">IFERROR(INDEX('03.Muestra'!$C$8:$C$17,SMALL(IF("Documento no web"='03.Muestra'!$D$8:$D$17,ROW('03.Muestra'!$C$8:$C$17)-MIN(ROW('03.Muestra'!$D$8:$D$17))+1,""),ROW()-446)),"")</f>
        <v/>
      </c>
      <c r="C454" s="186" t="str" cm="1">
        <f t="array" ref="C454">IFERROR(INDEX('03.Muestra'!$F$8:$F$17,SMALL(IF("Documento no web"='03.Muestra'!$D$8:$D$17,ROW('03.Muestra'!$F$8:$F$17)-MIN(ROW('03.Muestra'!$D$8:$D$17))+1,""),ROW()-446)),"")</f>
        <v/>
      </c>
      <c r="D454" s="229" t="str">
        <f t="shared" si="51"/>
        <v/>
      </c>
      <c r="E454" s="74" t="str">
        <f t="shared" si="52"/>
        <v/>
      </c>
      <c r="F454" s="18"/>
      <c r="G454" s="18"/>
      <c r="H454" s="18"/>
      <c r="I454" s="18"/>
      <c r="J454" s="18"/>
      <c r="K454" s="163"/>
      <c r="L454" s="18"/>
      <c r="M454" s="18"/>
      <c r="N454" s="18"/>
      <c r="O454" s="18"/>
      <c r="P454" s="18"/>
      <c r="Q454" s="18"/>
      <c r="R454" s="18"/>
      <c r="S454" s="18"/>
      <c r="T454" s="18"/>
      <c r="U454" s="18"/>
      <c r="V454" s="18"/>
      <c r="W454" s="18"/>
      <c r="X454" s="18"/>
      <c r="Y454" s="18"/>
    </row>
    <row r="455" spans="1:30" ht="13.5" customHeight="1">
      <c r="A455" s="178" t="str" cm="1">
        <f t="array" ref="A455">IFERROR(INDEX('03.Muestra'!$B$8:$B$17,SMALL(IF("Documento no web"='03.Muestra'!$D$8:$D$17,ROW('03.Muestra'!$B$8:$B$17)-MIN(ROW('03.Muestra'!$D$8:$D$17))+1,""),ROW()-446)),"")</f>
        <v/>
      </c>
      <c r="B455" s="186" t="str" cm="1">
        <f t="array" ref="B455">IFERROR(INDEX('03.Muestra'!$C$8:$C$17,SMALL(IF("Documento no web"='03.Muestra'!$D$8:$D$17,ROW('03.Muestra'!$C$8:$C$17)-MIN(ROW('03.Muestra'!$D$8:$D$17))+1,""),ROW()-446)),"")</f>
        <v/>
      </c>
      <c r="C455" s="186" t="str" cm="1">
        <f t="array" ref="C455">IFERROR(INDEX('03.Muestra'!$F$8:$F$17,SMALL(IF("Documento no web"='03.Muestra'!$D$8:$D$17,ROW('03.Muestra'!$F$8:$F$17)-MIN(ROW('03.Muestra'!$D$8:$D$17))+1,""),ROW()-446)),"")</f>
        <v/>
      </c>
      <c r="D455" s="229" t="str">
        <f t="shared" si="51"/>
        <v/>
      </c>
      <c r="E455" s="74" t="str">
        <f t="shared" si="52"/>
        <v/>
      </c>
      <c r="F455" s="18"/>
      <c r="G455" s="18"/>
      <c r="H455" s="18"/>
      <c r="I455" s="18"/>
      <c r="J455" s="18"/>
      <c r="K455" s="163"/>
      <c r="L455" s="18"/>
      <c r="M455" s="18"/>
      <c r="N455" s="18"/>
      <c r="O455" s="18"/>
      <c r="P455" s="18"/>
      <c r="Q455" s="18"/>
      <c r="R455" s="18"/>
      <c r="S455" s="18"/>
      <c r="T455" s="18"/>
      <c r="U455" s="18"/>
      <c r="V455" s="18"/>
      <c r="W455" s="18"/>
      <c r="X455" s="18"/>
      <c r="Y455" s="18"/>
    </row>
    <row r="456" spans="1:30" ht="13.5" customHeight="1">
      <c r="A456" s="178" t="str" cm="1">
        <f t="array" ref="A456">IFERROR(INDEX('03.Muestra'!$B$8:$B$17,SMALL(IF("Documento no web"='03.Muestra'!$D$8:$D$17,ROW('03.Muestra'!$B$8:$B$17)-MIN(ROW('03.Muestra'!$D$8:$D$17))+1,""),ROW()-446)),"")</f>
        <v/>
      </c>
      <c r="B456" s="186" t="str" cm="1">
        <f t="array" ref="B456">IFERROR(INDEX('03.Muestra'!$C$8:$C$17,SMALL(IF("Documento no web"='03.Muestra'!$D$8:$D$17,ROW('03.Muestra'!$C$8:$C$17)-MIN(ROW('03.Muestra'!$D$8:$D$17))+1,""),ROW()-446)),"")</f>
        <v/>
      </c>
      <c r="C456" s="186" t="str" cm="1">
        <f t="array" ref="C456">IFERROR(INDEX('03.Muestra'!$F$8:$F$17,SMALL(IF("Documento no web"='03.Muestra'!$D$8:$D$17,ROW('03.Muestra'!$F$8:$F$17)-MIN(ROW('03.Muestra'!$D$8:$D$17))+1,""),ROW()-446)),"")</f>
        <v/>
      </c>
      <c r="D456" s="229" t="str">
        <f t="shared" si="51"/>
        <v/>
      </c>
      <c r="E456" s="74" t="str">
        <f t="shared" si="52"/>
        <v/>
      </c>
      <c r="F456" s="18"/>
      <c r="G456" s="18"/>
      <c r="H456" s="18"/>
      <c r="I456" s="18"/>
      <c r="J456" s="18"/>
      <c r="K456" s="163"/>
      <c r="L456" s="18"/>
      <c r="M456" s="18"/>
      <c r="N456" s="18"/>
      <c r="O456" s="18"/>
      <c r="P456" s="18"/>
      <c r="Q456" s="18"/>
      <c r="R456" s="18"/>
      <c r="S456" s="18"/>
      <c r="T456" s="18"/>
      <c r="U456" s="18"/>
      <c r="V456" s="18"/>
      <c r="W456" s="18"/>
      <c r="X456" s="18"/>
      <c r="Y456" s="18"/>
    </row>
    <row r="457" spans="1:30" ht="12" customHeight="1">
      <c r="A457" s="79"/>
      <c r="B457" s="111"/>
      <c r="C457" s="111"/>
      <c r="D457" s="239"/>
      <c r="E457" s="74"/>
      <c r="F457" s="18"/>
      <c r="G457" s="18"/>
      <c r="H457" s="18"/>
      <c r="I457" s="18"/>
      <c r="J457" s="18"/>
      <c r="N457" s="18"/>
      <c r="O457" s="18"/>
      <c r="P457" s="18"/>
      <c r="Q457" s="18"/>
      <c r="R457" s="18"/>
      <c r="S457" s="18"/>
      <c r="T457" s="18"/>
      <c r="U457" s="18"/>
      <c r="AD457" s="18"/>
    </row>
    <row r="458" spans="1:30" ht="12" customHeight="1">
      <c r="A458" s="79"/>
      <c r="B458" s="111"/>
      <c r="C458" s="111"/>
      <c r="D458" s="239"/>
      <c r="E458" s="74"/>
      <c r="F458" s="18"/>
      <c r="G458" s="18"/>
      <c r="H458" s="18"/>
      <c r="I458" s="18"/>
      <c r="J458" s="18"/>
      <c r="N458" s="18"/>
      <c r="O458" s="18"/>
      <c r="P458" s="18"/>
      <c r="Q458" s="18"/>
      <c r="R458" s="18"/>
      <c r="S458" s="18"/>
      <c r="T458" s="18"/>
      <c r="U458" s="18"/>
      <c r="AD458" s="18"/>
    </row>
    <row r="459" spans="1:30" ht="31">
      <c r="A459" s="227"/>
      <c r="B459" s="228"/>
      <c r="C459" s="227"/>
      <c r="D459" s="240"/>
      <c r="E459" s="74"/>
      <c r="F459" s="18"/>
      <c r="G459" s="18"/>
      <c r="H459" s="18"/>
      <c r="I459" s="18"/>
      <c r="J459" s="18"/>
      <c r="N459" s="18"/>
      <c r="O459" s="18"/>
      <c r="P459" s="18"/>
      <c r="Q459" s="18"/>
      <c r="R459" s="18"/>
      <c r="S459" s="18"/>
      <c r="T459" s="18"/>
      <c r="U459" s="18"/>
      <c r="AD459" s="18"/>
    </row>
    <row r="460" spans="1:30" ht="14.5" customHeight="1">
      <c r="A460" s="180"/>
      <c r="B460" s="180"/>
      <c r="C460" s="180"/>
      <c r="D460" s="241"/>
      <c r="E460" s="74"/>
      <c r="F460" s="176"/>
      <c r="G460" s="18"/>
      <c r="H460" s="18"/>
      <c r="I460" s="18"/>
      <c r="J460" s="18"/>
      <c r="N460" s="18"/>
      <c r="O460" s="18"/>
      <c r="P460" s="18"/>
      <c r="Q460" s="18"/>
      <c r="R460" s="18"/>
      <c r="S460" s="18"/>
      <c r="T460" s="18"/>
      <c r="U460" s="18"/>
      <c r="AD460" s="18"/>
    </row>
    <row r="461" spans="1:30" ht="13.5" customHeight="1">
      <c r="B461" s="18"/>
      <c r="C461" s="18"/>
      <c r="D461" s="235"/>
      <c r="E461" s="74" t="str">
        <f t="shared" si="52"/>
        <v/>
      </c>
      <c r="F461" s="18"/>
      <c r="G461" s="18"/>
      <c r="H461" s="18"/>
      <c r="I461" s="18"/>
      <c r="J461" s="18"/>
      <c r="K461" s="163"/>
      <c r="L461" s="18"/>
      <c r="M461" s="18"/>
      <c r="N461" s="18"/>
      <c r="O461" s="18"/>
      <c r="P461" s="18"/>
      <c r="Q461" s="18"/>
      <c r="R461" s="18"/>
      <c r="S461" s="18"/>
      <c r="T461" s="18"/>
      <c r="U461" s="18"/>
      <c r="V461" s="18"/>
      <c r="W461" s="18"/>
      <c r="X461" s="18"/>
      <c r="Y461" s="18"/>
    </row>
    <row r="462" spans="1:30" ht="13.5" customHeight="1">
      <c r="B462" s="90"/>
      <c r="C462" s="18"/>
      <c r="D462" s="235"/>
      <c r="E462" s="78"/>
      <c r="F462" s="18"/>
      <c r="G462" s="18"/>
      <c r="H462" s="18"/>
      <c r="I462" s="18"/>
      <c r="J462" s="18"/>
      <c r="K462" s="163"/>
      <c r="L462" s="18"/>
      <c r="M462" s="18"/>
      <c r="N462" s="18"/>
      <c r="O462" s="18"/>
      <c r="P462" s="18"/>
      <c r="Q462" s="18"/>
      <c r="R462" s="18"/>
      <c r="S462" s="18"/>
      <c r="T462" s="18"/>
      <c r="U462" s="18"/>
      <c r="V462" s="18"/>
      <c r="W462" s="18"/>
      <c r="X462" s="18"/>
      <c r="Y462" s="18"/>
    </row>
    <row r="463" spans="1:30" ht="30" customHeight="1">
      <c r="A463" s="157" t="s">
        <v>262</v>
      </c>
      <c r="B463" s="22" t="s">
        <v>87</v>
      </c>
      <c r="C463" s="23" t="s">
        <v>439</v>
      </c>
      <c r="D463" s="237" t="s">
        <v>30</v>
      </c>
      <c r="E463" s="88"/>
      <c r="K463" s="163"/>
      <c r="L463" s="18"/>
      <c r="M463" s="18"/>
      <c r="N463" s="18"/>
      <c r="O463" s="18"/>
      <c r="P463" s="18"/>
      <c r="Q463" s="18"/>
      <c r="R463" s="18"/>
      <c r="S463" s="18"/>
      <c r="T463" s="18"/>
      <c r="U463" s="18"/>
      <c r="V463" s="18"/>
      <c r="W463" s="18"/>
      <c r="X463" s="18"/>
      <c r="Y463" s="18"/>
    </row>
    <row r="464" spans="1:30" ht="13.5" customHeight="1">
      <c r="A464" s="178" t="str" cm="1">
        <f t="array" ref="A464">IFERROR(INDEX('03.Muestra'!$B$8:$B$17,SMALL(IF("Documento no web"='03.Muestra'!$D$8:$D$17,ROW('03.Muestra'!$B$8:$B$17)-MIN(ROW('03.Muestra'!$D$8:$D$17))+1,""),ROW()-463)),"")</f>
        <v/>
      </c>
      <c r="B464" s="186" t="str" cm="1">
        <f t="array" ref="B464">IFERROR(INDEX('03.Muestra'!$C$8:$C$17,SMALL(IF("Documento no web"='03.Muestra'!$D$8:$D$17,ROW('03.Muestra'!$C$8:$C$17)-MIN(ROW('03.Muestra'!$D$8:$D$17))+1,""),ROW()-463)),"")</f>
        <v/>
      </c>
      <c r="C464" s="186" t="str" cm="1">
        <f t="array" ref="C464">IFERROR(INDEX('03.Muestra'!$F$8:$F$17,SMALL(IF("Documento no web"='03.Muestra'!$D$8:$D$17,ROW('03.Muestra'!$F$8:$F$17)-MIN(ROW('03.Muestra'!$D$8:$D$17))+1,""),ROW()-463)),"")</f>
        <v/>
      </c>
      <c r="D464" s="229" t="str">
        <f t="shared" ref="D464:D473" si="53">IF(C464="","",$D$18)</f>
        <v/>
      </c>
      <c r="E464" s="74" t="str">
        <f t="shared" ref="E464:E473" si="54">IF(D464&lt;&gt;"",IF(AND(B464&lt;&gt;"",C464&lt;&gt;""),"","ERR"),"")</f>
        <v/>
      </c>
      <c r="F464" s="81" t="s">
        <v>31</v>
      </c>
      <c r="G464" s="82" t="s">
        <v>35</v>
      </c>
      <c r="H464" s="83" t="s">
        <v>33</v>
      </c>
      <c r="I464" s="84" t="s">
        <v>26</v>
      </c>
      <c r="J464" s="85" t="s">
        <v>24</v>
      </c>
      <c r="K464" s="159" t="s">
        <v>463</v>
      </c>
      <c r="L464" s="18"/>
      <c r="M464" s="18"/>
      <c r="N464" s="18"/>
      <c r="O464" s="18"/>
      <c r="P464" s="18"/>
      <c r="Q464" s="18"/>
      <c r="R464" s="18"/>
      <c r="S464" s="18"/>
      <c r="T464" s="18"/>
      <c r="U464" s="18"/>
      <c r="V464" s="18"/>
      <c r="W464" s="18"/>
      <c r="X464" s="18"/>
      <c r="Y464" s="18"/>
    </row>
    <row r="465" spans="1:30" ht="13.5" customHeight="1">
      <c r="A465" s="178" t="str" cm="1">
        <f t="array" ref="A465">IFERROR(INDEX('03.Muestra'!$B$8:$B$17,SMALL(IF("Documento no web"='03.Muestra'!$D$8:$D$17,ROW('03.Muestra'!$B$8:$B$17)-MIN(ROW('03.Muestra'!$D$8:$D$17))+1,""),ROW()-463)),"")</f>
        <v/>
      </c>
      <c r="B465" s="186" t="str" cm="1">
        <f t="array" ref="B465">IFERROR(INDEX('03.Muestra'!$C$8:$C$17,SMALL(IF("Documento no web"='03.Muestra'!$D$8:$D$17,ROW('03.Muestra'!$C$8:$C$17)-MIN(ROW('03.Muestra'!$D$8:$D$17))+1,""),ROW()-463)),"")</f>
        <v/>
      </c>
      <c r="C465" s="186" t="str" cm="1">
        <f t="array" ref="C465">IFERROR(INDEX('03.Muestra'!$F$8:$F$17,SMALL(IF("Documento no web"='03.Muestra'!$D$8:$D$17,ROW('03.Muestra'!$F$8:$F$17)-MIN(ROW('03.Muestra'!$D$8:$D$17))+1,""),ROW()-463)),"")</f>
        <v/>
      </c>
      <c r="D465" s="229" t="str">
        <f t="shared" si="53"/>
        <v/>
      </c>
      <c r="E465" s="74" t="str">
        <f t="shared" si="54"/>
        <v/>
      </c>
      <c r="F465" s="199">
        <f ca="1">COUNTIF($D464:INDIRECT("$D" &amp;  SUM(ROW()-1,'03.Muestra'!$D$20)-1),F464)</f>
        <v>0</v>
      </c>
      <c r="G465" s="199">
        <f ca="1">COUNTIF($D464:INDIRECT("$D" &amp;  SUM(ROW()-1,'03.Muestra'!$D$20)-1),G464)</f>
        <v>0</v>
      </c>
      <c r="H465" s="199">
        <f ca="1">COUNTIF($D464:INDIRECT("$D" &amp;  SUM(ROW()-1,'03.Muestra'!$D$20)-1),H464)</f>
        <v>0</v>
      </c>
      <c r="I465" s="199">
        <f ca="1">COUNTIF($D464:INDIRECT("$D" &amp;  SUM(ROW()-1,'03.Muestra'!$D$20)-1),I464)</f>
        <v>0</v>
      </c>
      <c r="J465" s="199">
        <f ca="1">COUNTIF($D464:INDIRECT("$D" &amp;  SUM(ROW()-1,'03.Muestra'!$D$20)-1),J464)</f>
        <v>0</v>
      </c>
      <c r="K465" s="160">
        <f ca="1">IF(COUNTIF('03.Muestra'!$D$8:$D$17,"Documento no web")=0,0,COUNTBLANK($D464:INDIRECT("$D" &amp;  SUM(ROW()-1,COUNTIF('03.Muestra'!$D$8:$D$17,"Documento no web"))-1)))</f>
        <v>0</v>
      </c>
      <c r="L465" s="18"/>
      <c r="M465" s="18"/>
      <c r="N465" s="18"/>
      <c r="O465" s="18"/>
      <c r="P465" s="18"/>
      <c r="Q465" s="18"/>
      <c r="R465" s="18"/>
      <c r="S465" s="18"/>
      <c r="T465" s="18"/>
      <c r="U465" s="18"/>
      <c r="V465" s="18"/>
      <c r="W465" s="18"/>
      <c r="X465" s="18"/>
      <c r="Y465" s="18"/>
    </row>
    <row r="466" spans="1:30" ht="13.5" customHeight="1">
      <c r="A466" s="178" t="str" cm="1">
        <f t="array" ref="A466">IFERROR(INDEX('03.Muestra'!$B$8:$B$17,SMALL(IF("Documento no web"='03.Muestra'!$D$8:$D$17,ROW('03.Muestra'!$B$8:$B$17)-MIN(ROW('03.Muestra'!$D$8:$D$17))+1,""),ROW()-463)),"")</f>
        <v/>
      </c>
      <c r="B466" s="186" t="str" cm="1">
        <f t="array" ref="B466">IFERROR(INDEX('03.Muestra'!$C$8:$C$17,SMALL(IF("Documento no web"='03.Muestra'!$D$8:$D$17,ROW('03.Muestra'!$C$8:$C$17)-MIN(ROW('03.Muestra'!$D$8:$D$17))+1,""),ROW()-463)),"")</f>
        <v/>
      </c>
      <c r="C466" s="186" t="str" cm="1">
        <f t="array" ref="C466">IFERROR(INDEX('03.Muestra'!$F$8:$F$17,SMALL(IF("Documento no web"='03.Muestra'!$D$8:$D$17,ROW('03.Muestra'!$F$8:$F$17)-MIN(ROW('03.Muestra'!$D$8:$D$17))+1,""),ROW()-463)),"")</f>
        <v/>
      </c>
      <c r="D466" s="229" t="str">
        <f t="shared" si="53"/>
        <v/>
      </c>
      <c r="E466" s="74" t="str">
        <f t="shared" si="54"/>
        <v/>
      </c>
      <c r="G466" s="18"/>
      <c r="H466" s="18"/>
      <c r="I466" s="18"/>
      <c r="J466" s="18"/>
      <c r="K466" s="163"/>
      <c r="L466" s="18"/>
      <c r="M466" s="18"/>
      <c r="N466" s="18"/>
      <c r="O466" s="18"/>
      <c r="P466" s="18"/>
      <c r="Q466" s="18"/>
      <c r="R466" s="18"/>
      <c r="S466" s="18"/>
      <c r="T466" s="18"/>
      <c r="U466" s="18"/>
      <c r="V466" s="18"/>
      <c r="W466" s="18"/>
      <c r="X466" s="18"/>
      <c r="Y466" s="18"/>
    </row>
    <row r="467" spans="1:30" ht="13.5" customHeight="1">
      <c r="A467" s="178" t="str" cm="1">
        <f t="array" ref="A467">IFERROR(INDEX('03.Muestra'!$B$8:$B$17,SMALL(IF("Documento no web"='03.Muestra'!$D$8:$D$17,ROW('03.Muestra'!$B$8:$B$17)-MIN(ROW('03.Muestra'!$D$8:$D$17))+1,""),ROW()-463)),"")</f>
        <v/>
      </c>
      <c r="B467" s="186" t="str" cm="1">
        <f t="array" ref="B467">IFERROR(INDEX('03.Muestra'!$C$8:$C$17,SMALL(IF("Documento no web"='03.Muestra'!$D$8:$D$17,ROW('03.Muestra'!$C$8:$C$17)-MIN(ROW('03.Muestra'!$D$8:$D$17))+1,""),ROW()-463)),"")</f>
        <v/>
      </c>
      <c r="C467" s="186" t="str" cm="1">
        <f t="array" ref="C467">IFERROR(INDEX('03.Muestra'!$F$8:$F$17,SMALL(IF("Documento no web"='03.Muestra'!$D$8:$D$17,ROW('03.Muestra'!$F$8:$F$17)-MIN(ROW('03.Muestra'!$D$8:$D$17))+1,""),ROW()-463)),"")</f>
        <v/>
      </c>
      <c r="D467" s="229" t="str">
        <f t="shared" si="53"/>
        <v/>
      </c>
      <c r="E467" s="74" t="str">
        <f t="shared" si="54"/>
        <v/>
      </c>
      <c r="G467" s="18"/>
      <c r="H467" s="18"/>
      <c r="I467" s="18"/>
      <c r="J467" s="18"/>
      <c r="K467" s="163"/>
      <c r="L467" s="18"/>
      <c r="M467" s="18"/>
      <c r="N467" s="18"/>
      <c r="O467" s="18"/>
      <c r="P467" s="18"/>
      <c r="Q467" s="18"/>
      <c r="R467" s="18"/>
      <c r="S467" s="18"/>
      <c r="T467" s="18"/>
      <c r="U467" s="18"/>
      <c r="V467" s="18"/>
      <c r="W467" s="18"/>
      <c r="X467" s="18"/>
      <c r="Y467" s="18"/>
    </row>
    <row r="468" spans="1:30" ht="13.5" customHeight="1">
      <c r="A468" s="178" t="str" cm="1">
        <f t="array" ref="A468">IFERROR(INDEX('03.Muestra'!$B$8:$B$17,SMALL(IF("Documento no web"='03.Muestra'!$D$8:$D$17,ROW('03.Muestra'!$B$8:$B$17)-MIN(ROW('03.Muestra'!$D$8:$D$17))+1,""),ROW()-463)),"")</f>
        <v/>
      </c>
      <c r="B468" s="186" t="str" cm="1">
        <f t="array" ref="B468">IFERROR(INDEX('03.Muestra'!$C$8:$C$17,SMALL(IF("Documento no web"='03.Muestra'!$D$8:$D$17,ROW('03.Muestra'!$C$8:$C$17)-MIN(ROW('03.Muestra'!$D$8:$D$17))+1,""),ROW()-463)),"")</f>
        <v/>
      </c>
      <c r="C468" s="186" t="str" cm="1">
        <f t="array" ref="C468">IFERROR(INDEX('03.Muestra'!$F$8:$F$17,SMALL(IF("Documento no web"='03.Muestra'!$D$8:$D$17,ROW('03.Muestra'!$F$8:$F$17)-MIN(ROW('03.Muestra'!$D$8:$D$17))+1,""),ROW()-463)),"")</f>
        <v/>
      </c>
      <c r="D468" s="229" t="str">
        <f t="shared" si="53"/>
        <v/>
      </c>
      <c r="E468" s="74" t="str">
        <f t="shared" si="54"/>
        <v/>
      </c>
      <c r="G468" s="18"/>
      <c r="H468" s="18"/>
      <c r="I468" s="18"/>
      <c r="J468" s="18"/>
      <c r="K468" s="163"/>
      <c r="L468" s="18"/>
      <c r="M468" s="18"/>
      <c r="N468" s="18"/>
      <c r="O468" s="18"/>
      <c r="P468" s="18"/>
      <c r="Q468" s="18"/>
      <c r="R468" s="18"/>
      <c r="S468" s="18"/>
      <c r="T468" s="18"/>
      <c r="U468" s="18"/>
      <c r="V468" s="18"/>
      <c r="W468" s="18"/>
      <c r="X468" s="18"/>
      <c r="Y468" s="18"/>
    </row>
    <row r="469" spans="1:30" ht="13.5" customHeight="1">
      <c r="A469" s="178" t="str" cm="1">
        <f t="array" ref="A469">IFERROR(INDEX('03.Muestra'!$B$8:$B$17,SMALL(IF("Documento no web"='03.Muestra'!$D$8:$D$17,ROW('03.Muestra'!$B$8:$B$17)-MIN(ROW('03.Muestra'!$D$8:$D$17))+1,""),ROW()-463)),"")</f>
        <v/>
      </c>
      <c r="B469" s="186" t="str" cm="1">
        <f t="array" ref="B469">IFERROR(INDEX('03.Muestra'!$C$8:$C$17,SMALL(IF("Documento no web"='03.Muestra'!$D$8:$D$17,ROW('03.Muestra'!$C$8:$C$17)-MIN(ROW('03.Muestra'!$D$8:$D$17))+1,""),ROW()-463)),"")</f>
        <v/>
      </c>
      <c r="C469" s="186" t="str" cm="1">
        <f t="array" ref="C469">IFERROR(INDEX('03.Muestra'!$F$8:$F$17,SMALL(IF("Documento no web"='03.Muestra'!$D$8:$D$17,ROW('03.Muestra'!$F$8:$F$17)-MIN(ROW('03.Muestra'!$D$8:$D$17))+1,""),ROW()-463)),"")</f>
        <v/>
      </c>
      <c r="D469" s="229" t="str">
        <f t="shared" si="53"/>
        <v/>
      </c>
      <c r="E469" s="74" t="str">
        <f t="shared" si="54"/>
        <v/>
      </c>
      <c r="G469" s="18"/>
      <c r="H469" s="18"/>
      <c r="I469" s="18"/>
      <c r="J469" s="18"/>
      <c r="K469" s="163"/>
      <c r="L469" s="18"/>
      <c r="M469" s="18"/>
      <c r="N469" s="18"/>
      <c r="O469" s="18"/>
      <c r="P469" s="18"/>
      <c r="Q469" s="18"/>
      <c r="R469" s="18"/>
      <c r="S469" s="18"/>
      <c r="T469" s="18"/>
      <c r="U469" s="18"/>
      <c r="V469" s="18"/>
      <c r="W469" s="18"/>
      <c r="X469" s="18"/>
      <c r="Y469" s="18"/>
    </row>
    <row r="470" spans="1:30" ht="13.5" customHeight="1">
      <c r="A470" s="178" t="str" cm="1">
        <f t="array" ref="A470">IFERROR(INDEX('03.Muestra'!$B$8:$B$17,SMALL(IF("Documento no web"='03.Muestra'!$D$8:$D$17,ROW('03.Muestra'!$B$8:$B$17)-MIN(ROW('03.Muestra'!$D$8:$D$17))+1,""),ROW()-463)),"")</f>
        <v/>
      </c>
      <c r="B470" s="186" t="str" cm="1">
        <f t="array" ref="B470">IFERROR(INDEX('03.Muestra'!$C$8:$C$17,SMALL(IF("Documento no web"='03.Muestra'!$D$8:$D$17,ROW('03.Muestra'!$C$8:$C$17)-MIN(ROW('03.Muestra'!$D$8:$D$17))+1,""),ROW()-463)),"")</f>
        <v/>
      </c>
      <c r="C470" s="186" t="str" cm="1">
        <f t="array" ref="C470">IFERROR(INDEX('03.Muestra'!$F$8:$F$17,SMALL(IF("Documento no web"='03.Muestra'!$D$8:$D$17,ROW('03.Muestra'!$F$8:$F$17)-MIN(ROW('03.Muestra'!$D$8:$D$17))+1,""),ROW()-463)),"")</f>
        <v/>
      </c>
      <c r="D470" s="229" t="str">
        <f t="shared" si="53"/>
        <v/>
      </c>
      <c r="E470" s="74" t="str">
        <f t="shared" si="54"/>
        <v/>
      </c>
      <c r="F470" s="18"/>
      <c r="G470" s="18"/>
      <c r="H470" s="18"/>
      <c r="I470" s="18"/>
      <c r="J470" s="18"/>
      <c r="K470" s="163"/>
      <c r="L470" s="18"/>
      <c r="M470" s="18"/>
      <c r="N470" s="18"/>
      <c r="O470" s="18"/>
      <c r="P470" s="18"/>
      <c r="Q470" s="18"/>
      <c r="R470" s="18"/>
      <c r="S470" s="18"/>
      <c r="T470" s="18"/>
      <c r="U470" s="18"/>
      <c r="V470" s="18"/>
      <c r="W470" s="18"/>
      <c r="X470" s="18"/>
      <c r="Y470" s="18"/>
    </row>
    <row r="471" spans="1:30" ht="13.5" customHeight="1">
      <c r="A471" s="178" t="str" cm="1">
        <f t="array" ref="A471">IFERROR(INDEX('03.Muestra'!$B$8:$B$17,SMALL(IF("Documento no web"='03.Muestra'!$D$8:$D$17,ROW('03.Muestra'!$B$8:$B$17)-MIN(ROW('03.Muestra'!$D$8:$D$17))+1,""),ROW()-463)),"")</f>
        <v/>
      </c>
      <c r="B471" s="186" t="str" cm="1">
        <f t="array" ref="B471">IFERROR(INDEX('03.Muestra'!$C$8:$C$17,SMALL(IF("Documento no web"='03.Muestra'!$D$8:$D$17,ROW('03.Muestra'!$C$8:$C$17)-MIN(ROW('03.Muestra'!$D$8:$D$17))+1,""),ROW()-463)),"")</f>
        <v/>
      </c>
      <c r="C471" s="186" t="str" cm="1">
        <f t="array" ref="C471">IFERROR(INDEX('03.Muestra'!$F$8:$F$17,SMALL(IF("Documento no web"='03.Muestra'!$D$8:$D$17,ROW('03.Muestra'!$F$8:$F$17)-MIN(ROW('03.Muestra'!$D$8:$D$17))+1,""),ROW()-463)),"")</f>
        <v/>
      </c>
      <c r="D471" s="229" t="str">
        <f t="shared" si="53"/>
        <v/>
      </c>
      <c r="E471" s="74" t="str">
        <f t="shared" si="54"/>
        <v/>
      </c>
      <c r="F471" s="18"/>
      <c r="G471" s="18"/>
      <c r="H471" s="18"/>
      <c r="I471" s="18"/>
      <c r="J471" s="18"/>
      <c r="K471" s="163"/>
      <c r="L471" s="18"/>
      <c r="M471" s="18"/>
      <c r="N471" s="18"/>
      <c r="O471" s="18"/>
      <c r="P471" s="18"/>
      <c r="Q471" s="18"/>
      <c r="R471" s="18"/>
      <c r="S471" s="18"/>
      <c r="T471" s="18"/>
      <c r="U471" s="18"/>
      <c r="V471" s="18"/>
      <c r="W471" s="18"/>
      <c r="X471" s="18"/>
      <c r="Y471" s="18"/>
    </row>
    <row r="472" spans="1:30" ht="13.5" customHeight="1">
      <c r="A472" s="178" t="str" cm="1">
        <f t="array" ref="A472">IFERROR(INDEX('03.Muestra'!$B$8:$B$17,SMALL(IF("Documento no web"='03.Muestra'!$D$8:$D$17,ROW('03.Muestra'!$B$8:$B$17)-MIN(ROW('03.Muestra'!$D$8:$D$17))+1,""),ROW()-463)),"")</f>
        <v/>
      </c>
      <c r="B472" s="186" t="str" cm="1">
        <f t="array" ref="B472">IFERROR(INDEX('03.Muestra'!$C$8:$C$17,SMALL(IF("Documento no web"='03.Muestra'!$D$8:$D$17,ROW('03.Muestra'!$C$8:$C$17)-MIN(ROW('03.Muestra'!$D$8:$D$17))+1,""),ROW()-463)),"")</f>
        <v/>
      </c>
      <c r="C472" s="186" t="str" cm="1">
        <f t="array" ref="C472">IFERROR(INDEX('03.Muestra'!$F$8:$F$17,SMALL(IF("Documento no web"='03.Muestra'!$D$8:$D$17,ROW('03.Muestra'!$F$8:$F$17)-MIN(ROW('03.Muestra'!$D$8:$D$17))+1,""),ROW()-463)),"")</f>
        <v/>
      </c>
      <c r="D472" s="229" t="str">
        <f t="shared" si="53"/>
        <v/>
      </c>
      <c r="E472" s="74" t="str">
        <f t="shared" si="54"/>
        <v/>
      </c>
      <c r="F472" s="18"/>
      <c r="G472" s="18"/>
      <c r="H472" s="18"/>
      <c r="I472" s="18"/>
      <c r="J472" s="18"/>
      <c r="K472" s="163"/>
      <c r="L472" s="18"/>
      <c r="M472" s="18"/>
      <c r="N472" s="18"/>
      <c r="O472" s="18"/>
      <c r="P472" s="18"/>
      <c r="Q472" s="18"/>
      <c r="R472" s="18"/>
      <c r="S472" s="18"/>
      <c r="T472" s="18"/>
      <c r="U472" s="18"/>
      <c r="V472" s="18"/>
      <c r="W472" s="18"/>
      <c r="X472" s="18"/>
      <c r="Y472" s="18"/>
    </row>
    <row r="473" spans="1:30" ht="13.5" customHeight="1">
      <c r="A473" s="178" t="str" cm="1">
        <f t="array" ref="A473">IFERROR(INDEX('03.Muestra'!$B$8:$B$17,SMALL(IF("Documento no web"='03.Muestra'!$D$8:$D$17,ROW('03.Muestra'!$B$8:$B$17)-MIN(ROW('03.Muestra'!$D$8:$D$17))+1,""),ROW()-463)),"")</f>
        <v/>
      </c>
      <c r="B473" s="186" t="str" cm="1">
        <f t="array" ref="B473">IFERROR(INDEX('03.Muestra'!$C$8:$C$17,SMALL(IF("Documento no web"='03.Muestra'!$D$8:$D$17,ROW('03.Muestra'!$C$8:$C$17)-MIN(ROW('03.Muestra'!$D$8:$D$17))+1,""),ROW()-463)),"")</f>
        <v/>
      </c>
      <c r="C473" s="186" t="str" cm="1">
        <f t="array" ref="C473">IFERROR(INDEX('03.Muestra'!$F$8:$F$17,SMALL(IF("Documento no web"='03.Muestra'!$D$8:$D$17,ROW('03.Muestra'!$F$8:$F$17)-MIN(ROW('03.Muestra'!$D$8:$D$17))+1,""),ROW()-463)),"")</f>
        <v/>
      </c>
      <c r="D473" s="229" t="str">
        <f t="shared" si="53"/>
        <v/>
      </c>
      <c r="E473" s="74" t="str">
        <f t="shared" si="54"/>
        <v/>
      </c>
      <c r="F473" s="18"/>
      <c r="G473" s="18"/>
      <c r="H473" s="18"/>
      <c r="I473" s="18"/>
      <c r="J473" s="18"/>
      <c r="K473" s="163"/>
      <c r="L473" s="18"/>
      <c r="M473" s="18"/>
      <c r="N473" s="18"/>
      <c r="O473" s="18"/>
      <c r="P473" s="18"/>
      <c r="Q473" s="18"/>
      <c r="R473" s="18"/>
      <c r="S473" s="18"/>
      <c r="T473" s="18"/>
      <c r="U473" s="18"/>
      <c r="V473" s="18"/>
      <c r="W473" s="18"/>
      <c r="X473" s="18"/>
      <c r="Y473" s="18"/>
    </row>
    <row r="474" spans="1:30" ht="12" customHeight="1">
      <c r="A474" s="79"/>
      <c r="B474" s="111"/>
      <c r="C474" s="111"/>
      <c r="D474" s="239"/>
      <c r="E474" s="74"/>
      <c r="F474" s="18"/>
      <c r="G474" s="18"/>
      <c r="H474" s="18"/>
      <c r="I474" s="18"/>
      <c r="J474" s="18"/>
      <c r="N474" s="18"/>
      <c r="O474" s="18"/>
      <c r="P474" s="18"/>
      <c r="Q474" s="18"/>
      <c r="R474" s="18"/>
      <c r="S474" s="18"/>
      <c r="T474" s="18"/>
      <c r="U474" s="18"/>
      <c r="AD474" s="18"/>
    </row>
    <row r="475" spans="1:30" ht="12" customHeight="1">
      <c r="A475" s="79"/>
      <c r="B475" s="111"/>
      <c r="C475" s="111"/>
      <c r="D475" s="239"/>
      <c r="E475" s="74"/>
      <c r="F475" s="18"/>
      <c r="G475" s="18"/>
      <c r="H475" s="18"/>
      <c r="I475" s="18"/>
      <c r="J475" s="18"/>
      <c r="N475" s="18"/>
      <c r="O475" s="18"/>
      <c r="P475" s="18"/>
      <c r="Q475" s="18"/>
      <c r="R475" s="18"/>
      <c r="S475" s="18"/>
      <c r="T475" s="18"/>
      <c r="U475" s="18"/>
      <c r="AD475" s="18"/>
    </row>
    <row r="476" spans="1:30" ht="31">
      <c r="A476" s="227"/>
      <c r="B476" s="228"/>
      <c r="C476" s="227"/>
      <c r="D476" s="240"/>
      <c r="E476" s="74"/>
      <c r="F476" s="18"/>
      <c r="G476" s="18"/>
      <c r="H476" s="18"/>
      <c r="I476" s="18"/>
      <c r="J476" s="18"/>
      <c r="N476" s="18"/>
      <c r="O476" s="18"/>
      <c r="P476" s="18"/>
      <c r="Q476" s="18"/>
      <c r="R476" s="18"/>
      <c r="S476" s="18"/>
      <c r="T476" s="18"/>
      <c r="U476" s="18"/>
      <c r="AD476" s="18"/>
    </row>
    <row r="477" spans="1:30" ht="14.5" customHeight="1">
      <c r="A477" s="180"/>
      <c r="B477" s="180"/>
      <c r="C477" s="180"/>
      <c r="D477" s="241"/>
      <c r="E477" s="74"/>
      <c r="F477" s="176"/>
      <c r="G477" s="18"/>
      <c r="H477" s="18"/>
      <c r="I477" s="18"/>
      <c r="J477" s="18"/>
      <c r="N477" s="18"/>
      <c r="O477" s="18"/>
      <c r="P477" s="18"/>
      <c r="Q477" s="18"/>
      <c r="R477" s="18"/>
      <c r="S477" s="18"/>
      <c r="T477" s="18"/>
      <c r="U477" s="18"/>
      <c r="AD477" s="18"/>
    </row>
    <row r="478" spans="1:30" ht="13.5" customHeight="1">
      <c r="B478" s="18"/>
      <c r="C478" s="18"/>
      <c r="D478" s="235"/>
      <c r="E478" s="18"/>
      <c r="F478" s="18"/>
      <c r="G478" s="18"/>
      <c r="H478" s="18"/>
      <c r="I478" s="18"/>
      <c r="J478" s="18"/>
      <c r="K478" s="163"/>
      <c r="L478" s="18"/>
      <c r="M478" s="18"/>
      <c r="N478" s="18"/>
      <c r="O478" s="18"/>
      <c r="P478" s="18"/>
      <c r="Q478" s="18"/>
      <c r="R478" s="18"/>
      <c r="S478" s="18"/>
      <c r="T478" s="18"/>
      <c r="U478" s="18"/>
      <c r="V478" s="18"/>
      <c r="W478" s="18"/>
      <c r="X478" s="18"/>
      <c r="Y478" s="18"/>
    </row>
    <row r="479" spans="1:30" ht="13.5" customHeight="1">
      <c r="B479" s="90"/>
      <c r="C479" s="18"/>
      <c r="D479" s="235"/>
      <c r="E479" s="78"/>
      <c r="F479" s="18"/>
      <c r="G479" s="18"/>
      <c r="H479" s="18"/>
      <c r="I479" s="18"/>
      <c r="J479" s="18"/>
      <c r="K479" s="163"/>
      <c r="L479" s="18"/>
      <c r="M479" s="18"/>
      <c r="N479" s="18"/>
      <c r="O479" s="18"/>
      <c r="P479" s="18"/>
      <c r="Q479" s="18"/>
      <c r="R479" s="18"/>
      <c r="S479" s="18"/>
      <c r="T479" s="18"/>
      <c r="U479" s="18"/>
      <c r="V479" s="18"/>
      <c r="W479" s="18"/>
      <c r="X479" s="18"/>
      <c r="Y479" s="18"/>
    </row>
    <row r="480" spans="1:30" ht="30" customHeight="1">
      <c r="A480" s="157" t="s">
        <v>262</v>
      </c>
      <c r="B480" s="22" t="s">
        <v>87</v>
      </c>
      <c r="C480" s="23" t="s">
        <v>440</v>
      </c>
      <c r="D480" s="237" t="s">
        <v>30</v>
      </c>
      <c r="E480" s="88"/>
      <c r="K480" s="163"/>
      <c r="L480" s="18"/>
      <c r="M480" s="18"/>
      <c r="N480" s="18"/>
      <c r="O480" s="18"/>
      <c r="P480" s="18"/>
      <c r="Q480" s="18"/>
      <c r="R480" s="18"/>
      <c r="S480" s="18"/>
      <c r="T480" s="18"/>
      <c r="U480" s="18"/>
      <c r="V480" s="18"/>
      <c r="W480" s="18"/>
      <c r="X480" s="18"/>
      <c r="Y480" s="18"/>
    </row>
    <row r="481" spans="1:30" ht="13.5" customHeight="1">
      <c r="A481" s="178" t="str" cm="1">
        <f t="array" ref="A481">IFERROR(INDEX('03.Muestra'!$B$8:$B$17,SMALL(IF("Documento no web"='03.Muestra'!$D$8:$D$17,ROW('03.Muestra'!$B$8:$B$17)-MIN(ROW('03.Muestra'!$D$8:$D$17))+1,""),ROW()-480)),"")</f>
        <v/>
      </c>
      <c r="B481" s="186" t="str" cm="1">
        <f t="array" ref="B481">IFERROR(INDEX('03.Muestra'!$C$8:$C$17,SMALL(IF("Documento no web"='03.Muestra'!$D$8:$D$17,ROW('03.Muestra'!$C$8:$C$17)-MIN(ROW('03.Muestra'!$D$8:$D$17))+1,""),ROW()-480)),"")</f>
        <v/>
      </c>
      <c r="C481" s="186" t="str" cm="1">
        <f t="array" ref="C481">IFERROR(INDEX('03.Muestra'!$F$8:$F$17,SMALL(IF("Documento no web"='03.Muestra'!$D$8:$D$17,ROW('03.Muestra'!$F$8:$F$17)-MIN(ROW('03.Muestra'!$D$8:$D$17))+1,""),ROW()-480)),"")</f>
        <v/>
      </c>
      <c r="D481" s="229" t="str">
        <f t="shared" ref="D481:D490" si="55">IF(C481="","",$D$18)</f>
        <v/>
      </c>
      <c r="E481" s="74" t="str">
        <f t="shared" ref="E481:E490" si="56">IF(D481&lt;&gt;"",IF(AND(B481&lt;&gt;"",C481&lt;&gt;""),"","ERR"),"")</f>
        <v/>
      </c>
      <c r="F481" s="81" t="s">
        <v>31</v>
      </c>
      <c r="G481" s="82" t="s">
        <v>35</v>
      </c>
      <c r="H481" s="83" t="s">
        <v>33</v>
      </c>
      <c r="I481" s="84" t="s">
        <v>26</v>
      </c>
      <c r="J481" s="85" t="s">
        <v>24</v>
      </c>
      <c r="K481" s="159" t="s">
        <v>463</v>
      </c>
      <c r="L481" s="18"/>
      <c r="M481" s="18"/>
      <c r="N481" s="18"/>
      <c r="O481" s="18"/>
      <c r="P481" s="18"/>
      <c r="Q481" s="18"/>
      <c r="R481" s="18"/>
      <c r="S481" s="18"/>
      <c r="T481" s="18"/>
      <c r="U481" s="18"/>
      <c r="V481" s="18"/>
      <c r="W481" s="18"/>
      <c r="X481" s="18"/>
      <c r="Y481" s="18"/>
    </row>
    <row r="482" spans="1:30" ht="13.5" customHeight="1">
      <c r="A482" s="178" t="str" cm="1">
        <f t="array" ref="A482">IFERROR(INDEX('03.Muestra'!$B$8:$B$17,SMALL(IF("Documento no web"='03.Muestra'!$D$8:$D$17,ROW('03.Muestra'!$B$8:$B$17)-MIN(ROW('03.Muestra'!$D$8:$D$17))+1,""),ROW()-480)),"")</f>
        <v/>
      </c>
      <c r="B482" s="186" t="str" cm="1">
        <f t="array" ref="B482">IFERROR(INDEX('03.Muestra'!$C$8:$C$17,SMALL(IF("Documento no web"='03.Muestra'!$D$8:$D$17,ROW('03.Muestra'!$C$8:$C$17)-MIN(ROW('03.Muestra'!$D$8:$D$17))+1,""),ROW()-480)),"")</f>
        <v/>
      </c>
      <c r="C482" s="186" t="str" cm="1">
        <f t="array" ref="C482">IFERROR(INDEX('03.Muestra'!$F$8:$F$17,SMALL(IF("Documento no web"='03.Muestra'!$D$8:$D$17,ROW('03.Muestra'!$F$8:$F$17)-MIN(ROW('03.Muestra'!$D$8:$D$17))+1,""),ROW()-480)),"")</f>
        <v/>
      </c>
      <c r="D482" s="229" t="str">
        <f t="shared" si="55"/>
        <v/>
      </c>
      <c r="E482" s="74" t="str">
        <f t="shared" si="56"/>
        <v/>
      </c>
      <c r="F482" s="199">
        <f ca="1">COUNTIF($D481:INDIRECT("$D" &amp;  SUM(ROW()-1,'03.Muestra'!$D$20)-1),F481)</f>
        <v>0</v>
      </c>
      <c r="G482" s="199">
        <f ca="1">COUNTIF($D481:INDIRECT("$D" &amp;  SUM(ROW()-1,'03.Muestra'!$D$20)-1),G481)</f>
        <v>0</v>
      </c>
      <c r="H482" s="199">
        <f ca="1">COUNTIF($D481:INDIRECT("$D" &amp;  SUM(ROW()-1,'03.Muestra'!$D$20)-1),H481)</f>
        <v>0</v>
      </c>
      <c r="I482" s="199">
        <f ca="1">COUNTIF($D481:INDIRECT("$D" &amp;  SUM(ROW()-1,'03.Muestra'!$D$20)-1),I481)</f>
        <v>0</v>
      </c>
      <c r="J482" s="199">
        <f ca="1">COUNTIF($D481:INDIRECT("$D" &amp;  SUM(ROW()-1,'03.Muestra'!$D$20)-1),J481)</f>
        <v>0</v>
      </c>
      <c r="K482" s="160">
        <f ca="1">IF(COUNTIF('03.Muestra'!$D$8:$D$17,"Documento no web")=0,0,COUNTBLANK($D481:INDIRECT("$D" &amp;  SUM(ROW()-1,COUNTIF('03.Muestra'!$D$8:$D$17,"Documento no web"))-1)))</f>
        <v>0</v>
      </c>
      <c r="L482" s="18"/>
      <c r="M482" s="18"/>
      <c r="N482" s="18"/>
      <c r="O482" s="18"/>
      <c r="P482" s="18"/>
      <c r="Q482" s="18"/>
      <c r="R482" s="18"/>
      <c r="S482" s="18"/>
      <c r="T482" s="18"/>
      <c r="U482" s="18"/>
      <c r="V482" s="18"/>
      <c r="W482" s="18"/>
      <c r="X482" s="18"/>
      <c r="Y482" s="18"/>
    </row>
    <row r="483" spans="1:30" ht="13.5" customHeight="1">
      <c r="A483" s="178" t="str" cm="1">
        <f t="array" ref="A483">IFERROR(INDEX('03.Muestra'!$B$8:$B$17,SMALL(IF("Documento no web"='03.Muestra'!$D$8:$D$17,ROW('03.Muestra'!$B$8:$B$17)-MIN(ROW('03.Muestra'!$D$8:$D$17))+1,""),ROW()-480)),"")</f>
        <v/>
      </c>
      <c r="B483" s="186" t="str" cm="1">
        <f t="array" ref="B483">IFERROR(INDEX('03.Muestra'!$C$8:$C$17,SMALL(IF("Documento no web"='03.Muestra'!$D$8:$D$17,ROW('03.Muestra'!$C$8:$C$17)-MIN(ROW('03.Muestra'!$D$8:$D$17))+1,""),ROW()-480)),"")</f>
        <v/>
      </c>
      <c r="C483" s="186" t="str" cm="1">
        <f t="array" ref="C483">IFERROR(INDEX('03.Muestra'!$F$8:$F$17,SMALL(IF("Documento no web"='03.Muestra'!$D$8:$D$17,ROW('03.Muestra'!$F$8:$F$17)-MIN(ROW('03.Muestra'!$D$8:$D$17))+1,""),ROW()-480)),"")</f>
        <v/>
      </c>
      <c r="D483" s="229" t="str">
        <f t="shared" si="55"/>
        <v/>
      </c>
      <c r="E483" s="74" t="str">
        <f t="shared" si="56"/>
        <v/>
      </c>
      <c r="G483" s="18"/>
      <c r="H483" s="18"/>
      <c r="I483" s="18"/>
      <c r="J483" s="18"/>
      <c r="K483" s="163"/>
      <c r="L483" s="18"/>
      <c r="M483" s="18"/>
      <c r="N483" s="18"/>
      <c r="O483" s="18"/>
      <c r="P483" s="18"/>
      <c r="Q483" s="18"/>
      <c r="R483" s="18"/>
      <c r="S483" s="18"/>
      <c r="T483" s="18"/>
      <c r="U483" s="18"/>
      <c r="V483" s="18"/>
      <c r="W483" s="18"/>
      <c r="X483" s="18"/>
      <c r="Y483" s="18"/>
    </row>
    <row r="484" spans="1:30" ht="13.5" customHeight="1">
      <c r="A484" s="178" t="str" cm="1">
        <f t="array" ref="A484">IFERROR(INDEX('03.Muestra'!$B$8:$B$17,SMALL(IF("Documento no web"='03.Muestra'!$D$8:$D$17,ROW('03.Muestra'!$B$8:$B$17)-MIN(ROW('03.Muestra'!$D$8:$D$17))+1,""),ROW()-480)),"")</f>
        <v/>
      </c>
      <c r="B484" s="186" t="str" cm="1">
        <f t="array" ref="B484">IFERROR(INDEX('03.Muestra'!$C$8:$C$17,SMALL(IF("Documento no web"='03.Muestra'!$D$8:$D$17,ROW('03.Muestra'!$C$8:$C$17)-MIN(ROW('03.Muestra'!$D$8:$D$17))+1,""),ROW()-480)),"")</f>
        <v/>
      </c>
      <c r="C484" s="186" t="str" cm="1">
        <f t="array" ref="C484">IFERROR(INDEX('03.Muestra'!$F$8:$F$17,SMALL(IF("Documento no web"='03.Muestra'!$D$8:$D$17,ROW('03.Muestra'!$F$8:$F$17)-MIN(ROW('03.Muestra'!$D$8:$D$17))+1,""),ROW()-480)),"")</f>
        <v/>
      </c>
      <c r="D484" s="229" t="str">
        <f t="shared" si="55"/>
        <v/>
      </c>
      <c r="E484" s="74" t="str">
        <f t="shared" si="56"/>
        <v/>
      </c>
      <c r="G484" s="18"/>
      <c r="H484" s="18"/>
      <c r="I484" s="18"/>
      <c r="J484" s="18"/>
      <c r="K484" s="163"/>
      <c r="L484" s="18"/>
      <c r="M484" s="18"/>
      <c r="N484" s="18"/>
      <c r="O484" s="18"/>
      <c r="P484" s="18"/>
      <c r="Q484" s="18"/>
      <c r="R484" s="18"/>
      <c r="S484" s="18"/>
      <c r="T484" s="18"/>
      <c r="U484" s="18"/>
      <c r="V484" s="18"/>
      <c r="W484" s="18"/>
      <c r="X484" s="18"/>
      <c r="Y484" s="18"/>
    </row>
    <row r="485" spans="1:30" ht="13.5" customHeight="1">
      <c r="A485" s="178" t="str" cm="1">
        <f t="array" ref="A485">IFERROR(INDEX('03.Muestra'!$B$8:$B$17,SMALL(IF("Documento no web"='03.Muestra'!$D$8:$D$17,ROW('03.Muestra'!$B$8:$B$17)-MIN(ROW('03.Muestra'!$D$8:$D$17))+1,""),ROW()-480)),"")</f>
        <v/>
      </c>
      <c r="B485" s="186" t="str" cm="1">
        <f t="array" ref="B485">IFERROR(INDEX('03.Muestra'!$C$8:$C$17,SMALL(IF("Documento no web"='03.Muestra'!$D$8:$D$17,ROW('03.Muestra'!$C$8:$C$17)-MIN(ROW('03.Muestra'!$D$8:$D$17))+1,""),ROW()-480)),"")</f>
        <v/>
      </c>
      <c r="C485" s="186" t="str" cm="1">
        <f t="array" ref="C485">IFERROR(INDEX('03.Muestra'!$F$8:$F$17,SMALL(IF("Documento no web"='03.Muestra'!$D$8:$D$17,ROW('03.Muestra'!$F$8:$F$17)-MIN(ROW('03.Muestra'!$D$8:$D$17))+1,""),ROW()-480)),"")</f>
        <v/>
      </c>
      <c r="D485" s="229" t="str">
        <f t="shared" si="55"/>
        <v/>
      </c>
      <c r="E485" s="74" t="str">
        <f t="shared" si="56"/>
        <v/>
      </c>
      <c r="G485" s="18"/>
      <c r="H485" s="18"/>
      <c r="I485" s="18"/>
      <c r="J485" s="18"/>
      <c r="K485" s="163"/>
      <c r="L485" s="18"/>
      <c r="M485" s="18"/>
      <c r="N485" s="18"/>
      <c r="O485" s="18"/>
      <c r="P485" s="18"/>
      <c r="Q485" s="18"/>
      <c r="R485" s="18"/>
      <c r="S485" s="18"/>
      <c r="T485" s="18"/>
      <c r="U485" s="18"/>
      <c r="V485" s="18"/>
      <c r="W485" s="18"/>
      <c r="X485" s="18"/>
      <c r="Y485" s="18"/>
    </row>
    <row r="486" spans="1:30" ht="13.5" customHeight="1">
      <c r="A486" s="178" t="str" cm="1">
        <f t="array" ref="A486">IFERROR(INDEX('03.Muestra'!$B$8:$B$17,SMALL(IF("Documento no web"='03.Muestra'!$D$8:$D$17,ROW('03.Muestra'!$B$8:$B$17)-MIN(ROW('03.Muestra'!$D$8:$D$17))+1,""),ROW()-480)),"")</f>
        <v/>
      </c>
      <c r="B486" s="186" t="str" cm="1">
        <f t="array" ref="B486">IFERROR(INDEX('03.Muestra'!$C$8:$C$17,SMALL(IF("Documento no web"='03.Muestra'!$D$8:$D$17,ROW('03.Muestra'!$C$8:$C$17)-MIN(ROW('03.Muestra'!$D$8:$D$17))+1,""),ROW()-480)),"")</f>
        <v/>
      </c>
      <c r="C486" s="186" t="str" cm="1">
        <f t="array" ref="C486">IFERROR(INDEX('03.Muestra'!$F$8:$F$17,SMALL(IF("Documento no web"='03.Muestra'!$D$8:$D$17,ROW('03.Muestra'!$F$8:$F$17)-MIN(ROW('03.Muestra'!$D$8:$D$17))+1,""),ROW()-480)),"")</f>
        <v/>
      </c>
      <c r="D486" s="229" t="str">
        <f t="shared" si="55"/>
        <v/>
      </c>
      <c r="E486" s="74" t="str">
        <f t="shared" si="56"/>
        <v/>
      </c>
      <c r="G486" s="18"/>
      <c r="H486" s="18"/>
      <c r="I486" s="18"/>
      <c r="J486" s="18"/>
      <c r="K486" s="163"/>
      <c r="L486" s="18"/>
      <c r="M486" s="18"/>
      <c r="N486" s="18"/>
      <c r="O486" s="18"/>
      <c r="P486" s="18"/>
      <c r="Q486" s="18"/>
      <c r="R486" s="18"/>
      <c r="S486" s="18"/>
      <c r="T486" s="18"/>
      <c r="U486" s="18"/>
      <c r="V486" s="18"/>
      <c r="W486" s="18"/>
      <c r="X486" s="18"/>
      <c r="Y486" s="18"/>
    </row>
    <row r="487" spans="1:30" ht="13.5" customHeight="1">
      <c r="A487" s="178" t="str" cm="1">
        <f t="array" ref="A487">IFERROR(INDEX('03.Muestra'!$B$8:$B$17,SMALL(IF("Documento no web"='03.Muestra'!$D$8:$D$17,ROW('03.Muestra'!$B$8:$B$17)-MIN(ROW('03.Muestra'!$D$8:$D$17))+1,""),ROW()-480)),"")</f>
        <v/>
      </c>
      <c r="B487" s="186" t="str" cm="1">
        <f t="array" ref="B487">IFERROR(INDEX('03.Muestra'!$C$8:$C$17,SMALL(IF("Documento no web"='03.Muestra'!$D$8:$D$17,ROW('03.Muestra'!$C$8:$C$17)-MIN(ROW('03.Muestra'!$D$8:$D$17))+1,""),ROW()-480)),"")</f>
        <v/>
      </c>
      <c r="C487" s="186" t="str" cm="1">
        <f t="array" ref="C487">IFERROR(INDEX('03.Muestra'!$F$8:$F$17,SMALL(IF("Documento no web"='03.Muestra'!$D$8:$D$17,ROW('03.Muestra'!$F$8:$F$17)-MIN(ROW('03.Muestra'!$D$8:$D$17))+1,""),ROW()-480)),"")</f>
        <v/>
      </c>
      <c r="D487" s="229" t="str">
        <f t="shared" si="55"/>
        <v/>
      </c>
      <c r="E487" s="74" t="str">
        <f t="shared" si="56"/>
        <v/>
      </c>
      <c r="F487" s="18"/>
      <c r="G487" s="18"/>
      <c r="H487" s="18"/>
      <c r="I487" s="18"/>
      <c r="J487" s="18"/>
      <c r="K487" s="163"/>
      <c r="L487" s="18"/>
      <c r="M487" s="18"/>
      <c r="N487" s="18"/>
      <c r="O487" s="18"/>
      <c r="P487" s="18"/>
      <c r="Q487" s="18"/>
      <c r="R487" s="18"/>
      <c r="S487" s="18"/>
      <c r="T487" s="18"/>
      <c r="U487" s="18"/>
      <c r="V487" s="18"/>
      <c r="W487" s="18"/>
      <c r="X487" s="18"/>
      <c r="Y487" s="18"/>
    </row>
    <row r="488" spans="1:30" ht="13.5" customHeight="1">
      <c r="A488" s="178" t="str" cm="1">
        <f t="array" ref="A488">IFERROR(INDEX('03.Muestra'!$B$8:$B$17,SMALL(IF("Documento no web"='03.Muestra'!$D$8:$D$17,ROW('03.Muestra'!$B$8:$B$17)-MIN(ROW('03.Muestra'!$D$8:$D$17))+1,""),ROW()-480)),"")</f>
        <v/>
      </c>
      <c r="B488" s="186" t="str" cm="1">
        <f t="array" ref="B488">IFERROR(INDEX('03.Muestra'!$C$8:$C$17,SMALL(IF("Documento no web"='03.Muestra'!$D$8:$D$17,ROW('03.Muestra'!$C$8:$C$17)-MIN(ROW('03.Muestra'!$D$8:$D$17))+1,""),ROW()-480)),"")</f>
        <v/>
      </c>
      <c r="C488" s="186" t="str" cm="1">
        <f t="array" ref="C488">IFERROR(INDEX('03.Muestra'!$F$8:$F$17,SMALL(IF("Documento no web"='03.Muestra'!$D$8:$D$17,ROW('03.Muestra'!$F$8:$F$17)-MIN(ROW('03.Muestra'!$D$8:$D$17))+1,""),ROW()-480)),"")</f>
        <v/>
      </c>
      <c r="D488" s="229" t="str">
        <f t="shared" si="55"/>
        <v/>
      </c>
      <c r="E488" s="74" t="str">
        <f t="shared" si="56"/>
        <v/>
      </c>
      <c r="F488" s="18"/>
      <c r="G488" s="18"/>
      <c r="H488" s="18"/>
      <c r="I488" s="18"/>
      <c r="J488" s="18"/>
      <c r="K488" s="163"/>
      <c r="L488" s="18"/>
      <c r="M488" s="18"/>
      <c r="N488" s="18"/>
      <c r="O488" s="18"/>
      <c r="P488" s="18"/>
      <c r="Q488" s="18"/>
      <c r="R488" s="18"/>
      <c r="S488" s="18"/>
      <c r="T488" s="18"/>
      <c r="U488" s="18"/>
      <c r="V488" s="18"/>
      <c r="W488" s="18"/>
      <c r="X488" s="18"/>
      <c r="Y488" s="18"/>
    </row>
    <row r="489" spans="1:30" ht="13.5" customHeight="1">
      <c r="A489" s="178" t="str" cm="1">
        <f t="array" ref="A489">IFERROR(INDEX('03.Muestra'!$B$8:$B$17,SMALL(IF("Documento no web"='03.Muestra'!$D$8:$D$17,ROW('03.Muestra'!$B$8:$B$17)-MIN(ROW('03.Muestra'!$D$8:$D$17))+1,""),ROW()-480)),"")</f>
        <v/>
      </c>
      <c r="B489" s="186" t="str" cm="1">
        <f t="array" ref="B489">IFERROR(INDEX('03.Muestra'!$C$8:$C$17,SMALL(IF("Documento no web"='03.Muestra'!$D$8:$D$17,ROW('03.Muestra'!$C$8:$C$17)-MIN(ROW('03.Muestra'!$D$8:$D$17))+1,""),ROW()-480)),"")</f>
        <v/>
      </c>
      <c r="C489" s="186" t="str" cm="1">
        <f t="array" ref="C489">IFERROR(INDEX('03.Muestra'!$F$8:$F$17,SMALL(IF("Documento no web"='03.Muestra'!$D$8:$D$17,ROW('03.Muestra'!$F$8:$F$17)-MIN(ROW('03.Muestra'!$D$8:$D$17))+1,""),ROW()-480)),"")</f>
        <v/>
      </c>
      <c r="D489" s="229" t="str">
        <f t="shared" si="55"/>
        <v/>
      </c>
      <c r="E489" s="74" t="str">
        <f t="shared" si="56"/>
        <v/>
      </c>
      <c r="F489" s="18"/>
      <c r="G489" s="18"/>
      <c r="H489" s="18"/>
      <c r="I489" s="18"/>
      <c r="J489" s="18"/>
      <c r="K489" s="163"/>
      <c r="L489" s="18"/>
      <c r="M489" s="18"/>
      <c r="N489" s="18"/>
      <c r="O489" s="18"/>
      <c r="P489" s="18"/>
      <c r="Q489" s="18"/>
      <c r="R489" s="18"/>
      <c r="S489" s="18"/>
      <c r="T489" s="18"/>
      <c r="U489" s="18"/>
      <c r="V489" s="18"/>
      <c r="W489" s="18"/>
      <c r="X489" s="18"/>
      <c r="Y489" s="18"/>
    </row>
    <row r="490" spans="1:30" ht="13.5" customHeight="1">
      <c r="A490" s="178" t="str" cm="1">
        <f t="array" ref="A490">IFERROR(INDEX('03.Muestra'!$B$8:$B$17,SMALL(IF("Documento no web"='03.Muestra'!$D$8:$D$17,ROW('03.Muestra'!$B$8:$B$17)-MIN(ROW('03.Muestra'!$D$8:$D$17))+1,""),ROW()-480)),"")</f>
        <v/>
      </c>
      <c r="B490" s="186" t="str" cm="1">
        <f t="array" ref="B490">IFERROR(INDEX('03.Muestra'!$C$8:$C$17,SMALL(IF("Documento no web"='03.Muestra'!$D$8:$D$17,ROW('03.Muestra'!$C$8:$C$17)-MIN(ROW('03.Muestra'!$D$8:$D$17))+1,""),ROW()-480)),"")</f>
        <v/>
      </c>
      <c r="C490" s="186" t="str" cm="1">
        <f t="array" ref="C490">IFERROR(INDEX('03.Muestra'!$F$8:$F$17,SMALL(IF("Documento no web"='03.Muestra'!$D$8:$D$17,ROW('03.Muestra'!$F$8:$F$17)-MIN(ROW('03.Muestra'!$D$8:$D$17))+1,""),ROW()-480)),"")</f>
        <v/>
      </c>
      <c r="D490" s="229" t="str">
        <f t="shared" si="55"/>
        <v/>
      </c>
      <c r="E490" s="74" t="str">
        <f t="shared" si="56"/>
        <v/>
      </c>
      <c r="F490" s="18"/>
      <c r="G490" s="18"/>
      <c r="H490" s="18"/>
      <c r="I490" s="18"/>
      <c r="J490" s="18"/>
      <c r="K490" s="163"/>
      <c r="L490" s="18"/>
      <c r="M490" s="18"/>
      <c r="N490" s="18"/>
      <c r="O490" s="18"/>
      <c r="P490" s="18"/>
      <c r="Q490" s="18"/>
      <c r="R490" s="18"/>
      <c r="S490" s="18"/>
      <c r="T490" s="18"/>
      <c r="U490" s="18"/>
      <c r="V490" s="18"/>
      <c r="W490" s="18"/>
      <c r="X490" s="18"/>
      <c r="Y490" s="18"/>
    </row>
    <row r="491" spans="1:30" ht="12" customHeight="1">
      <c r="A491" s="79"/>
      <c r="B491" s="111"/>
      <c r="C491" s="111"/>
      <c r="D491" s="239"/>
      <c r="E491" s="74"/>
      <c r="F491" s="18"/>
      <c r="G491" s="18"/>
      <c r="H491" s="18"/>
      <c r="I491" s="18"/>
      <c r="J491" s="18"/>
      <c r="N491" s="18"/>
      <c r="O491" s="18"/>
      <c r="P491" s="18"/>
      <c r="Q491" s="18"/>
      <c r="R491" s="18"/>
      <c r="S491" s="18"/>
      <c r="T491" s="18"/>
      <c r="U491" s="18"/>
      <c r="AD491" s="18"/>
    </row>
    <row r="492" spans="1:30" ht="12" customHeight="1">
      <c r="A492" s="79"/>
      <c r="B492" s="111"/>
      <c r="C492" s="111"/>
      <c r="D492" s="239"/>
      <c r="E492" s="74"/>
      <c r="F492" s="18"/>
      <c r="G492" s="18"/>
      <c r="H492" s="18"/>
      <c r="I492" s="18"/>
      <c r="J492" s="18"/>
      <c r="N492" s="18"/>
      <c r="O492" s="18"/>
      <c r="P492" s="18"/>
      <c r="Q492" s="18"/>
      <c r="R492" s="18"/>
      <c r="S492" s="18"/>
      <c r="T492" s="18"/>
      <c r="U492" s="18"/>
      <c r="AD492" s="18"/>
    </row>
    <row r="493" spans="1:30" ht="31">
      <c r="A493" s="227"/>
      <c r="B493" s="228"/>
      <c r="C493" s="227"/>
      <c r="D493" s="240"/>
      <c r="E493" s="74"/>
      <c r="F493" s="18"/>
      <c r="G493" s="18"/>
      <c r="H493" s="18"/>
      <c r="I493" s="18"/>
      <c r="J493" s="18"/>
      <c r="N493" s="18"/>
      <c r="O493" s="18"/>
      <c r="P493" s="18"/>
      <c r="Q493" s="18"/>
      <c r="R493" s="18"/>
      <c r="S493" s="18"/>
      <c r="T493" s="18"/>
      <c r="U493" s="18"/>
      <c r="AD493" s="18"/>
    </row>
    <row r="494" spans="1:30" ht="14.5" customHeight="1">
      <c r="A494" s="180"/>
      <c r="B494" s="180"/>
      <c r="C494" s="180"/>
      <c r="D494" s="241"/>
      <c r="E494" s="74"/>
      <c r="F494" s="176"/>
      <c r="G494" s="18"/>
      <c r="H494" s="18"/>
      <c r="I494" s="18"/>
      <c r="J494" s="18"/>
      <c r="N494" s="18"/>
      <c r="O494" s="18"/>
      <c r="P494" s="18"/>
      <c r="Q494" s="18"/>
      <c r="R494" s="18"/>
      <c r="S494" s="18"/>
      <c r="T494" s="18"/>
      <c r="U494" s="18"/>
      <c r="AD494" s="18"/>
    </row>
    <row r="495" spans="1:30" ht="13.5" customHeight="1">
      <c r="B495" s="18"/>
      <c r="C495" s="18"/>
      <c r="D495" s="235"/>
      <c r="E495" s="18"/>
      <c r="F495" s="18"/>
      <c r="G495" s="18"/>
      <c r="H495" s="18"/>
      <c r="I495" s="18"/>
      <c r="J495" s="18"/>
      <c r="K495" s="163"/>
      <c r="L495" s="18"/>
      <c r="M495" s="18"/>
      <c r="N495" s="18"/>
      <c r="O495" s="18"/>
      <c r="P495" s="18"/>
      <c r="Q495" s="18"/>
      <c r="R495" s="18"/>
      <c r="S495" s="18"/>
      <c r="T495" s="18"/>
      <c r="U495" s="18"/>
      <c r="V495" s="18"/>
      <c r="W495" s="18"/>
      <c r="X495" s="18"/>
      <c r="Y495" s="18"/>
    </row>
    <row r="496" spans="1:30" ht="13.5" customHeight="1">
      <c r="B496" s="90"/>
      <c r="C496" s="18"/>
      <c r="D496" s="235"/>
      <c r="E496" s="78"/>
      <c r="F496" s="18"/>
      <c r="G496" s="18"/>
      <c r="H496" s="18"/>
      <c r="I496" s="18"/>
      <c r="J496" s="18"/>
      <c r="K496" s="163"/>
      <c r="L496" s="18"/>
      <c r="M496" s="18"/>
      <c r="N496" s="18"/>
      <c r="O496" s="18"/>
      <c r="P496" s="18"/>
      <c r="Q496" s="18"/>
      <c r="R496" s="18"/>
      <c r="S496" s="18"/>
      <c r="T496" s="18"/>
      <c r="U496" s="18"/>
      <c r="V496" s="18"/>
      <c r="W496" s="18"/>
      <c r="X496" s="18"/>
      <c r="Y496" s="18"/>
    </row>
    <row r="497" spans="1:30" ht="30" customHeight="1">
      <c r="A497" s="157" t="s">
        <v>262</v>
      </c>
      <c r="B497" s="22" t="s">
        <v>87</v>
      </c>
      <c r="C497" s="23" t="s">
        <v>441</v>
      </c>
      <c r="D497" s="237" t="s">
        <v>30</v>
      </c>
      <c r="E497" s="88"/>
      <c r="K497" s="163"/>
      <c r="L497" s="18"/>
      <c r="M497" s="18"/>
      <c r="N497" s="18"/>
      <c r="O497" s="18"/>
      <c r="P497" s="18"/>
      <c r="Q497" s="18"/>
      <c r="R497" s="18"/>
      <c r="S497" s="18"/>
      <c r="T497" s="18"/>
      <c r="U497" s="18"/>
      <c r="V497" s="18"/>
      <c r="W497" s="18"/>
      <c r="X497" s="18"/>
      <c r="Y497" s="18"/>
    </row>
    <row r="498" spans="1:30" ht="13.5" customHeight="1">
      <c r="A498" s="178" t="str" cm="1">
        <f t="array" ref="A498">IFERROR(INDEX('03.Muestra'!$B$8:$B$17,SMALL(IF("Documento no web"='03.Muestra'!$D$8:$D$17,ROW('03.Muestra'!$B$8:$B$17)-MIN(ROW('03.Muestra'!$D$8:$D$17))+1,""),ROW()-497)),"")</f>
        <v/>
      </c>
      <c r="B498" s="186" t="str" cm="1">
        <f t="array" ref="B498">IFERROR(INDEX('03.Muestra'!$C$8:$C$17,SMALL(IF("Documento no web"='03.Muestra'!$D$8:$D$17,ROW('03.Muestra'!$C$8:$C$17)-MIN(ROW('03.Muestra'!$D$8:$D$17))+1,""),ROW()-497)),"")</f>
        <v/>
      </c>
      <c r="C498" s="186" t="str" cm="1">
        <f t="array" ref="C498">IFERROR(INDEX('03.Muestra'!$F$8:$F$17,SMALL(IF("Documento no web"='03.Muestra'!$D$8:$D$17,ROW('03.Muestra'!$F$8:$F$17)-MIN(ROW('03.Muestra'!$D$8:$D$17))+1,""),ROW()-497)),"")</f>
        <v/>
      </c>
      <c r="D498" s="229" t="str">
        <f t="shared" ref="D498:D507" si="57">IF(C498="","",$D$18)</f>
        <v/>
      </c>
      <c r="E498" s="74" t="str">
        <f t="shared" ref="E498:E507" si="58">IF(D498&lt;&gt;"",IF(AND(B498&lt;&gt;"",C498&lt;&gt;""),"","ERR"),"")</f>
        <v/>
      </c>
      <c r="F498" s="81" t="s">
        <v>31</v>
      </c>
      <c r="G498" s="82" t="s">
        <v>35</v>
      </c>
      <c r="H498" s="83" t="s">
        <v>33</v>
      </c>
      <c r="I498" s="84" t="s">
        <v>26</v>
      </c>
      <c r="J498" s="85" t="s">
        <v>24</v>
      </c>
      <c r="K498" s="159" t="s">
        <v>463</v>
      </c>
      <c r="L498" s="18"/>
      <c r="M498" s="18"/>
      <c r="N498" s="18"/>
      <c r="O498" s="18"/>
      <c r="P498" s="18"/>
      <c r="Q498" s="18"/>
      <c r="R498" s="18"/>
      <c r="S498" s="18"/>
      <c r="T498" s="18"/>
      <c r="U498" s="18"/>
      <c r="V498" s="18"/>
      <c r="W498" s="18"/>
      <c r="X498" s="18"/>
      <c r="Y498" s="18"/>
    </row>
    <row r="499" spans="1:30" ht="13.5" customHeight="1">
      <c r="A499" s="178" t="str" cm="1">
        <f t="array" ref="A499">IFERROR(INDEX('03.Muestra'!$B$8:$B$17,SMALL(IF("Documento no web"='03.Muestra'!$D$8:$D$17,ROW('03.Muestra'!$B$8:$B$17)-MIN(ROW('03.Muestra'!$D$8:$D$17))+1,""),ROW()-497)),"")</f>
        <v/>
      </c>
      <c r="B499" s="186" t="str" cm="1">
        <f t="array" ref="B499">IFERROR(INDEX('03.Muestra'!$C$8:$C$17,SMALL(IF("Documento no web"='03.Muestra'!$D$8:$D$17,ROW('03.Muestra'!$C$8:$C$17)-MIN(ROW('03.Muestra'!$D$8:$D$17))+1,""),ROW()-497)),"")</f>
        <v/>
      </c>
      <c r="C499" s="186" t="str" cm="1">
        <f t="array" ref="C499">IFERROR(INDEX('03.Muestra'!$F$8:$F$17,SMALL(IF("Documento no web"='03.Muestra'!$D$8:$D$17,ROW('03.Muestra'!$F$8:$F$17)-MIN(ROW('03.Muestra'!$D$8:$D$17))+1,""),ROW()-497)),"")</f>
        <v/>
      </c>
      <c r="D499" s="229" t="str">
        <f t="shared" si="57"/>
        <v/>
      </c>
      <c r="E499" s="74" t="str">
        <f t="shared" si="58"/>
        <v/>
      </c>
      <c r="F499" s="199">
        <f ca="1">COUNTIF($D498:INDIRECT("$D" &amp;  SUM(ROW()-1,'03.Muestra'!$D$20)-1),F498)</f>
        <v>0</v>
      </c>
      <c r="G499" s="199">
        <f ca="1">COUNTIF($D498:INDIRECT("$D" &amp;  SUM(ROW()-1,'03.Muestra'!$D$20)-1),G498)</f>
        <v>0</v>
      </c>
      <c r="H499" s="199">
        <f ca="1">COUNTIF($D498:INDIRECT("$D" &amp;  SUM(ROW()-1,'03.Muestra'!$D$20)-1),H498)</f>
        <v>0</v>
      </c>
      <c r="I499" s="199">
        <f ca="1">COUNTIF($D498:INDIRECT("$D" &amp;  SUM(ROW()-1,'03.Muestra'!$D$20)-1),I498)</f>
        <v>0</v>
      </c>
      <c r="J499" s="199">
        <f ca="1">COUNTIF($D498:INDIRECT("$D" &amp;  SUM(ROW()-1,'03.Muestra'!$D$20)-1),J498)</f>
        <v>0</v>
      </c>
      <c r="K499" s="160">
        <f ca="1">IF(COUNTIF('03.Muestra'!$D$8:$D$17,"Documento no web")=0,0,COUNTBLANK($D498:INDIRECT("$D" &amp;  SUM(ROW()-1,COUNTIF('03.Muestra'!$D$8:$D$17,"Documento no web"))-1)))</f>
        <v>0</v>
      </c>
      <c r="L499" s="18"/>
      <c r="M499" s="18"/>
      <c r="N499" s="18"/>
      <c r="O499" s="18"/>
      <c r="P499" s="18"/>
      <c r="Q499" s="18"/>
      <c r="R499" s="18"/>
      <c r="S499" s="18"/>
      <c r="T499" s="18"/>
      <c r="U499" s="18"/>
      <c r="V499" s="18"/>
      <c r="W499" s="18"/>
      <c r="X499" s="18"/>
      <c r="Y499" s="18"/>
    </row>
    <row r="500" spans="1:30" ht="13.5" customHeight="1">
      <c r="A500" s="178" t="str" cm="1">
        <f t="array" ref="A500">IFERROR(INDEX('03.Muestra'!$B$8:$B$17,SMALL(IF("Documento no web"='03.Muestra'!$D$8:$D$17,ROW('03.Muestra'!$B$8:$B$17)-MIN(ROW('03.Muestra'!$D$8:$D$17))+1,""),ROW()-497)),"")</f>
        <v/>
      </c>
      <c r="B500" s="186" t="str" cm="1">
        <f t="array" ref="B500">IFERROR(INDEX('03.Muestra'!$C$8:$C$17,SMALL(IF("Documento no web"='03.Muestra'!$D$8:$D$17,ROW('03.Muestra'!$C$8:$C$17)-MIN(ROW('03.Muestra'!$D$8:$D$17))+1,""),ROW()-497)),"")</f>
        <v/>
      </c>
      <c r="C500" s="186" t="str" cm="1">
        <f t="array" ref="C500">IFERROR(INDEX('03.Muestra'!$F$8:$F$17,SMALL(IF("Documento no web"='03.Muestra'!$D$8:$D$17,ROW('03.Muestra'!$F$8:$F$17)-MIN(ROW('03.Muestra'!$D$8:$D$17))+1,""),ROW()-497)),"")</f>
        <v/>
      </c>
      <c r="D500" s="229" t="str">
        <f t="shared" si="57"/>
        <v/>
      </c>
      <c r="E500" s="74" t="str">
        <f t="shared" si="58"/>
        <v/>
      </c>
      <c r="G500" s="18"/>
      <c r="H500" s="18"/>
      <c r="I500" s="18"/>
      <c r="J500" s="18"/>
      <c r="K500" s="163"/>
      <c r="L500" s="18"/>
      <c r="M500" s="18"/>
      <c r="N500" s="18"/>
      <c r="O500" s="18"/>
      <c r="P500" s="18"/>
      <c r="Q500" s="18"/>
      <c r="R500" s="18"/>
      <c r="S500" s="18"/>
      <c r="T500" s="18"/>
      <c r="U500" s="18"/>
      <c r="V500" s="18"/>
      <c r="W500" s="18"/>
      <c r="X500" s="18"/>
      <c r="Y500" s="18"/>
    </row>
    <row r="501" spans="1:30" ht="13.5" customHeight="1">
      <c r="A501" s="178" t="str" cm="1">
        <f t="array" ref="A501">IFERROR(INDEX('03.Muestra'!$B$8:$B$17,SMALL(IF("Documento no web"='03.Muestra'!$D$8:$D$17,ROW('03.Muestra'!$B$8:$B$17)-MIN(ROW('03.Muestra'!$D$8:$D$17))+1,""),ROW()-497)),"")</f>
        <v/>
      </c>
      <c r="B501" s="186" t="str" cm="1">
        <f t="array" ref="B501">IFERROR(INDEX('03.Muestra'!$C$8:$C$17,SMALL(IF("Documento no web"='03.Muestra'!$D$8:$D$17,ROW('03.Muestra'!$C$8:$C$17)-MIN(ROW('03.Muestra'!$D$8:$D$17))+1,""),ROW()-497)),"")</f>
        <v/>
      </c>
      <c r="C501" s="186" t="str" cm="1">
        <f t="array" ref="C501">IFERROR(INDEX('03.Muestra'!$F$8:$F$17,SMALL(IF("Documento no web"='03.Muestra'!$D$8:$D$17,ROW('03.Muestra'!$F$8:$F$17)-MIN(ROW('03.Muestra'!$D$8:$D$17))+1,""),ROW()-497)),"")</f>
        <v/>
      </c>
      <c r="D501" s="229" t="str">
        <f t="shared" si="57"/>
        <v/>
      </c>
      <c r="E501" s="74" t="str">
        <f t="shared" si="58"/>
        <v/>
      </c>
      <c r="G501" s="18"/>
      <c r="H501" s="18"/>
      <c r="I501" s="18"/>
      <c r="J501" s="18"/>
      <c r="K501" s="163"/>
      <c r="L501" s="18"/>
      <c r="M501" s="18"/>
      <c r="N501" s="18"/>
      <c r="O501" s="18"/>
      <c r="P501" s="18"/>
      <c r="Q501" s="18"/>
      <c r="R501" s="18"/>
      <c r="S501" s="18"/>
      <c r="T501" s="18"/>
      <c r="U501" s="18"/>
      <c r="V501" s="18"/>
      <c r="W501" s="18"/>
      <c r="X501" s="18"/>
      <c r="Y501" s="18"/>
    </row>
    <row r="502" spans="1:30" ht="13.5" customHeight="1">
      <c r="A502" s="178" t="str" cm="1">
        <f t="array" ref="A502">IFERROR(INDEX('03.Muestra'!$B$8:$B$17,SMALL(IF("Documento no web"='03.Muestra'!$D$8:$D$17,ROW('03.Muestra'!$B$8:$B$17)-MIN(ROW('03.Muestra'!$D$8:$D$17))+1,""),ROW()-497)),"")</f>
        <v/>
      </c>
      <c r="B502" s="186" t="str" cm="1">
        <f t="array" ref="B502">IFERROR(INDEX('03.Muestra'!$C$8:$C$17,SMALL(IF("Documento no web"='03.Muestra'!$D$8:$D$17,ROW('03.Muestra'!$C$8:$C$17)-MIN(ROW('03.Muestra'!$D$8:$D$17))+1,""),ROW()-497)),"")</f>
        <v/>
      </c>
      <c r="C502" s="186" t="str" cm="1">
        <f t="array" ref="C502">IFERROR(INDEX('03.Muestra'!$F$8:$F$17,SMALL(IF("Documento no web"='03.Muestra'!$D$8:$D$17,ROW('03.Muestra'!$F$8:$F$17)-MIN(ROW('03.Muestra'!$D$8:$D$17))+1,""),ROW()-497)),"")</f>
        <v/>
      </c>
      <c r="D502" s="229" t="str">
        <f t="shared" si="57"/>
        <v/>
      </c>
      <c r="E502" s="74" t="str">
        <f t="shared" si="58"/>
        <v/>
      </c>
      <c r="G502" s="18"/>
      <c r="H502" s="18"/>
      <c r="I502" s="18"/>
      <c r="J502" s="18"/>
      <c r="K502" s="163"/>
      <c r="L502" s="18"/>
      <c r="M502" s="18"/>
      <c r="N502" s="18"/>
      <c r="O502" s="18"/>
      <c r="P502" s="18"/>
      <c r="Q502" s="18"/>
      <c r="R502" s="18"/>
      <c r="S502" s="18"/>
      <c r="T502" s="18"/>
      <c r="U502" s="18"/>
      <c r="V502" s="18"/>
      <c r="W502" s="18"/>
      <c r="X502" s="18"/>
      <c r="Y502" s="18"/>
    </row>
    <row r="503" spans="1:30" ht="13.5" customHeight="1">
      <c r="A503" s="178" t="str" cm="1">
        <f t="array" ref="A503">IFERROR(INDEX('03.Muestra'!$B$8:$B$17,SMALL(IF("Documento no web"='03.Muestra'!$D$8:$D$17,ROW('03.Muestra'!$B$8:$B$17)-MIN(ROW('03.Muestra'!$D$8:$D$17))+1,""),ROW()-497)),"")</f>
        <v/>
      </c>
      <c r="B503" s="186" t="str" cm="1">
        <f t="array" ref="B503">IFERROR(INDEX('03.Muestra'!$C$8:$C$17,SMALL(IF("Documento no web"='03.Muestra'!$D$8:$D$17,ROW('03.Muestra'!$C$8:$C$17)-MIN(ROW('03.Muestra'!$D$8:$D$17))+1,""),ROW()-497)),"")</f>
        <v/>
      </c>
      <c r="C503" s="186" t="str" cm="1">
        <f t="array" ref="C503">IFERROR(INDEX('03.Muestra'!$F$8:$F$17,SMALL(IF("Documento no web"='03.Muestra'!$D$8:$D$17,ROW('03.Muestra'!$F$8:$F$17)-MIN(ROW('03.Muestra'!$D$8:$D$17))+1,""),ROW()-497)),"")</f>
        <v/>
      </c>
      <c r="D503" s="229" t="str">
        <f t="shared" si="57"/>
        <v/>
      </c>
      <c r="E503" s="74" t="str">
        <f t="shared" si="58"/>
        <v/>
      </c>
      <c r="G503" s="18"/>
      <c r="H503" s="18"/>
      <c r="I503" s="18"/>
      <c r="J503" s="18"/>
      <c r="K503" s="163"/>
      <c r="L503" s="18"/>
      <c r="M503" s="18"/>
      <c r="N503" s="18"/>
      <c r="O503" s="18"/>
      <c r="P503" s="18"/>
      <c r="Q503" s="18"/>
      <c r="R503" s="18"/>
      <c r="S503" s="18"/>
      <c r="T503" s="18"/>
      <c r="U503" s="18"/>
      <c r="V503" s="18"/>
      <c r="W503" s="18"/>
      <c r="X503" s="18"/>
      <c r="Y503" s="18"/>
    </row>
    <row r="504" spans="1:30" ht="13.5" customHeight="1">
      <c r="A504" s="178" t="str" cm="1">
        <f t="array" ref="A504">IFERROR(INDEX('03.Muestra'!$B$8:$B$17,SMALL(IF("Documento no web"='03.Muestra'!$D$8:$D$17,ROW('03.Muestra'!$B$8:$B$17)-MIN(ROW('03.Muestra'!$D$8:$D$17))+1,""),ROW()-497)),"")</f>
        <v/>
      </c>
      <c r="B504" s="186" t="str" cm="1">
        <f t="array" ref="B504">IFERROR(INDEX('03.Muestra'!$C$8:$C$17,SMALL(IF("Documento no web"='03.Muestra'!$D$8:$D$17,ROW('03.Muestra'!$C$8:$C$17)-MIN(ROW('03.Muestra'!$D$8:$D$17))+1,""),ROW()-497)),"")</f>
        <v/>
      </c>
      <c r="C504" s="186" t="str" cm="1">
        <f t="array" ref="C504">IFERROR(INDEX('03.Muestra'!$F$8:$F$17,SMALL(IF("Documento no web"='03.Muestra'!$D$8:$D$17,ROW('03.Muestra'!$F$8:$F$17)-MIN(ROW('03.Muestra'!$D$8:$D$17))+1,""),ROW()-497)),"")</f>
        <v/>
      </c>
      <c r="D504" s="229" t="str">
        <f t="shared" si="57"/>
        <v/>
      </c>
      <c r="E504" s="74" t="str">
        <f t="shared" si="58"/>
        <v/>
      </c>
      <c r="F504" s="18"/>
      <c r="G504" s="18"/>
      <c r="H504" s="18"/>
      <c r="I504" s="18"/>
      <c r="J504" s="18"/>
      <c r="K504" s="163"/>
      <c r="L504" s="18"/>
      <c r="M504" s="18"/>
      <c r="N504" s="18"/>
      <c r="O504" s="18"/>
      <c r="P504" s="18"/>
      <c r="Q504" s="18"/>
      <c r="R504" s="18"/>
      <c r="S504" s="18"/>
      <c r="T504" s="18"/>
      <c r="U504" s="18"/>
      <c r="V504" s="18"/>
      <c r="W504" s="18"/>
      <c r="X504" s="18"/>
      <c r="Y504" s="18"/>
    </row>
    <row r="505" spans="1:30" ht="13.5" customHeight="1">
      <c r="A505" s="178" t="str" cm="1">
        <f t="array" ref="A505">IFERROR(INDEX('03.Muestra'!$B$8:$B$17,SMALL(IF("Documento no web"='03.Muestra'!$D$8:$D$17,ROW('03.Muestra'!$B$8:$B$17)-MIN(ROW('03.Muestra'!$D$8:$D$17))+1,""),ROW()-497)),"")</f>
        <v/>
      </c>
      <c r="B505" s="186" t="str" cm="1">
        <f t="array" ref="B505">IFERROR(INDEX('03.Muestra'!$C$8:$C$17,SMALL(IF("Documento no web"='03.Muestra'!$D$8:$D$17,ROW('03.Muestra'!$C$8:$C$17)-MIN(ROW('03.Muestra'!$D$8:$D$17))+1,""),ROW()-497)),"")</f>
        <v/>
      </c>
      <c r="C505" s="186" t="str" cm="1">
        <f t="array" ref="C505">IFERROR(INDEX('03.Muestra'!$F$8:$F$17,SMALL(IF("Documento no web"='03.Muestra'!$D$8:$D$17,ROW('03.Muestra'!$F$8:$F$17)-MIN(ROW('03.Muestra'!$D$8:$D$17))+1,""),ROW()-497)),"")</f>
        <v/>
      </c>
      <c r="D505" s="229" t="str">
        <f t="shared" si="57"/>
        <v/>
      </c>
      <c r="E505" s="74" t="str">
        <f t="shared" si="58"/>
        <v/>
      </c>
      <c r="F505" s="18"/>
      <c r="G505" s="18"/>
      <c r="H505" s="18"/>
      <c r="I505" s="18"/>
      <c r="J505" s="18"/>
      <c r="K505" s="163"/>
      <c r="L505" s="18"/>
      <c r="M505" s="18"/>
      <c r="N505" s="18"/>
      <c r="O505" s="18"/>
      <c r="P505" s="18"/>
      <c r="Q505" s="18"/>
      <c r="R505" s="18"/>
      <c r="S505" s="18"/>
      <c r="T505" s="18"/>
      <c r="U505" s="18"/>
      <c r="V505" s="18"/>
      <c r="W505" s="18"/>
      <c r="X505" s="18"/>
      <c r="Y505" s="18"/>
    </row>
    <row r="506" spans="1:30" ht="13.5" customHeight="1">
      <c r="A506" s="178" t="str" cm="1">
        <f t="array" ref="A506">IFERROR(INDEX('03.Muestra'!$B$8:$B$17,SMALL(IF("Documento no web"='03.Muestra'!$D$8:$D$17,ROW('03.Muestra'!$B$8:$B$17)-MIN(ROW('03.Muestra'!$D$8:$D$17))+1,""),ROW()-497)),"")</f>
        <v/>
      </c>
      <c r="B506" s="186" t="str" cm="1">
        <f t="array" ref="B506">IFERROR(INDEX('03.Muestra'!$C$8:$C$17,SMALL(IF("Documento no web"='03.Muestra'!$D$8:$D$17,ROW('03.Muestra'!$C$8:$C$17)-MIN(ROW('03.Muestra'!$D$8:$D$17))+1,""),ROW()-497)),"")</f>
        <v/>
      </c>
      <c r="C506" s="186" t="str" cm="1">
        <f t="array" ref="C506">IFERROR(INDEX('03.Muestra'!$F$8:$F$17,SMALL(IF("Documento no web"='03.Muestra'!$D$8:$D$17,ROW('03.Muestra'!$F$8:$F$17)-MIN(ROW('03.Muestra'!$D$8:$D$17))+1,""),ROW()-497)),"")</f>
        <v/>
      </c>
      <c r="D506" s="229" t="str">
        <f t="shared" si="57"/>
        <v/>
      </c>
      <c r="E506" s="74" t="str">
        <f t="shared" si="58"/>
        <v/>
      </c>
      <c r="F506" s="18"/>
      <c r="G506" s="18"/>
      <c r="H506" s="18"/>
      <c r="I506" s="18"/>
      <c r="J506" s="18"/>
      <c r="K506" s="163"/>
      <c r="L506" s="18"/>
      <c r="M506" s="18"/>
      <c r="N506" s="18"/>
      <c r="O506" s="18"/>
      <c r="P506" s="18"/>
      <c r="Q506" s="18"/>
      <c r="R506" s="18"/>
      <c r="S506" s="18"/>
      <c r="T506" s="18"/>
      <c r="U506" s="18"/>
      <c r="V506" s="18"/>
      <c r="W506" s="18"/>
      <c r="X506" s="18"/>
      <c r="Y506" s="18"/>
    </row>
    <row r="507" spans="1:30" ht="13.5" customHeight="1">
      <c r="A507" s="178" t="str" cm="1">
        <f t="array" ref="A507">IFERROR(INDEX('03.Muestra'!$B$8:$B$17,SMALL(IF("Documento no web"='03.Muestra'!$D$8:$D$17,ROW('03.Muestra'!$B$8:$B$17)-MIN(ROW('03.Muestra'!$D$8:$D$17))+1,""),ROW()-497)),"")</f>
        <v/>
      </c>
      <c r="B507" s="186" t="str" cm="1">
        <f t="array" ref="B507">IFERROR(INDEX('03.Muestra'!$C$8:$C$17,SMALL(IF("Documento no web"='03.Muestra'!$D$8:$D$17,ROW('03.Muestra'!$C$8:$C$17)-MIN(ROW('03.Muestra'!$D$8:$D$17))+1,""),ROW()-497)),"")</f>
        <v/>
      </c>
      <c r="C507" s="186" t="str" cm="1">
        <f t="array" ref="C507">IFERROR(INDEX('03.Muestra'!$F$8:$F$17,SMALL(IF("Documento no web"='03.Muestra'!$D$8:$D$17,ROW('03.Muestra'!$F$8:$F$17)-MIN(ROW('03.Muestra'!$D$8:$D$17))+1,""),ROW()-497)),"")</f>
        <v/>
      </c>
      <c r="D507" s="229" t="str">
        <f t="shared" si="57"/>
        <v/>
      </c>
      <c r="E507" s="74" t="str">
        <f t="shared" si="58"/>
        <v/>
      </c>
      <c r="F507" s="18"/>
      <c r="G507" s="18"/>
      <c r="H507" s="18"/>
      <c r="I507" s="18"/>
      <c r="J507" s="18"/>
      <c r="K507" s="163"/>
      <c r="L507" s="18"/>
      <c r="M507" s="18"/>
      <c r="N507" s="18"/>
      <c r="O507" s="18"/>
      <c r="P507" s="18"/>
      <c r="Q507" s="18"/>
      <c r="R507" s="18"/>
      <c r="S507" s="18"/>
      <c r="T507" s="18"/>
      <c r="U507" s="18"/>
      <c r="V507" s="18"/>
      <c r="W507" s="18"/>
      <c r="X507" s="18"/>
      <c r="Y507" s="18"/>
    </row>
    <row r="508" spans="1:30" ht="12" customHeight="1">
      <c r="A508" s="79"/>
      <c r="B508" s="111"/>
      <c r="C508" s="111"/>
      <c r="D508" s="239"/>
      <c r="E508" s="74"/>
      <c r="F508" s="18"/>
      <c r="G508" s="18"/>
      <c r="H508" s="18"/>
      <c r="I508" s="18"/>
      <c r="J508" s="18"/>
      <c r="N508" s="18"/>
      <c r="O508" s="18"/>
      <c r="P508" s="18"/>
      <c r="Q508" s="18"/>
      <c r="R508" s="18"/>
      <c r="S508" s="18"/>
      <c r="T508" s="18"/>
      <c r="U508" s="18"/>
      <c r="AD508" s="18"/>
    </row>
    <row r="509" spans="1:30" ht="12" customHeight="1">
      <c r="A509" s="79"/>
      <c r="B509" s="111"/>
      <c r="C509" s="111"/>
      <c r="D509" s="239"/>
      <c r="E509" s="74"/>
      <c r="F509" s="18"/>
      <c r="G509" s="18"/>
      <c r="H509" s="18"/>
      <c r="I509" s="18"/>
      <c r="J509" s="18"/>
      <c r="N509" s="18"/>
      <c r="O509" s="18"/>
      <c r="P509" s="18"/>
      <c r="Q509" s="18"/>
      <c r="R509" s="18"/>
      <c r="S509" s="18"/>
      <c r="T509" s="18"/>
      <c r="U509" s="18"/>
      <c r="AD509" s="18"/>
    </row>
    <row r="510" spans="1:30" ht="31">
      <c r="A510" s="227"/>
      <c r="B510" s="228"/>
      <c r="C510" s="227"/>
      <c r="D510" s="240"/>
      <c r="E510" s="74"/>
      <c r="F510" s="18"/>
      <c r="G510" s="18"/>
      <c r="H510" s="18"/>
      <c r="I510" s="18"/>
      <c r="J510" s="18"/>
      <c r="N510" s="18"/>
      <c r="O510" s="18"/>
      <c r="P510" s="18"/>
      <c r="Q510" s="18"/>
      <c r="R510" s="18"/>
      <c r="S510" s="18"/>
      <c r="T510" s="18"/>
      <c r="U510" s="18"/>
      <c r="AD510" s="18"/>
    </row>
    <row r="511" spans="1:30" ht="14.5" customHeight="1">
      <c r="A511" s="180"/>
      <c r="B511" s="180"/>
      <c r="C511" s="180"/>
      <c r="D511" s="241"/>
      <c r="E511" s="74"/>
      <c r="F511" s="176"/>
      <c r="G511" s="18"/>
      <c r="H511" s="18"/>
      <c r="I511" s="18"/>
      <c r="J511" s="18"/>
      <c r="N511" s="18"/>
      <c r="O511" s="18"/>
      <c r="P511" s="18"/>
      <c r="Q511" s="18"/>
      <c r="R511" s="18"/>
      <c r="S511" s="18"/>
      <c r="T511" s="18"/>
      <c r="U511" s="18"/>
      <c r="AD511" s="18"/>
    </row>
    <row r="512" spans="1:30" ht="13.5" customHeight="1">
      <c r="B512" s="18"/>
      <c r="C512" s="18"/>
      <c r="D512" s="235"/>
      <c r="E512" s="18"/>
      <c r="F512" s="18"/>
      <c r="G512" s="18"/>
      <c r="H512" s="18"/>
      <c r="I512" s="18"/>
      <c r="J512" s="18"/>
      <c r="K512" s="163"/>
      <c r="L512" s="18"/>
      <c r="M512" s="18"/>
      <c r="N512" s="18"/>
      <c r="O512" s="18"/>
      <c r="P512" s="18"/>
      <c r="Q512" s="18"/>
      <c r="R512" s="18"/>
      <c r="S512" s="18"/>
      <c r="T512" s="18"/>
      <c r="U512" s="18"/>
      <c r="V512" s="18"/>
      <c r="W512" s="18"/>
      <c r="X512" s="18"/>
      <c r="Y512" s="18"/>
    </row>
    <row r="513" spans="1:30" ht="13.5" customHeight="1">
      <c r="B513" s="90"/>
      <c r="C513" s="18"/>
      <c r="D513" s="235"/>
      <c r="E513" s="78"/>
      <c r="F513" s="18"/>
      <c r="G513" s="18"/>
      <c r="H513" s="18"/>
      <c r="I513" s="18"/>
      <c r="J513" s="18"/>
      <c r="K513" s="163"/>
      <c r="L513" s="18"/>
      <c r="M513" s="18"/>
      <c r="N513" s="18"/>
      <c r="O513" s="18"/>
      <c r="P513" s="18"/>
      <c r="Q513" s="18"/>
      <c r="R513" s="18"/>
      <c r="S513" s="18"/>
      <c r="T513" s="18"/>
      <c r="U513" s="18"/>
      <c r="V513" s="18"/>
      <c r="W513" s="18"/>
      <c r="X513" s="18"/>
      <c r="Y513" s="18"/>
    </row>
    <row r="514" spans="1:30" ht="30" customHeight="1">
      <c r="A514" s="157" t="s">
        <v>262</v>
      </c>
      <c r="B514" s="22" t="s">
        <v>87</v>
      </c>
      <c r="C514" s="23" t="s">
        <v>442</v>
      </c>
      <c r="D514" s="237" t="s">
        <v>30</v>
      </c>
      <c r="E514" s="88"/>
      <c r="K514" s="163"/>
      <c r="L514" s="18"/>
      <c r="M514" s="18"/>
      <c r="N514" s="18"/>
      <c r="O514" s="18"/>
      <c r="P514" s="18"/>
      <c r="Q514" s="18"/>
      <c r="R514" s="18"/>
      <c r="S514" s="18"/>
      <c r="T514" s="18"/>
      <c r="U514" s="18"/>
      <c r="V514" s="18"/>
      <c r="W514" s="18"/>
      <c r="X514" s="18"/>
      <c r="Y514" s="18"/>
    </row>
    <row r="515" spans="1:30" ht="13.5" customHeight="1">
      <c r="A515" s="178" t="str" cm="1">
        <f t="array" ref="A515">IFERROR(INDEX('03.Muestra'!$B$8:$B$17,SMALL(IF("Documento no web"='03.Muestra'!$D$8:$D$17,ROW('03.Muestra'!$B$8:$B$17)-MIN(ROW('03.Muestra'!$D$8:$D$17))+1,""),ROW()-514)),"")</f>
        <v/>
      </c>
      <c r="B515" s="186" t="str" cm="1">
        <f t="array" ref="B515">IFERROR(INDEX('03.Muestra'!$C$8:$C$17,SMALL(IF("Documento no web"='03.Muestra'!$D$8:$D$17,ROW('03.Muestra'!$C$8:$C$17)-MIN(ROW('03.Muestra'!$D$8:$D$17))+1,""),ROW()-514)),"")</f>
        <v/>
      </c>
      <c r="C515" s="186" t="str" cm="1">
        <f t="array" ref="C515">IFERROR(INDEX('03.Muestra'!$F$8:$F$17,SMALL(IF("Documento no web"='03.Muestra'!$D$8:$D$17,ROW('03.Muestra'!$F$8:$F$17)-MIN(ROW('03.Muestra'!$D$8:$D$17))+1,""),ROW()-514)),"")</f>
        <v/>
      </c>
      <c r="D515" s="229" t="str">
        <f t="shared" ref="D515:D524" si="59">IF(C515="","",$D$18)</f>
        <v/>
      </c>
      <c r="E515" s="74" t="str">
        <f t="shared" ref="E515:E524" si="60">IF(D515&lt;&gt;"",IF(AND(B515&lt;&gt;"",C515&lt;&gt;""),"","ERR"),"")</f>
        <v/>
      </c>
      <c r="F515" s="81" t="s">
        <v>31</v>
      </c>
      <c r="G515" s="82" t="s">
        <v>35</v>
      </c>
      <c r="H515" s="83" t="s">
        <v>33</v>
      </c>
      <c r="I515" s="84" t="s">
        <v>26</v>
      </c>
      <c r="J515" s="85" t="s">
        <v>24</v>
      </c>
      <c r="K515" s="159" t="s">
        <v>463</v>
      </c>
      <c r="L515" s="18"/>
      <c r="M515" s="18"/>
      <c r="N515" s="18"/>
      <c r="O515" s="18"/>
      <c r="P515" s="18"/>
      <c r="Q515" s="18"/>
      <c r="R515" s="18"/>
      <c r="S515" s="18"/>
      <c r="T515" s="18"/>
      <c r="U515" s="18"/>
      <c r="V515" s="18"/>
      <c r="W515" s="18"/>
      <c r="X515" s="18"/>
      <c r="Y515" s="18"/>
    </row>
    <row r="516" spans="1:30" ht="13.5" customHeight="1">
      <c r="A516" s="178" t="str" cm="1">
        <f t="array" ref="A516">IFERROR(INDEX('03.Muestra'!$B$8:$B$17,SMALL(IF("Documento no web"='03.Muestra'!$D$8:$D$17,ROW('03.Muestra'!$B$8:$B$17)-MIN(ROW('03.Muestra'!$D$8:$D$17))+1,""),ROW()-514)),"")</f>
        <v/>
      </c>
      <c r="B516" s="186" t="str" cm="1">
        <f t="array" ref="B516">IFERROR(INDEX('03.Muestra'!$C$8:$C$17,SMALL(IF("Documento no web"='03.Muestra'!$D$8:$D$17,ROW('03.Muestra'!$C$8:$C$17)-MIN(ROW('03.Muestra'!$D$8:$D$17))+1,""),ROW()-514)),"")</f>
        <v/>
      </c>
      <c r="C516" s="186" t="str" cm="1">
        <f t="array" ref="C516">IFERROR(INDEX('03.Muestra'!$F$8:$F$17,SMALL(IF("Documento no web"='03.Muestra'!$D$8:$D$17,ROW('03.Muestra'!$F$8:$F$17)-MIN(ROW('03.Muestra'!$D$8:$D$17))+1,""),ROW()-514)),"")</f>
        <v/>
      </c>
      <c r="D516" s="229" t="str">
        <f t="shared" si="59"/>
        <v/>
      </c>
      <c r="E516" s="74" t="str">
        <f t="shared" si="60"/>
        <v/>
      </c>
      <c r="F516" s="199">
        <f ca="1">COUNTIF($D515:INDIRECT("$D" &amp;  SUM(ROW()-1,'03.Muestra'!$D$20)-1),F515)</f>
        <v>0</v>
      </c>
      <c r="G516" s="199">
        <f ca="1">COUNTIF($D515:INDIRECT("$D" &amp;  SUM(ROW()-1,'03.Muestra'!$D$20)-1),G515)</f>
        <v>0</v>
      </c>
      <c r="H516" s="199">
        <f ca="1">COUNTIF($D515:INDIRECT("$D" &amp;  SUM(ROW()-1,'03.Muestra'!$D$20)-1),H515)</f>
        <v>0</v>
      </c>
      <c r="I516" s="199">
        <f ca="1">COUNTIF($D515:INDIRECT("$D" &amp;  SUM(ROW()-1,'03.Muestra'!$D$20)-1),I515)</f>
        <v>0</v>
      </c>
      <c r="J516" s="199">
        <f ca="1">COUNTIF($D515:INDIRECT("$D" &amp;  SUM(ROW()-1,'03.Muestra'!$D$20)-1),J515)</f>
        <v>0</v>
      </c>
      <c r="K516" s="160">
        <f ca="1">IF(COUNTIF('03.Muestra'!$D$8:$D$17,"Documento no web")=0,0,COUNTBLANK($D515:INDIRECT("$D" &amp;  SUM(ROW()-1,COUNTIF('03.Muestra'!$D$8:$D$17,"Documento no web"))-1)))</f>
        <v>0</v>
      </c>
      <c r="L516" s="18"/>
      <c r="M516" s="18"/>
      <c r="N516" s="18"/>
      <c r="O516" s="18"/>
      <c r="P516" s="18"/>
      <c r="Q516" s="18"/>
      <c r="R516" s="18"/>
      <c r="S516" s="18"/>
      <c r="T516" s="18"/>
      <c r="U516" s="18"/>
      <c r="V516" s="18"/>
      <c r="W516" s="18"/>
      <c r="X516" s="18"/>
      <c r="Y516" s="18"/>
    </row>
    <row r="517" spans="1:30" ht="13.5" customHeight="1">
      <c r="A517" s="178" t="str" cm="1">
        <f t="array" ref="A517">IFERROR(INDEX('03.Muestra'!$B$8:$B$17,SMALL(IF("Documento no web"='03.Muestra'!$D$8:$D$17,ROW('03.Muestra'!$B$8:$B$17)-MIN(ROW('03.Muestra'!$D$8:$D$17))+1,""),ROW()-514)),"")</f>
        <v/>
      </c>
      <c r="B517" s="186" t="str" cm="1">
        <f t="array" ref="B517">IFERROR(INDEX('03.Muestra'!$C$8:$C$17,SMALL(IF("Documento no web"='03.Muestra'!$D$8:$D$17,ROW('03.Muestra'!$C$8:$C$17)-MIN(ROW('03.Muestra'!$D$8:$D$17))+1,""),ROW()-514)),"")</f>
        <v/>
      </c>
      <c r="C517" s="186" t="str" cm="1">
        <f t="array" ref="C517">IFERROR(INDEX('03.Muestra'!$F$8:$F$17,SMALL(IF("Documento no web"='03.Muestra'!$D$8:$D$17,ROW('03.Muestra'!$F$8:$F$17)-MIN(ROW('03.Muestra'!$D$8:$D$17))+1,""),ROW()-514)),"")</f>
        <v/>
      </c>
      <c r="D517" s="229" t="str">
        <f t="shared" si="59"/>
        <v/>
      </c>
      <c r="E517" s="74" t="str">
        <f t="shared" si="60"/>
        <v/>
      </c>
      <c r="G517" s="18"/>
      <c r="H517" s="18"/>
      <c r="I517" s="18"/>
      <c r="J517" s="18"/>
      <c r="K517" s="163"/>
      <c r="L517" s="18"/>
      <c r="M517" s="18"/>
      <c r="N517" s="18"/>
      <c r="O517" s="18"/>
      <c r="P517" s="18"/>
      <c r="Q517" s="18"/>
      <c r="R517" s="18"/>
      <c r="S517" s="18"/>
      <c r="T517" s="18"/>
      <c r="U517" s="18"/>
      <c r="V517" s="18"/>
      <c r="W517" s="18"/>
      <c r="X517" s="18"/>
      <c r="Y517" s="18"/>
    </row>
    <row r="518" spans="1:30" ht="13.5" customHeight="1">
      <c r="A518" s="178" t="str" cm="1">
        <f t="array" ref="A518">IFERROR(INDEX('03.Muestra'!$B$8:$B$17,SMALL(IF("Documento no web"='03.Muestra'!$D$8:$D$17,ROW('03.Muestra'!$B$8:$B$17)-MIN(ROW('03.Muestra'!$D$8:$D$17))+1,""),ROW()-514)),"")</f>
        <v/>
      </c>
      <c r="B518" s="186" t="str" cm="1">
        <f t="array" ref="B518">IFERROR(INDEX('03.Muestra'!$C$8:$C$17,SMALL(IF("Documento no web"='03.Muestra'!$D$8:$D$17,ROW('03.Muestra'!$C$8:$C$17)-MIN(ROW('03.Muestra'!$D$8:$D$17))+1,""),ROW()-514)),"")</f>
        <v/>
      </c>
      <c r="C518" s="186" t="str" cm="1">
        <f t="array" ref="C518">IFERROR(INDEX('03.Muestra'!$F$8:$F$17,SMALL(IF("Documento no web"='03.Muestra'!$D$8:$D$17,ROW('03.Muestra'!$F$8:$F$17)-MIN(ROW('03.Muestra'!$D$8:$D$17))+1,""),ROW()-514)),"")</f>
        <v/>
      </c>
      <c r="D518" s="229" t="str">
        <f t="shared" si="59"/>
        <v/>
      </c>
      <c r="E518" s="74" t="str">
        <f t="shared" si="60"/>
        <v/>
      </c>
      <c r="G518" s="18"/>
      <c r="H518" s="18"/>
      <c r="I518" s="18"/>
      <c r="J518" s="18"/>
      <c r="K518" s="163"/>
      <c r="L518" s="18"/>
      <c r="M518" s="18"/>
      <c r="N518" s="18"/>
      <c r="O518" s="18"/>
      <c r="P518" s="18"/>
      <c r="Q518" s="18"/>
      <c r="R518" s="18"/>
      <c r="S518" s="18"/>
      <c r="T518" s="18"/>
      <c r="U518" s="18"/>
      <c r="V518" s="18"/>
      <c r="W518" s="18"/>
      <c r="X518" s="18"/>
      <c r="Y518" s="18"/>
    </row>
    <row r="519" spans="1:30" ht="13.5" customHeight="1">
      <c r="A519" s="178" t="str" cm="1">
        <f t="array" ref="A519">IFERROR(INDEX('03.Muestra'!$B$8:$B$17,SMALL(IF("Documento no web"='03.Muestra'!$D$8:$D$17,ROW('03.Muestra'!$B$8:$B$17)-MIN(ROW('03.Muestra'!$D$8:$D$17))+1,""),ROW()-514)),"")</f>
        <v/>
      </c>
      <c r="B519" s="186" t="str" cm="1">
        <f t="array" ref="B519">IFERROR(INDEX('03.Muestra'!$C$8:$C$17,SMALL(IF("Documento no web"='03.Muestra'!$D$8:$D$17,ROW('03.Muestra'!$C$8:$C$17)-MIN(ROW('03.Muestra'!$D$8:$D$17))+1,""),ROW()-514)),"")</f>
        <v/>
      </c>
      <c r="C519" s="186" t="str" cm="1">
        <f t="array" ref="C519">IFERROR(INDEX('03.Muestra'!$F$8:$F$17,SMALL(IF("Documento no web"='03.Muestra'!$D$8:$D$17,ROW('03.Muestra'!$F$8:$F$17)-MIN(ROW('03.Muestra'!$D$8:$D$17))+1,""),ROW()-514)),"")</f>
        <v/>
      </c>
      <c r="D519" s="229" t="str">
        <f t="shared" si="59"/>
        <v/>
      </c>
      <c r="E519" s="74" t="str">
        <f t="shared" si="60"/>
        <v/>
      </c>
      <c r="G519" s="18"/>
      <c r="H519" s="18"/>
      <c r="I519" s="18"/>
      <c r="J519" s="18"/>
      <c r="K519" s="163"/>
      <c r="L519" s="18"/>
      <c r="M519" s="18"/>
      <c r="N519" s="18"/>
      <c r="O519" s="18"/>
      <c r="P519" s="18"/>
      <c r="Q519" s="18"/>
      <c r="R519" s="18"/>
      <c r="S519" s="18"/>
      <c r="T519" s="18"/>
      <c r="U519" s="18"/>
      <c r="V519" s="18"/>
      <c r="W519" s="18"/>
      <c r="X519" s="18"/>
      <c r="Y519" s="18"/>
    </row>
    <row r="520" spans="1:30" ht="13.5" customHeight="1">
      <c r="A520" s="178" t="str" cm="1">
        <f t="array" ref="A520">IFERROR(INDEX('03.Muestra'!$B$8:$B$17,SMALL(IF("Documento no web"='03.Muestra'!$D$8:$D$17,ROW('03.Muestra'!$B$8:$B$17)-MIN(ROW('03.Muestra'!$D$8:$D$17))+1,""),ROW()-514)),"")</f>
        <v/>
      </c>
      <c r="B520" s="186" t="str" cm="1">
        <f t="array" ref="B520">IFERROR(INDEX('03.Muestra'!$C$8:$C$17,SMALL(IF("Documento no web"='03.Muestra'!$D$8:$D$17,ROW('03.Muestra'!$C$8:$C$17)-MIN(ROW('03.Muestra'!$D$8:$D$17))+1,""),ROW()-514)),"")</f>
        <v/>
      </c>
      <c r="C520" s="186" t="str" cm="1">
        <f t="array" ref="C520">IFERROR(INDEX('03.Muestra'!$F$8:$F$17,SMALL(IF("Documento no web"='03.Muestra'!$D$8:$D$17,ROW('03.Muestra'!$F$8:$F$17)-MIN(ROW('03.Muestra'!$D$8:$D$17))+1,""),ROW()-514)),"")</f>
        <v/>
      </c>
      <c r="D520" s="229" t="str">
        <f t="shared" si="59"/>
        <v/>
      </c>
      <c r="E520" s="74" t="str">
        <f t="shared" si="60"/>
        <v/>
      </c>
      <c r="G520" s="18"/>
      <c r="H520" s="18"/>
      <c r="I520" s="18"/>
      <c r="J520" s="18"/>
      <c r="K520" s="163"/>
      <c r="L520" s="18"/>
      <c r="M520" s="18"/>
      <c r="N520" s="18"/>
      <c r="O520" s="18"/>
      <c r="P520" s="18"/>
      <c r="Q520" s="18"/>
      <c r="R520" s="18"/>
      <c r="S520" s="18"/>
      <c r="T520" s="18"/>
      <c r="U520" s="18"/>
      <c r="V520" s="18"/>
      <c r="W520" s="18"/>
      <c r="X520" s="18"/>
      <c r="Y520" s="18"/>
    </row>
    <row r="521" spans="1:30" ht="13.5" customHeight="1">
      <c r="A521" s="178" t="str" cm="1">
        <f t="array" ref="A521">IFERROR(INDEX('03.Muestra'!$B$8:$B$17,SMALL(IF("Documento no web"='03.Muestra'!$D$8:$D$17,ROW('03.Muestra'!$B$8:$B$17)-MIN(ROW('03.Muestra'!$D$8:$D$17))+1,""),ROW()-514)),"")</f>
        <v/>
      </c>
      <c r="B521" s="186" t="str" cm="1">
        <f t="array" ref="B521">IFERROR(INDEX('03.Muestra'!$C$8:$C$17,SMALL(IF("Documento no web"='03.Muestra'!$D$8:$D$17,ROW('03.Muestra'!$C$8:$C$17)-MIN(ROW('03.Muestra'!$D$8:$D$17))+1,""),ROW()-514)),"")</f>
        <v/>
      </c>
      <c r="C521" s="186" t="str" cm="1">
        <f t="array" ref="C521">IFERROR(INDEX('03.Muestra'!$F$8:$F$17,SMALL(IF("Documento no web"='03.Muestra'!$D$8:$D$17,ROW('03.Muestra'!$F$8:$F$17)-MIN(ROW('03.Muestra'!$D$8:$D$17))+1,""),ROW()-514)),"")</f>
        <v/>
      </c>
      <c r="D521" s="229" t="str">
        <f t="shared" si="59"/>
        <v/>
      </c>
      <c r="E521" s="74" t="str">
        <f t="shared" si="60"/>
        <v/>
      </c>
      <c r="F521" s="18"/>
      <c r="G521" s="18"/>
      <c r="H521" s="18"/>
      <c r="I521" s="18"/>
      <c r="J521" s="18"/>
      <c r="K521" s="163"/>
      <c r="L521" s="18"/>
      <c r="M521" s="18"/>
      <c r="N521" s="18"/>
      <c r="O521" s="18"/>
      <c r="P521" s="18"/>
      <c r="Q521" s="18"/>
      <c r="R521" s="18"/>
      <c r="S521" s="18"/>
      <c r="T521" s="18"/>
      <c r="U521" s="18"/>
      <c r="V521" s="18"/>
      <c r="W521" s="18"/>
      <c r="X521" s="18"/>
      <c r="Y521" s="18"/>
    </row>
    <row r="522" spans="1:30" ht="13.5" customHeight="1">
      <c r="A522" s="178" t="str" cm="1">
        <f t="array" ref="A522">IFERROR(INDEX('03.Muestra'!$B$8:$B$17,SMALL(IF("Documento no web"='03.Muestra'!$D$8:$D$17,ROW('03.Muestra'!$B$8:$B$17)-MIN(ROW('03.Muestra'!$D$8:$D$17))+1,""),ROW()-514)),"")</f>
        <v/>
      </c>
      <c r="B522" s="186" t="str" cm="1">
        <f t="array" ref="B522">IFERROR(INDEX('03.Muestra'!$C$8:$C$17,SMALL(IF("Documento no web"='03.Muestra'!$D$8:$D$17,ROW('03.Muestra'!$C$8:$C$17)-MIN(ROW('03.Muestra'!$D$8:$D$17))+1,""),ROW()-514)),"")</f>
        <v/>
      </c>
      <c r="C522" s="186" t="str" cm="1">
        <f t="array" ref="C522">IFERROR(INDEX('03.Muestra'!$F$8:$F$17,SMALL(IF("Documento no web"='03.Muestra'!$D$8:$D$17,ROW('03.Muestra'!$F$8:$F$17)-MIN(ROW('03.Muestra'!$D$8:$D$17))+1,""),ROW()-514)),"")</f>
        <v/>
      </c>
      <c r="D522" s="229" t="str">
        <f t="shared" si="59"/>
        <v/>
      </c>
      <c r="E522" s="74" t="str">
        <f t="shared" si="60"/>
        <v/>
      </c>
      <c r="F522" s="18"/>
      <c r="G522" s="18"/>
      <c r="H522" s="18"/>
      <c r="I522" s="18"/>
      <c r="J522" s="18"/>
      <c r="K522" s="163"/>
      <c r="L522" s="18"/>
      <c r="M522" s="18"/>
      <c r="N522" s="18"/>
      <c r="O522" s="18"/>
      <c r="P522" s="18"/>
      <c r="Q522" s="18"/>
      <c r="R522" s="18"/>
      <c r="S522" s="18"/>
      <c r="T522" s="18"/>
      <c r="U522" s="18"/>
      <c r="V522" s="18"/>
      <c r="W522" s="18"/>
      <c r="X522" s="18"/>
      <c r="Y522" s="18"/>
    </row>
    <row r="523" spans="1:30" ht="13.5" customHeight="1">
      <c r="A523" s="178" t="str" cm="1">
        <f t="array" ref="A523">IFERROR(INDEX('03.Muestra'!$B$8:$B$17,SMALL(IF("Documento no web"='03.Muestra'!$D$8:$D$17,ROW('03.Muestra'!$B$8:$B$17)-MIN(ROW('03.Muestra'!$D$8:$D$17))+1,""),ROW()-514)),"")</f>
        <v/>
      </c>
      <c r="B523" s="186" t="str" cm="1">
        <f t="array" ref="B523">IFERROR(INDEX('03.Muestra'!$C$8:$C$17,SMALL(IF("Documento no web"='03.Muestra'!$D$8:$D$17,ROW('03.Muestra'!$C$8:$C$17)-MIN(ROW('03.Muestra'!$D$8:$D$17))+1,""),ROW()-514)),"")</f>
        <v/>
      </c>
      <c r="C523" s="186" t="str" cm="1">
        <f t="array" ref="C523">IFERROR(INDEX('03.Muestra'!$F$8:$F$17,SMALL(IF("Documento no web"='03.Muestra'!$D$8:$D$17,ROW('03.Muestra'!$F$8:$F$17)-MIN(ROW('03.Muestra'!$D$8:$D$17))+1,""),ROW()-514)),"")</f>
        <v/>
      </c>
      <c r="D523" s="229" t="str">
        <f t="shared" si="59"/>
        <v/>
      </c>
      <c r="E523" s="74" t="str">
        <f t="shared" si="60"/>
        <v/>
      </c>
      <c r="F523" s="18"/>
      <c r="G523" s="18"/>
      <c r="H523" s="18"/>
      <c r="I523" s="18"/>
      <c r="J523" s="18"/>
      <c r="K523" s="163"/>
      <c r="L523" s="18"/>
      <c r="M523" s="18"/>
      <c r="N523" s="18"/>
      <c r="O523" s="18"/>
      <c r="P523" s="18"/>
      <c r="Q523" s="18"/>
      <c r="R523" s="18"/>
      <c r="S523" s="18"/>
      <c r="T523" s="18"/>
      <c r="U523" s="18"/>
      <c r="V523" s="18"/>
      <c r="W523" s="18"/>
      <c r="X523" s="18"/>
      <c r="Y523" s="18"/>
    </row>
    <row r="524" spans="1:30" ht="13.5" customHeight="1">
      <c r="A524" s="178" t="str" cm="1">
        <f t="array" ref="A524">IFERROR(INDEX('03.Muestra'!$B$8:$B$17,SMALL(IF("Documento no web"='03.Muestra'!$D$8:$D$17,ROW('03.Muestra'!$B$8:$B$17)-MIN(ROW('03.Muestra'!$D$8:$D$17))+1,""),ROW()-514)),"")</f>
        <v/>
      </c>
      <c r="B524" s="186" t="str" cm="1">
        <f t="array" ref="B524">IFERROR(INDEX('03.Muestra'!$C$8:$C$17,SMALL(IF("Documento no web"='03.Muestra'!$D$8:$D$17,ROW('03.Muestra'!$C$8:$C$17)-MIN(ROW('03.Muestra'!$D$8:$D$17))+1,""),ROW()-514)),"")</f>
        <v/>
      </c>
      <c r="C524" s="186" t="str" cm="1">
        <f t="array" ref="C524">IFERROR(INDEX('03.Muestra'!$F$8:$F$17,SMALL(IF("Documento no web"='03.Muestra'!$D$8:$D$17,ROW('03.Muestra'!$F$8:$F$17)-MIN(ROW('03.Muestra'!$D$8:$D$17))+1,""),ROW()-514)),"")</f>
        <v/>
      </c>
      <c r="D524" s="229" t="str">
        <f t="shared" si="59"/>
        <v/>
      </c>
      <c r="E524" s="74" t="str">
        <f t="shared" si="60"/>
        <v/>
      </c>
      <c r="F524" s="18"/>
      <c r="G524" s="18"/>
      <c r="H524" s="18"/>
      <c r="I524" s="18"/>
      <c r="J524" s="18"/>
      <c r="K524" s="163"/>
      <c r="L524" s="18"/>
      <c r="M524" s="18"/>
      <c r="N524" s="18"/>
      <c r="O524" s="18"/>
      <c r="P524" s="18"/>
      <c r="Q524" s="18"/>
      <c r="R524" s="18"/>
      <c r="S524" s="18"/>
      <c r="T524" s="18"/>
      <c r="U524" s="18"/>
      <c r="V524" s="18"/>
      <c r="W524" s="18"/>
      <c r="X524" s="18"/>
      <c r="Y524" s="18"/>
    </row>
    <row r="525" spans="1:30" ht="12" customHeight="1">
      <c r="A525" s="79"/>
      <c r="B525" s="111"/>
      <c r="C525" s="111"/>
      <c r="D525" s="239"/>
      <c r="E525" s="74"/>
      <c r="F525" s="18"/>
      <c r="G525" s="18"/>
      <c r="H525" s="18"/>
      <c r="I525" s="18"/>
      <c r="J525" s="18"/>
      <c r="N525" s="18"/>
      <c r="O525" s="18"/>
      <c r="P525" s="18"/>
      <c r="Q525" s="18"/>
      <c r="R525" s="18"/>
      <c r="S525" s="18"/>
      <c r="T525" s="18"/>
      <c r="U525" s="18"/>
      <c r="AD525" s="18"/>
    </row>
    <row r="526" spans="1:30" ht="12" customHeight="1">
      <c r="A526" s="79"/>
      <c r="B526" s="111"/>
      <c r="C526" s="111"/>
      <c r="D526" s="239"/>
      <c r="E526" s="74"/>
      <c r="F526" s="18"/>
      <c r="G526" s="18"/>
      <c r="H526" s="18"/>
      <c r="I526" s="18"/>
      <c r="J526" s="18"/>
      <c r="N526" s="18"/>
      <c r="O526" s="18"/>
      <c r="P526" s="18"/>
      <c r="Q526" s="18"/>
      <c r="R526" s="18"/>
      <c r="S526" s="18"/>
      <c r="T526" s="18"/>
      <c r="U526" s="18"/>
      <c r="AD526" s="18"/>
    </row>
    <row r="527" spans="1:30" ht="31">
      <c r="A527" s="227"/>
      <c r="B527" s="228"/>
      <c r="C527" s="227"/>
      <c r="D527" s="240"/>
      <c r="E527" s="74"/>
      <c r="F527" s="18"/>
      <c r="G527" s="18"/>
      <c r="H527" s="18"/>
      <c r="I527" s="18"/>
      <c r="J527" s="18"/>
      <c r="N527" s="18"/>
      <c r="O527" s="18"/>
      <c r="P527" s="18"/>
      <c r="Q527" s="18"/>
      <c r="R527" s="18"/>
      <c r="S527" s="18"/>
      <c r="T527" s="18"/>
      <c r="U527" s="18"/>
      <c r="AD527" s="18"/>
    </row>
    <row r="528" spans="1:30" ht="14.5" customHeight="1">
      <c r="A528" s="180"/>
      <c r="B528" s="180"/>
      <c r="C528" s="180"/>
      <c r="D528" s="241"/>
      <c r="E528" s="74"/>
      <c r="F528" s="176"/>
      <c r="G528" s="18"/>
      <c r="H528" s="18"/>
      <c r="I528" s="18"/>
      <c r="J528" s="18"/>
      <c r="N528" s="18"/>
      <c r="O528" s="18"/>
      <c r="P528" s="18"/>
      <c r="Q528" s="18"/>
      <c r="R528" s="18"/>
      <c r="S528" s="18"/>
      <c r="T528" s="18"/>
      <c r="U528" s="18"/>
      <c r="AD528" s="18"/>
    </row>
    <row r="529" spans="1:30" ht="13.5" customHeight="1">
      <c r="B529" s="18"/>
      <c r="C529" s="18"/>
      <c r="D529" s="235"/>
      <c r="E529" s="78"/>
      <c r="F529" s="18"/>
      <c r="G529" s="18"/>
      <c r="H529" s="18"/>
      <c r="I529" s="18"/>
      <c r="J529" s="18"/>
      <c r="K529" s="163"/>
      <c r="L529" s="18"/>
      <c r="M529" s="18"/>
      <c r="N529" s="18"/>
      <c r="O529" s="18"/>
      <c r="P529" s="18"/>
      <c r="Q529" s="18"/>
      <c r="R529" s="18"/>
      <c r="S529" s="18"/>
      <c r="T529" s="18"/>
      <c r="U529" s="18"/>
      <c r="V529" s="18"/>
      <c r="W529" s="18"/>
      <c r="X529" s="18"/>
      <c r="Y529" s="18"/>
    </row>
    <row r="530" spans="1:30" ht="13.5" customHeight="1">
      <c r="B530" s="90"/>
      <c r="C530" s="18"/>
      <c r="D530" s="235"/>
      <c r="E530" s="78"/>
      <c r="F530" s="18"/>
      <c r="G530" s="18"/>
      <c r="H530" s="18"/>
      <c r="I530" s="18"/>
      <c r="J530" s="18"/>
      <c r="K530" s="163"/>
      <c r="L530" s="18"/>
      <c r="M530" s="18"/>
      <c r="N530" s="18"/>
      <c r="O530" s="18"/>
      <c r="P530" s="18"/>
      <c r="Q530" s="18"/>
      <c r="R530" s="18"/>
      <c r="S530" s="18"/>
      <c r="T530" s="18"/>
      <c r="U530" s="18"/>
      <c r="V530" s="18"/>
      <c r="W530" s="18"/>
      <c r="X530" s="18"/>
      <c r="Y530" s="18"/>
    </row>
    <row r="531" spans="1:30" ht="30" customHeight="1">
      <c r="A531" s="157" t="s">
        <v>262</v>
      </c>
      <c r="B531" s="22" t="s">
        <v>87</v>
      </c>
      <c r="C531" s="23" t="s">
        <v>443</v>
      </c>
      <c r="D531" s="237" t="s">
        <v>30</v>
      </c>
      <c r="E531" s="88"/>
      <c r="K531" s="163"/>
      <c r="L531" s="18"/>
      <c r="M531" s="18"/>
      <c r="N531" s="18"/>
      <c r="O531" s="18"/>
      <c r="P531" s="18"/>
      <c r="Q531" s="18"/>
      <c r="R531" s="18"/>
      <c r="S531" s="18"/>
      <c r="T531" s="18"/>
      <c r="U531" s="18"/>
      <c r="V531" s="18"/>
      <c r="W531" s="18"/>
      <c r="X531" s="18"/>
      <c r="Y531" s="18"/>
    </row>
    <row r="532" spans="1:30" ht="13.5" customHeight="1">
      <c r="A532" s="178" t="str" cm="1">
        <f t="array" ref="A532">IFERROR(INDEX('03.Muestra'!$B$8:$B$17,SMALL(IF("Documento no web"='03.Muestra'!$D$8:$D$17,ROW('03.Muestra'!$B$8:$B$17)-MIN(ROW('03.Muestra'!$D$8:$D$17))+1,""),ROW()-531)),"")</f>
        <v/>
      </c>
      <c r="B532" s="186" t="str" cm="1">
        <f t="array" ref="B532">IFERROR(INDEX('03.Muestra'!$C$8:$C$17,SMALL(IF("Documento no web"='03.Muestra'!$D$8:$D$17,ROW('03.Muestra'!$C$8:$C$17)-MIN(ROW('03.Muestra'!$D$8:$D$17))+1,""),ROW()-531)),"")</f>
        <v/>
      </c>
      <c r="C532" s="186" t="str" cm="1">
        <f t="array" ref="C532">IFERROR(INDEX('03.Muestra'!$F$8:$F$17,SMALL(IF("Documento no web"='03.Muestra'!$D$8:$D$17,ROW('03.Muestra'!$F$8:$F$17)-MIN(ROW('03.Muestra'!$D$8:$D$17))+1,""),ROW()-531)),"")</f>
        <v/>
      </c>
      <c r="D532" s="229" t="str">
        <f t="shared" ref="D532:D541" si="61">IF(C532="","",$D$18)</f>
        <v/>
      </c>
      <c r="E532" s="74" t="str">
        <f t="shared" ref="E532:E541" si="62">IF(D532&lt;&gt;"",IF(AND(B532&lt;&gt;"",C532&lt;&gt;""),"","ERR"),"")</f>
        <v/>
      </c>
      <c r="F532" s="81" t="s">
        <v>31</v>
      </c>
      <c r="G532" s="82" t="s">
        <v>35</v>
      </c>
      <c r="H532" s="83" t="s">
        <v>33</v>
      </c>
      <c r="I532" s="84" t="s">
        <v>26</v>
      </c>
      <c r="J532" s="85" t="s">
        <v>24</v>
      </c>
      <c r="K532" s="159" t="s">
        <v>463</v>
      </c>
      <c r="L532" s="18"/>
      <c r="M532" s="18"/>
      <c r="N532" s="18"/>
      <c r="O532" s="18"/>
      <c r="P532" s="18"/>
      <c r="Q532" s="18"/>
      <c r="R532" s="18"/>
      <c r="S532" s="18"/>
      <c r="T532" s="18"/>
      <c r="U532" s="18"/>
      <c r="V532" s="18"/>
      <c r="W532" s="18"/>
      <c r="X532" s="18"/>
      <c r="Y532" s="18"/>
    </row>
    <row r="533" spans="1:30" ht="13.5" customHeight="1">
      <c r="A533" s="178" t="str" cm="1">
        <f t="array" ref="A533">IFERROR(INDEX('03.Muestra'!$B$8:$B$17,SMALL(IF("Documento no web"='03.Muestra'!$D$8:$D$17,ROW('03.Muestra'!$B$8:$B$17)-MIN(ROW('03.Muestra'!$D$8:$D$17))+1,""),ROW()-531)),"")</f>
        <v/>
      </c>
      <c r="B533" s="186" t="str" cm="1">
        <f t="array" ref="B533">IFERROR(INDEX('03.Muestra'!$C$8:$C$17,SMALL(IF("Documento no web"='03.Muestra'!$D$8:$D$17,ROW('03.Muestra'!$C$8:$C$17)-MIN(ROW('03.Muestra'!$D$8:$D$17))+1,""),ROW()-531)),"")</f>
        <v/>
      </c>
      <c r="C533" s="186" t="str" cm="1">
        <f t="array" ref="C533">IFERROR(INDEX('03.Muestra'!$F$8:$F$17,SMALL(IF("Documento no web"='03.Muestra'!$D$8:$D$17,ROW('03.Muestra'!$F$8:$F$17)-MIN(ROW('03.Muestra'!$D$8:$D$17))+1,""),ROW()-531)),"")</f>
        <v/>
      </c>
      <c r="D533" s="229" t="str">
        <f t="shared" si="61"/>
        <v/>
      </c>
      <c r="E533" s="74" t="str">
        <f t="shared" si="62"/>
        <v/>
      </c>
      <c r="F533" s="199">
        <f ca="1">COUNTIF($D532:INDIRECT("$D" &amp;  SUM(ROW()-1,'03.Muestra'!$D$20)-1),F532)</f>
        <v>0</v>
      </c>
      <c r="G533" s="199">
        <f ca="1">COUNTIF($D532:INDIRECT("$D" &amp;  SUM(ROW()-1,'03.Muestra'!$D$20)-1),G532)</f>
        <v>0</v>
      </c>
      <c r="H533" s="199">
        <f ca="1">COUNTIF($D532:INDIRECT("$D" &amp;  SUM(ROW()-1,'03.Muestra'!$D$20)-1),H532)</f>
        <v>0</v>
      </c>
      <c r="I533" s="199">
        <f ca="1">COUNTIF($D532:INDIRECT("$D" &amp;  SUM(ROW()-1,'03.Muestra'!$D$20)-1),I532)</f>
        <v>0</v>
      </c>
      <c r="J533" s="199">
        <f ca="1">COUNTIF($D532:INDIRECT("$D" &amp;  SUM(ROW()-1,'03.Muestra'!$D$20)-1),J532)</f>
        <v>0</v>
      </c>
      <c r="K533" s="160">
        <f ca="1">IF(COUNTIF('03.Muestra'!$D$8:$D$17,"Documento no web")=0,0,COUNTBLANK($D532:INDIRECT("$D" &amp;  SUM(ROW()-1,COUNTIF('03.Muestra'!$D$8:$D$17,"Documento no web"))-1)))</f>
        <v>0</v>
      </c>
      <c r="L533" s="18"/>
      <c r="M533" s="18"/>
      <c r="N533" s="18"/>
      <c r="O533" s="18"/>
      <c r="P533" s="18"/>
      <c r="Q533" s="18"/>
      <c r="R533" s="18"/>
      <c r="S533" s="18"/>
      <c r="T533" s="18"/>
      <c r="U533" s="18"/>
      <c r="V533" s="18"/>
      <c r="W533" s="18"/>
      <c r="X533" s="18"/>
      <c r="Y533" s="18"/>
    </row>
    <row r="534" spans="1:30" ht="13.5" customHeight="1">
      <c r="A534" s="178" t="str" cm="1">
        <f t="array" ref="A534">IFERROR(INDEX('03.Muestra'!$B$8:$B$17,SMALL(IF("Documento no web"='03.Muestra'!$D$8:$D$17,ROW('03.Muestra'!$B$8:$B$17)-MIN(ROW('03.Muestra'!$D$8:$D$17))+1,""),ROW()-531)),"")</f>
        <v/>
      </c>
      <c r="B534" s="186" t="str" cm="1">
        <f t="array" ref="B534">IFERROR(INDEX('03.Muestra'!$C$8:$C$17,SMALL(IF("Documento no web"='03.Muestra'!$D$8:$D$17,ROW('03.Muestra'!$C$8:$C$17)-MIN(ROW('03.Muestra'!$D$8:$D$17))+1,""),ROW()-531)),"")</f>
        <v/>
      </c>
      <c r="C534" s="186" t="str" cm="1">
        <f t="array" ref="C534">IFERROR(INDEX('03.Muestra'!$F$8:$F$17,SMALL(IF("Documento no web"='03.Muestra'!$D$8:$D$17,ROW('03.Muestra'!$F$8:$F$17)-MIN(ROW('03.Muestra'!$D$8:$D$17))+1,""),ROW()-531)),"")</f>
        <v/>
      </c>
      <c r="D534" s="229" t="str">
        <f t="shared" si="61"/>
        <v/>
      </c>
      <c r="E534" s="74" t="str">
        <f t="shared" si="62"/>
        <v/>
      </c>
      <c r="G534" s="18"/>
      <c r="H534" s="18"/>
      <c r="I534" s="18"/>
      <c r="J534" s="18"/>
      <c r="K534" s="163"/>
      <c r="L534" s="18"/>
      <c r="M534" s="18"/>
      <c r="N534" s="18"/>
      <c r="O534" s="18"/>
      <c r="P534" s="18"/>
      <c r="Q534" s="18"/>
      <c r="R534" s="18"/>
      <c r="S534" s="18"/>
      <c r="T534" s="18"/>
      <c r="U534" s="18"/>
      <c r="V534" s="18"/>
      <c r="W534" s="18"/>
      <c r="X534" s="18"/>
      <c r="Y534" s="18"/>
    </row>
    <row r="535" spans="1:30" ht="13.5" customHeight="1">
      <c r="A535" s="178" t="str" cm="1">
        <f t="array" ref="A535">IFERROR(INDEX('03.Muestra'!$B$8:$B$17,SMALL(IF("Documento no web"='03.Muestra'!$D$8:$D$17,ROW('03.Muestra'!$B$8:$B$17)-MIN(ROW('03.Muestra'!$D$8:$D$17))+1,""),ROW()-531)),"")</f>
        <v/>
      </c>
      <c r="B535" s="186" t="str" cm="1">
        <f t="array" ref="B535">IFERROR(INDEX('03.Muestra'!$C$8:$C$17,SMALL(IF("Documento no web"='03.Muestra'!$D$8:$D$17,ROW('03.Muestra'!$C$8:$C$17)-MIN(ROW('03.Muestra'!$D$8:$D$17))+1,""),ROW()-531)),"")</f>
        <v/>
      </c>
      <c r="C535" s="186" t="str" cm="1">
        <f t="array" ref="C535">IFERROR(INDEX('03.Muestra'!$F$8:$F$17,SMALL(IF("Documento no web"='03.Muestra'!$D$8:$D$17,ROW('03.Muestra'!$F$8:$F$17)-MIN(ROW('03.Muestra'!$D$8:$D$17))+1,""),ROW()-531)),"")</f>
        <v/>
      </c>
      <c r="D535" s="229" t="str">
        <f t="shared" si="61"/>
        <v/>
      </c>
      <c r="E535" s="74" t="str">
        <f t="shared" si="62"/>
        <v/>
      </c>
      <c r="G535" s="18"/>
      <c r="H535" s="18"/>
      <c r="I535" s="18"/>
      <c r="J535" s="18"/>
      <c r="K535" s="163"/>
      <c r="L535" s="18"/>
      <c r="M535" s="18"/>
      <c r="N535" s="18"/>
      <c r="O535" s="18"/>
      <c r="P535" s="18"/>
      <c r="Q535" s="18"/>
      <c r="R535" s="18"/>
      <c r="S535" s="18"/>
      <c r="T535" s="18"/>
      <c r="U535" s="18"/>
      <c r="V535" s="18"/>
      <c r="W535" s="18"/>
      <c r="X535" s="18"/>
      <c r="Y535" s="18"/>
    </row>
    <row r="536" spans="1:30" ht="13.5" customHeight="1">
      <c r="A536" s="178" t="str" cm="1">
        <f t="array" ref="A536">IFERROR(INDEX('03.Muestra'!$B$8:$B$17,SMALL(IF("Documento no web"='03.Muestra'!$D$8:$D$17,ROW('03.Muestra'!$B$8:$B$17)-MIN(ROW('03.Muestra'!$D$8:$D$17))+1,""),ROW()-531)),"")</f>
        <v/>
      </c>
      <c r="B536" s="186" t="str" cm="1">
        <f t="array" ref="B536">IFERROR(INDEX('03.Muestra'!$C$8:$C$17,SMALL(IF("Documento no web"='03.Muestra'!$D$8:$D$17,ROW('03.Muestra'!$C$8:$C$17)-MIN(ROW('03.Muestra'!$D$8:$D$17))+1,""),ROW()-531)),"")</f>
        <v/>
      </c>
      <c r="C536" s="186" t="str" cm="1">
        <f t="array" ref="C536">IFERROR(INDEX('03.Muestra'!$F$8:$F$17,SMALL(IF("Documento no web"='03.Muestra'!$D$8:$D$17,ROW('03.Muestra'!$F$8:$F$17)-MIN(ROW('03.Muestra'!$D$8:$D$17))+1,""),ROW()-531)),"")</f>
        <v/>
      </c>
      <c r="D536" s="229" t="str">
        <f t="shared" si="61"/>
        <v/>
      </c>
      <c r="E536" s="74" t="str">
        <f t="shared" si="62"/>
        <v/>
      </c>
      <c r="G536" s="18"/>
      <c r="H536" s="18"/>
      <c r="I536" s="18"/>
      <c r="J536" s="18"/>
      <c r="K536" s="163"/>
      <c r="L536" s="18"/>
      <c r="M536" s="18"/>
      <c r="N536" s="18"/>
      <c r="O536" s="18"/>
      <c r="P536" s="18"/>
      <c r="Q536" s="18"/>
      <c r="R536" s="18"/>
      <c r="S536" s="18"/>
      <c r="T536" s="18"/>
      <c r="U536" s="18"/>
      <c r="V536" s="18"/>
      <c r="W536" s="18"/>
      <c r="X536" s="18"/>
      <c r="Y536" s="18"/>
    </row>
    <row r="537" spans="1:30" ht="13.5" customHeight="1">
      <c r="A537" s="178" t="str" cm="1">
        <f t="array" ref="A537">IFERROR(INDEX('03.Muestra'!$B$8:$B$17,SMALL(IF("Documento no web"='03.Muestra'!$D$8:$D$17,ROW('03.Muestra'!$B$8:$B$17)-MIN(ROW('03.Muestra'!$D$8:$D$17))+1,""),ROW()-531)),"")</f>
        <v/>
      </c>
      <c r="B537" s="186" t="str" cm="1">
        <f t="array" ref="B537">IFERROR(INDEX('03.Muestra'!$C$8:$C$17,SMALL(IF("Documento no web"='03.Muestra'!$D$8:$D$17,ROW('03.Muestra'!$C$8:$C$17)-MIN(ROW('03.Muestra'!$D$8:$D$17))+1,""),ROW()-531)),"")</f>
        <v/>
      </c>
      <c r="C537" s="186" t="str" cm="1">
        <f t="array" ref="C537">IFERROR(INDEX('03.Muestra'!$F$8:$F$17,SMALL(IF("Documento no web"='03.Muestra'!$D$8:$D$17,ROW('03.Muestra'!$F$8:$F$17)-MIN(ROW('03.Muestra'!$D$8:$D$17))+1,""),ROW()-531)),"")</f>
        <v/>
      </c>
      <c r="D537" s="229" t="str">
        <f t="shared" si="61"/>
        <v/>
      </c>
      <c r="E537" s="74" t="str">
        <f t="shared" si="62"/>
        <v/>
      </c>
      <c r="G537" s="18"/>
      <c r="H537" s="18"/>
      <c r="I537" s="18"/>
      <c r="J537" s="18"/>
      <c r="K537" s="163"/>
      <c r="L537" s="18"/>
      <c r="M537" s="18"/>
      <c r="N537" s="18"/>
      <c r="O537" s="18"/>
      <c r="P537" s="18"/>
      <c r="Q537" s="18"/>
      <c r="R537" s="18"/>
      <c r="S537" s="18"/>
      <c r="T537" s="18"/>
      <c r="U537" s="18"/>
      <c r="V537" s="18"/>
      <c r="W537" s="18"/>
      <c r="X537" s="18"/>
      <c r="Y537" s="18"/>
    </row>
    <row r="538" spans="1:30" ht="13.5" customHeight="1">
      <c r="A538" s="178" t="str" cm="1">
        <f t="array" ref="A538">IFERROR(INDEX('03.Muestra'!$B$8:$B$17,SMALL(IF("Documento no web"='03.Muestra'!$D$8:$D$17,ROW('03.Muestra'!$B$8:$B$17)-MIN(ROW('03.Muestra'!$D$8:$D$17))+1,""),ROW()-531)),"")</f>
        <v/>
      </c>
      <c r="B538" s="186" t="str" cm="1">
        <f t="array" ref="B538">IFERROR(INDEX('03.Muestra'!$C$8:$C$17,SMALL(IF("Documento no web"='03.Muestra'!$D$8:$D$17,ROW('03.Muestra'!$C$8:$C$17)-MIN(ROW('03.Muestra'!$D$8:$D$17))+1,""),ROW()-531)),"")</f>
        <v/>
      </c>
      <c r="C538" s="186" t="str" cm="1">
        <f t="array" ref="C538">IFERROR(INDEX('03.Muestra'!$F$8:$F$17,SMALL(IF("Documento no web"='03.Muestra'!$D$8:$D$17,ROW('03.Muestra'!$F$8:$F$17)-MIN(ROW('03.Muestra'!$D$8:$D$17))+1,""),ROW()-531)),"")</f>
        <v/>
      </c>
      <c r="D538" s="229" t="str">
        <f t="shared" si="61"/>
        <v/>
      </c>
      <c r="E538" s="74" t="str">
        <f t="shared" si="62"/>
        <v/>
      </c>
      <c r="F538" s="18"/>
      <c r="G538" s="18"/>
      <c r="H538" s="18"/>
      <c r="I538" s="18"/>
      <c r="J538" s="18"/>
      <c r="K538" s="163"/>
      <c r="L538" s="18"/>
      <c r="M538" s="18"/>
      <c r="N538" s="18"/>
      <c r="O538" s="18"/>
      <c r="P538" s="18"/>
      <c r="Q538" s="18"/>
      <c r="R538" s="18"/>
      <c r="S538" s="18"/>
      <c r="T538" s="18"/>
      <c r="U538" s="18"/>
      <c r="V538" s="18"/>
      <c r="W538" s="18"/>
      <c r="X538" s="18"/>
      <c r="Y538" s="18"/>
    </row>
    <row r="539" spans="1:30" ht="13.5" customHeight="1">
      <c r="A539" s="178" t="str" cm="1">
        <f t="array" ref="A539">IFERROR(INDEX('03.Muestra'!$B$8:$B$17,SMALL(IF("Documento no web"='03.Muestra'!$D$8:$D$17,ROW('03.Muestra'!$B$8:$B$17)-MIN(ROW('03.Muestra'!$D$8:$D$17))+1,""),ROW()-531)),"")</f>
        <v/>
      </c>
      <c r="B539" s="186" t="str" cm="1">
        <f t="array" ref="B539">IFERROR(INDEX('03.Muestra'!$C$8:$C$17,SMALL(IF("Documento no web"='03.Muestra'!$D$8:$D$17,ROW('03.Muestra'!$C$8:$C$17)-MIN(ROW('03.Muestra'!$D$8:$D$17))+1,""),ROW()-531)),"")</f>
        <v/>
      </c>
      <c r="C539" s="186" t="str" cm="1">
        <f t="array" ref="C539">IFERROR(INDEX('03.Muestra'!$F$8:$F$17,SMALL(IF("Documento no web"='03.Muestra'!$D$8:$D$17,ROW('03.Muestra'!$F$8:$F$17)-MIN(ROW('03.Muestra'!$D$8:$D$17))+1,""),ROW()-531)),"")</f>
        <v/>
      </c>
      <c r="D539" s="229" t="str">
        <f t="shared" si="61"/>
        <v/>
      </c>
      <c r="E539" s="74" t="str">
        <f t="shared" si="62"/>
        <v/>
      </c>
      <c r="F539" s="18"/>
      <c r="G539" s="18"/>
      <c r="H539" s="18"/>
      <c r="I539" s="18"/>
      <c r="J539" s="18"/>
      <c r="K539" s="163"/>
      <c r="L539" s="18"/>
      <c r="M539" s="18"/>
      <c r="N539" s="18"/>
      <c r="O539" s="18"/>
      <c r="P539" s="18"/>
      <c r="Q539" s="18"/>
      <c r="R539" s="18"/>
      <c r="S539" s="18"/>
      <c r="T539" s="18"/>
      <c r="U539" s="18"/>
      <c r="V539" s="18"/>
      <c r="W539" s="18"/>
      <c r="X539" s="18"/>
      <c r="Y539" s="18"/>
    </row>
    <row r="540" spans="1:30" ht="13.5" customHeight="1">
      <c r="A540" s="178" t="str" cm="1">
        <f t="array" ref="A540">IFERROR(INDEX('03.Muestra'!$B$8:$B$17,SMALL(IF("Documento no web"='03.Muestra'!$D$8:$D$17,ROW('03.Muestra'!$B$8:$B$17)-MIN(ROW('03.Muestra'!$D$8:$D$17))+1,""),ROW()-531)),"")</f>
        <v/>
      </c>
      <c r="B540" s="186" t="str" cm="1">
        <f t="array" ref="B540">IFERROR(INDEX('03.Muestra'!$C$8:$C$17,SMALL(IF("Documento no web"='03.Muestra'!$D$8:$D$17,ROW('03.Muestra'!$C$8:$C$17)-MIN(ROW('03.Muestra'!$D$8:$D$17))+1,""),ROW()-531)),"")</f>
        <v/>
      </c>
      <c r="C540" s="186" t="str" cm="1">
        <f t="array" ref="C540">IFERROR(INDEX('03.Muestra'!$F$8:$F$17,SMALL(IF("Documento no web"='03.Muestra'!$D$8:$D$17,ROW('03.Muestra'!$F$8:$F$17)-MIN(ROW('03.Muestra'!$D$8:$D$17))+1,""),ROW()-531)),"")</f>
        <v/>
      </c>
      <c r="D540" s="229" t="str">
        <f t="shared" si="61"/>
        <v/>
      </c>
      <c r="E540" s="74" t="str">
        <f t="shared" si="62"/>
        <v/>
      </c>
      <c r="F540" s="18"/>
      <c r="G540" s="18"/>
      <c r="H540" s="18"/>
      <c r="I540" s="18"/>
      <c r="J540" s="18"/>
      <c r="K540" s="163"/>
      <c r="L540" s="18"/>
      <c r="M540" s="18"/>
      <c r="N540" s="18"/>
      <c r="O540" s="18"/>
      <c r="P540" s="18"/>
      <c r="Q540" s="18"/>
      <c r="R540" s="18"/>
      <c r="S540" s="18"/>
      <c r="T540" s="18"/>
      <c r="U540" s="18"/>
      <c r="V540" s="18"/>
      <c r="W540" s="18"/>
      <c r="X540" s="18"/>
      <c r="Y540" s="18"/>
    </row>
    <row r="541" spans="1:30" ht="13.5" customHeight="1">
      <c r="A541" s="178" t="str" cm="1">
        <f t="array" ref="A541">IFERROR(INDEX('03.Muestra'!$B$8:$B$17,SMALL(IF("Documento no web"='03.Muestra'!$D$8:$D$17,ROW('03.Muestra'!$B$8:$B$17)-MIN(ROW('03.Muestra'!$D$8:$D$17))+1,""),ROW()-531)),"")</f>
        <v/>
      </c>
      <c r="B541" s="186" t="str" cm="1">
        <f t="array" ref="B541">IFERROR(INDEX('03.Muestra'!$C$8:$C$17,SMALL(IF("Documento no web"='03.Muestra'!$D$8:$D$17,ROW('03.Muestra'!$C$8:$C$17)-MIN(ROW('03.Muestra'!$D$8:$D$17))+1,""),ROW()-531)),"")</f>
        <v/>
      </c>
      <c r="C541" s="186" t="str" cm="1">
        <f t="array" ref="C541">IFERROR(INDEX('03.Muestra'!$F$8:$F$17,SMALL(IF("Documento no web"='03.Muestra'!$D$8:$D$17,ROW('03.Muestra'!$F$8:$F$17)-MIN(ROW('03.Muestra'!$D$8:$D$17))+1,""),ROW()-531)),"")</f>
        <v/>
      </c>
      <c r="D541" s="229" t="str">
        <f t="shared" si="61"/>
        <v/>
      </c>
      <c r="E541" s="74" t="str">
        <f t="shared" si="62"/>
        <v/>
      </c>
      <c r="F541" s="18"/>
      <c r="G541" s="18"/>
      <c r="H541" s="18"/>
      <c r="I541" s="18"/>
      <c r="J541" s="18"/>
      <c r="K541" s="163"/>
      <c r="L541" s="18"/>
      <c r="M541" s="18"/>
      <c r="N541" s="18"/>
      <c r="O541" s="18"/>
      <c r="P541" s="18"/>
      <c r="Q541" s="18"/>
      <c r="R541" s="18"/>
      <c r="S541" s="18"/>
      <c r="T541" s="18"/>
      <c r="U541" s="18"/>
      <c r="V541" s="18"/>
      <c r="W541" s="18"/>
      <c r="X541" s="18"/>
      <c r="Y541" s="18"/>
    </row>
    <row r="542" spans="1:30" ht="12" customHeight="1">
      <c r="A542" s="79"/>
      <c r="B542" s="111"/>
      <c r="C542" s="111"/>
      <c r="D542" s="239"/>
      <c r="E542" s="74"/>
      <c r="F542" s="18"/>
      <c r="G542" s="18"/>
      <c r="H542" s="18"/>
      <c r="I542" s="18"/>
      <c r="J542" s="18"/>
      <c r="N542" s="18"/>
      <c r="O542" s="18"/>
      <c r="P542" s="18"/>
      <c r="Q542" s="18"/>
      <c r="R542" s="18"/>
      <c r="S542" s="18"/>
      <c r="T542" s="18"/>
      <c r="U542" s="18"/>
      <c r="AD542" s="18"/>
    </row>
    <row r="543" spans="1:30" ht="12" customHeight="1">
      <c r="A543" s="79"/>
      <c r="B543" s="111"/>
      <c r="C543" s="111"/>
      <c r="D543" s="239"/>
      <c r="E543" s="74"/>
      <c r="F543" s="18"/>
      <c r="G543" s="18"/>
      <c r="H543" s="18"/>
      <c r="I543" s="18"/>
      <c r="J543" s="18"/>
      <c r="N543" s="18"/>
      <c r="O543" s="18"/>
      <c r="P543" s="18"/>
      <c r="Q543" s="18"/>
      <c r="R543" s="18"/>
      <c r="S543" s="18"/>
      <c r="T543" s="18"/>
      <c r="U543" s="18"/>
      <c r="AD543" s="18"/>
    </row>
    <row r="544" spans="1:30" ht="31">
      <c r="A544" s="227"/>
      <c r="B544" s="228"/>
      <c r="C544" s="227"/>
      <c r="D544" s="240"/>
      <c r="E544" s="74"/>
      <c r="F544" s="18"/>
      <c r="G544" s="18"/>
      <c r="H544" s="18"/>
      <c r="I544" s="18"/>
      <c r="J544" s="18"/>
      <c r="N544" s="18"/>
      <c r="O544" s="18"/>
      <c r="P544" s="18"/>
      <c r="Q544" s="18"/>
      <c r="R544" s="18"/>
      <c r="S544" s="18"/>
      <c r="T544" s="18"/>
      <c r="U544" s="18"/>
      <c r="AD544" s="18"/>
    </row>
    <row r="545" spans="1:30" ht="14.5" customHeight="1">
      <c r="A545" s="180"/>
      <c r="B545" s="180"/>
      <c r="C545" s="180"/>
      <c r="D545" s="241"/>
      <c r="E545" s="74"/>
      <c r="F545" s="176"/>
      <c r="G545" s="18"/>
      <c r="H545" s="18"/>
      <c r="I545" s="18"/>
      <c r="J545" s="18"/>
      <c r="N545" s="18"/>
      <c r="O545" s="18"/>
      <c r="P545" s="18"/>
      <c r="Q545" s="18"/>
      <c r="R545" s="18"/>
      <c r="S545" s="18"/>
      <c r="T545" s="18"/>
      <c r="U545" s="18"/>
      <c r="AD545" s="18"/>
    </row>
    <row r="546" spans="1:30" ht="13.5" customHeight="1">
      <c r="B546" s="18"/>
      <c r="C546" s="18"/>
      <c r="D546" s="235"/>
      <c r="E546" s="18"/>
      <c r="F546" s="18"/>
      <c r="G546" s="18"/>
      <c r="H546" s="18"/>
      <c r="I546" s="18"/>
      <c r="J546" s="18"/>
      <c r="K546" s="163"/>
      <c r="L546" s="18"/>
    </row>
    <row r="547" spans="1:30" ht="13.5" customHeight="1">
      <c r="B547" s="90"/>
      <c r="C547" s="18"/>
      <c r="D547" s="235"/>
      <c r="E547" s="78"/>
      <c r="F547" s="18"/>
      <c r="G547" s="18"/>
      <c r="H547" s="18"/>
      <c r="I547" s="18"/>
      <c r="J547" s="18"/>
      <c r="K547" s="163"/>
      <c r="L547" s="18"/>
    </row>
    <row r="548" spans="1:30" ht="30" customHeight="1">
      <c r="A548" s="157" t="s">
        <v>262</v>
      </c>
      <c r="B548" s="22" t="s">
        <v>87</v>
      </c>
      <c r="C548" s="23" t="s">
        <v>444</v>
      </c>
      <c r="D548" s="237" t="s">
        <v>30</v>
      </c>
      <c r="E548" s="88"/>
      <c r="K548" s="163"/>
      <c r="L548" s="18"/>
    </row>
    <row r="549" spans="1:30" ht="13.5" customHeight="1">
      <c r="A549" s="178" t="str" cm="1">
        <f t="array" ref="A549">IFERROR(INDEX('03.Muestra'!$B$8:$B$17,SMALL(IF("Documento no web"='03.Muestra'!$D$8:$D$17,ROW('03.Muestra'!$B$8:$B$17)-MIN(ROW('03.Muestra'!$D$8:$D$17))+1,""),ROW()-548)),"")</f>
        <v/>
      </c>
      <c r="B549" s="186" t="str" cm="1">
        <f t="array" ref="B549">IFERROR(INDEX('03.Muestra'!$C$8:$C$17,SMALL(IF("Documento no web"='03.Muestra'!$D$8:$D$17,ROW('03.Muestra'!$C$8:$C$17)-MIN(ROW('03.Muestra'!$D$8:$D$17))+1,""),ROW()-548)),"")</f>
        <v/>
      </c>
      <c r="C549" s="186" t="str" cm="1">
        <f t="array" ref="C549">IFERROR(INDEX('03.Muestra'!$F$8:$F$17,SMALL(IF("Documento no web"='03.Muestra'!$D$8:$D$17,ROW('03.Muestra'!$F$8:$F$17)-MIN(ROW('03.Muestra'!$D$8:$D$17))+1,""),ROW()-548)),"")</f>
        <v/>
      </c>
      <c r="D549" s="229" t="str">
        <f t="shared" ref="D549:D558" si="63">IF(C549="","",$D$18)</f>
        <v/>
      </c>
      <c r="E549" s="74" t="str">
        <f t="shared" ref="E549:E558" si="64">IF(D549&lt;&gt;"",IF(AND(B549&lt;&gt;"",C549&lt;&gt;""),"","ERR"),"")</f>
        <v/>
      </c>
      <c r="F549" s="81" t="s">
        <v>31</v>
      </c>
      <c r="G549" s="82" t="s">
        <v>35</v>
      </c>
      <c r="H549" s="83" t="s">
        <v>33</v>
      </c>
      <c r="I549" s="84" t="s">
        <v>26</v>
      </c>
      <c r="J549" s="85" t="s">
        <v>24</v>
      </c>
      <c r="K549" s="159" t="s">
        <v>463</v>
      </c>
      <c r="L549" s="18"/>
    </row>
    <row r="550" spans="1:30" ht="13.5" customHeight="1">
      <c r="A550" s="178" t="str" cm="1">
        <f t="array" ref="A550">IFERROR(INDEX('03.Muestra'!$B$8:$B$17,SMALL(IF("Documento no web"='03.Muestra'!$D$8:$D$17,ROW('03.Muestra'!$B$8:$B$17)-MIN(ROW('03.Muestra'!$D$8:$D$17))+1,""),ROW()-548)),"")</f>
        <v/>
      </c>
      <c r="B550" s="186" t="str" cm="1">
        <f t="array" ref="B550">IFERROR(INDEX('03.Muestra'!$C$8:$C$17,SMALL(IF("Documento no web"='03.Muestra'!$D$8:$D$17,ROW('03.Muestra'!$C$8:$C$17)-MIN(ROW('03.Muestra'!$D$8:$D$17))+1,""),ROW()-548)),"")</f>
        <v/>
      </c>
      <c r="C550" s="186" t="str" cm="1">
        <f t="array" ref="C550">IFERROR(INDEX('03.Muestra'!$F$8:$F$17,SMALL(IF("Documento no web"='03.Muestra'!$D$8:$D$17,ROW('03.Muestra'!$F$8:$F$17)-MIN(ROW('03.Muestra'!$D$8:$D$17))+1,""),ROW()-548)),"")</f>
        <v/>
      </c>
      <c r="D550" s="229" t="str">
        <f t="shared" si="63"/>
        <v/>
      </c>
      <c r="E550" s="74" t="str">
        <f t="shared" si="64"/>
        <v/>
      </c>
      <c r="F550" s="199">
        <f ca="1">COUNTIF($D549:INDIRECT("$D" &amp;  SUM(ROW()-1,'03.Muestra'!$D$20)-1),F549)</f>
        <v>0</v>
      </c>
      <c r="G550" s="199">
        <f ca="1">COUNTIF($D549:INDIRECT("$D" &amp;  SUM(ROW()-1,'03.Muestra'!$D$20)-1),G549)</f>
        <v>0</v>
      </c>
      <c r="H550" s="199">
        <f ca="1">COUNTIF($D549:INDIRECT("$D" &amp;  SUM(ROW()-1,'03.Muestra'!$D$20)-1),H549)</f>
        <v>0</v>
      </c>
      <c r="I550" s="199">
        <f ca="1">COUNTIF($D549:INDIRECT("$D" &amp;  SUM(ROW()-1,'03.Muestra'!$D$20)-1),I549)</f>
        <v>0</v>
      </c>
      <c r="J550" s="199">
        <f ca="1">COUNTIF($D549:INDIRECT("$D" &amp;  SUM(ROW()-1,'03.Muestra'!$D$20)-1),J549)</f>
        <v>0</v>
      </c>
      <c r="K550" s="160">
        <f ca="1">IF(COUNTIF('03.Muestra'!$D$8:$D$17,"Documento no web")=0,0,COUNTBLANK($D549:INDIRECT("$D" &amp;  SUM(ROW()-1,COUNTIF('03.Muestra'!$D$8:$D$17,"Documento no web"))-1)))</f>
        <v>0</v>
      </c>
      <c r="L550" s="18"/>
    </row>
    <row r="551" spans="1:30" ht="13.5" customHeight="1">
      <c r="A551" s="178" t="str" cm="1">
        <f t="array" ref="A551">IFERROR(INDEX('03.Muestra'!$B$8:$B$17,SMALL(IF("Documento no web"='03.Muestra'!$D$8:$D$17,ROW('03.Muestra'!$B$8:$B$17)-MIN(ROW('03.Muestra'!$D$8:$D$17))+1,""),ROW()-548)),"")</f>
        <v/>
      </c>
      <c r="B551" s="186" t="str" cm="1">
        <f t="array" ref="B551">IFERROR(INDEX('03.Muestra'!$C$8:$C$17,SMALL(IF("Documento no web"='03.Muestra'!$D$8:$D$17,ROW('03.Muestra'!$C$8:$C$17)-MIN(ROW('03.Muestra'!$D$8:$D$17))+1,""),ROW()-548)),"")</f>
        <v/>
      </c>
      <c r="C551" s="186" t="str" cm="1">
        <f t="array" ref="C551">IFERROR(INDEX('03.Muestra'!$F$8:$F$17,SMALL(IF("Documento no web"='03.Muestra'!$D$8:$D$17,ROW('03.Muestra'!$F$8:$F$17)-MIN(ROW('03.Muestra'!$D$8:$D$17))+1,""),ROW()-548)),"")</f>
        <v/>
      </c>
      <c r="D551" s="229" t="str">
        <f t="shared" si="63"/>
        <v/>
      </c>
      <c r="E551" s="74" t="str">
        <f t="shared" si="64"/>
        <v/>
      </c>
      <c r="G551" s="18"/>
      <c r="H551" s="18"/>
      <c r="I551" s="18"/>
      <c r="J551" s="18"/>
      <c r="K551" s="163"/>
      <c r="L551" s="18"/>
    </row>
    <row r="552" spans="1:30" ht="13.5" customHeight="1">
      <c r="A552" s="178" t="str" cm="1">
        <f t="array" ref="A552">IFERROR(INDEX('03.Muestra'!$B$8:$B$17,SMALL(IF("Documento no web"='03.Muestra'!$D$8:$D$17,ROW('03.Muestra'!$B$8:$B$17)-MIN(ROW('03.Muestra'!$D$8:$D$17))+1,""),ROW()-548)),"")</f>
        <v/>
      </c>
      <c r="B552" s="186" t="str" cm="1">
        <f t="array" ref="B552">IFERROR(INDEX('03.Muestra'!$C$8:$C$17,SMALL(IF("Documento no web"='03.Muestra'!$D$8:$D$17,ROW('03.Muestra'!$C$8:$C$17)-MIN(ROW('03.Muestra'!$D$8:$D$17))+1,""),ROW()-548)),"")</f>
        <v/>
      </c>
      <c r="C552" s="186" t="str" cm="1">
        <f t="array" ref="C552">IFERROR(INDEX('03.Muestra'!$F$8:$F$17,SMALL(IF("Documento no web"='03.Muestra'!$D$8:$D$17,ROW('03.Muestra'!$F$8:$F$17)-MIN(ROW('03.Muestra'!$D$8:$D$17))+1,""),ROW()-548)),"")</f>
        <v/>
      </c>
      <c r="D552" s="229" t="str">
        <f t="shared" si="63"/>
        <v/>
      </c>
      <c r="E552" s="74" t="str">
        <f t="shared" si="64"/>
        <v/>
      </c>
      <c r="G552" s="18"/>
      <c r="H552" s="18"/>
      <c r="I552" s="18"/>
      <c r="J552" s="18"/>
      <c r="K552" s="163"/>
      <c r="L552" s="18"/>
    </row>
    <row r="553" spans="1:30" ht="13.5" customHeight="1">
      <c r="A553" s="178" t="str" cm="1">
        <f t="array" ref="A553">IFERROR(INDEX('03.Muestra'!$B$8:$B$17,SMALL(IF("Documento no web"='03.Muestra'!$D$8:$D$17,ROW('03.Muestra'!$B$8:$B$17)-MIN(ROW('03.Muestra'!$D$8:$D$17))+1,""),ROW()-548)),"")</f>
        <v/>
      </c>
      <c r="B553" s="186" t="str" cm="1">
        <f t="array" ref="B553">IFERROR(INDEX('03.Muestra'!$C$8:$C$17,SMALL(IF("Documento no web"='03.Muestra'!$D$8:$D$17,ROW('03.Muestra'!$C$8:$C$17)-MIN(ROW('03.Muestra'!$D$8:$D$17))+1,""),ROW()-548)),"")</f>
        <v/>
      </c>
      <c r="C553" s="186" t="str" cm="1">
        <f t="array" ref="C553">IFERROR(INDEX('03.Muestra'!$F$8:$F$17,SMALL(IF("Documento no web"='03.Muestra'!$D$8:$D$17,ROW('03.Muestra'!$F$8:$F$17)-MIN(ROW('03.Muestra'!$D$8:$D$17))+1,""),ROW()-548)),"")</f>
        <v/>
      </c>
      <c r="D553" s="229" t="str">
        <f t="shared" si="63"/>
        <v/>
      </c>
      <c r="E553" s="74" t="str">
        <f t="shared" si="64"/>
        <v/>
      </c>
      <c r="G553" s="18"/>
      <c r="H553" s="18"/>
      <c r="I553" s="18"/>
      <c r="J553" s="18"/>
      <c r="K553" s="163"/>
      <c r="L553" s="18"/>
    </row>
    <row r="554" spans="1:30" ht="13.5" customHeight="1">
      <c r="A554" s="178" t="str" cm="1">
        <f t="array" ref="A554">IFERROR(INDEX('03.Muestra'!$B$8:$B$17,SMALL(IF("Documento no web"='03.Muestra'!$D$8:$D$17,ROW('03.Muestra'!$B$8:$B$17)-MIN(ROW('03.Muestra'!$D$8:$D$17))+1,""),ROW()-548)),"")</f>
        <v/>
      </c>
      <c r="B554" s="186" t="str" cm="1">
        <f t="array" ref="B554">IFERROR(INDEX('03.Muestra'!$C$8:$C$17,SMALL(IF("Documento no web"='03.Muestra'!$D$8:$D$17,ROW('03.Muestra'!$C$8:$C$17)-MIN(ROW('03.Muestra'!$D$8:$D$17))+1,""),ROW()-548)),"")</f>
        <v/>
      </c>
      <c r="C554" s="186" t="str" cm="1">
        <f t="array" ref="C554">IFERROR(INDEX('03.Muestra'!$F$8:$F$17,SMALL(IF("Documento no web"='03.Muestra'!$D$8:$D$17,ROW('03.Muestra'!$F$8:$F$17)-MIN(ROW('03.Muestra'!$D$8:$D$17))+1,""),ROW()-548)),"")</f>
        <v/>
      </c>
      <c r="D554" s="229" t="str">
        <f t="shared" si="63"/>
        <v/>
      </c>
      <c r="E554" s="74" t="str">
        <f t="shared" si="64"/>
        <v/>
      </c>
      <c r="G554" s="18"/>
      <c r="H554" s="18"/>
      <c r="I554" s="18"/>
      <c r="J554" s="18"/>
      <c r="K554" s="163"/>
      <c r="L554" s="18"/>
    </row>
    <row r="555" spans="1:30" ht="13.5" customHeight="1">
      <c r="A555" s="178" t="str" cm="1">
        <f t="array" ref="A555">IFERROR(INDEX('03.Muestra'!$B$8:$B$17,SMALL(IF("Documento no web"='03.Muestra'!$D$8:$D$17,ROW('03.Muestra'!$B$8:$B$17)-MIN(ROW('03.Muestra'!$D$8:$D$17))+1,""),ROW()-548)),"")</f>
        <v/>
      </c>
      <c r="B555" s="186" t="str" cm="1">
        <f t="array" ref="B555">IFERROR(INDEX('03.Muestra'!$C$8:$C$17,SMALL(IF("Documento no web"='03.Muestra'!$D$8:$D$17,ROW('03.Muestra'!$C$8:$C$17)-MIN(ROW('03.Muestra'!$D$8:$D$17))+1,""),ROW()-548)),"")</f>
        <v/>
      </c>
      <c r="C555" s="186" t="str" cm="1">
        <f t="array" ref="C555">IFERROR(INDEX('03.Muestra'!$F$8:$F$17,SMALL(IF("Documento no web"='03.Muestra'!$D$8:$D$17,ROW('03.Muestra'!$F$8:$F$17)-MIN(ROW('03.Muestra'!$D$8:$D$17))+1,""),ROW()-548)),"")</f>
        <v/>
      </c>
      <c r="D555" s="229" t="str">
        <f t="shared" si="63"/>
        <v/>
      </c>
      <c r="E555" s="74" t="str">
        <f t="shared" si="64"/>
        <v/>
      </c>
      <c r="F555" s="18"/>
      <c r="G555" s="18"/>
      <c r="H555" s="18"/>
      <c r="I555" s="18"/>
      <c r="J555" s="18"/>
      <c r="K555" s="163"/>
      <c r="L555" s="18"/>
    </row>
    <row r="556" spans="1:30" ht="13.5" customHeight="1">
      <c r="A556" s="178" t="str" cm="1">
        <f t="array" ref="A556">IFERROR(INDEX('03.Muestra'!$B$8:$B$17,SMALL(IF("Documento no web"='03.Muestra'!$D$8:$D$17,ROW('03.Muestra'!$B$8:$B$17)-MIN(ROW('03.Muestra'!$D$8:$D$17))+1,""),ROW()-548)),"")</f>
        <v/>
      </c>
      <c r="B556" s="186" t="str" cm="1">
        <f t="array" ref="B556">IFERROR(INDEX('03.Muestra'!$C$8:$C$17,SMALL(IF("Documento no web"='03.Muestra'!$D$8:$D$17,ROW('03.Muestra'!$C$8:$C$17)-MIN(ROW('03.Muestra'!$D$8:$D$17))+1,""),ROW()-548)),"")</f>
        <v/>
      </c>
      <c r="C556" s="186" t="str" cm="1">
        <f t="array" ref="C556">IFERROR(INDEX('03.Muestra'!$F$8:$F$17,SMALL(IF("Documento no web"='03.Muestra'!$D$8:$D$17,ROW('03.Muestra'!$F$8:$F$17)-MIN(ROW('03.Muestra'!$D$8:$D$17))+1,""),ROW()-548)),"")</f>
        <v/>
      </c>
      <c r="D556" s="229" t="str">
        <f t="shared" si="63"/>
        <v/>
      </c>
      <c r="E556" s="74" t="str">
        <f t="shared" si="64"/>
        <v/>
      </c>
      <c r="F556" s="18"/>
      <c r="G556" s="18"/>
      <c r="H556" s="18"/>
      <c r="I556" s="18"/>
      <c r="J556" s="18"/>
      <c r="K556" s="163"/>
      <c r="L556" s="18"/>
    </row>
    <row r="557" spans="1:30" ht="13.5" customHeight="1">
      <c r="A557" s="178" t="str" cm="1">
        <f t="array" ref="A557">IFERROR(INDEX('03.Muestra'!$B$8:$B$17,SMALL(IF("Documento no web"='03.Muestra'!$D$8:$D$17,ROW('03.Muestra'!$B$8:$B$17)-MIN(ROW('03.Muestra'!$D$8:$D$17))+1,""),ROW()-548)),"")</f>
        <v/>
      </c>
      <c r="B557" s="186" t="str" cm="1">
        <f t="array" ref="B557">IFERROR(INDEX('03.Muestra'!$C$8:$C$17,SMALL(IF("Documento no web"='03.Muestra'!$D$8:$D$17,ROW('03.Muestra'!$C$8:$C$17)-MIN(ROW('03.Muestra'!$D$8:$D$17))+1,""),ROW()-548)),"")</f>
        <v/>
      </c>
      <c r="C557" s="186" t="str" cm="1">
        <f t="array" ref="C557">IFERROR(INDEX('03.Muestra'!$F$8:$F$17,SMALL(IF("Documento no web"='03.Muestra'!$D$8:$D$17,ROW('03.Muestra'!$F$8:$F$17)-MIN(ROW('03.Muestra'!$D$8:$D$17))+1,""),ROW()-548)),"")</f>
        <v/>
      </c>
      <c r="D557" s="229" t="str">
        <f t="shared" si="63"/>
        <v/>
      </c>
      <c r="E557" s="74" t="str">
        <f t="shared" si="64"/>
        <v/>
      </c>
      <c r="F557" s="18"/>
      <c r="G557" s="18"/>
      <c r="H557" s="18"/>
      <c r="I557" s="18"/>
      <c r="J557" s="18"/>
      <c r="K557" s="163"/>
      <c r="L557" s="18"/>
    </row>
    <row r="558" spans="1:30" ht="13.5" customHeight="1">
      <c r="A558" s="178" t="str" cm="1">
        <f t="array" ref="A558">IFERROR(INDEX('03.Muestra'!$B$8:$B$17,SMALL(IF("Documento no web"='03.Muestra'!$D$8:$D$17,ROW('03.Muestra'!$B$8:$B$17)-MIN(ROW('03.Muestra'!$D$8:$D$17))+1,""),ROW()-548)),"")</f>
        <v/>
      </c>
      <c r="B558" s="186" t="str" cm="1">
        <f t="array" ref="B558">IFERROR(INDEX('03.Muestra'!$C$8:$C$17,SMALL(IF("Documento no web"='03.Muestra'!$D$8:$D$17,ROW('03.Muestra'!$C$8:$C$17)-MIN(ROW('03.Muestra'!$D$8:$D$17))+1,""),ROW()-548)),"")</f>
        <v/>
      </c>
      <c r="C558" s="186" t="str" cm="1">
        <f t="array" ref="C558">IFERROR(INDEX('03.Muestra'!$F$8:$F$17,SMALL(IF("Documento no web"='03.Muestra'!$D$8:$D$17,ROW('03.Muestra'!$F$8:$F$17)-MIN(ROW('03.Muestra'!$D$8:$D$17))+1,""),ROW()-548)),"")</f>
        <v/>
      </c>
      <c r="D558" s="229" t="str">
        <f t="shared" si="63"/>
        <v/>
      </c>
      <c r="E558" s="74" t="str">
        <f t="shared" si="64"/>
        <v/>
      </c>
      <c r="F558" s="18"/>
      <c r="G558" s="18"/>
      <c r="H558" s="18"/>
      <c r="I558" s="18"/>
      <c r="J558" s="18"/>
      <c r="K558" s="163"/>
      <c r="L558" s="18"/>
    </row>
    <row r="559" spans="1:30" ht="12" customHeight="1">
      <c r="A559" s="79"/>
      <c r="B559" s="111"/>
      <c r="C559" s="111"/>
      <c r="D559" s="239"/>
      <c r="E559" s="74"/>
      <c r="F559" s="18"/>
      <c r="G559" s="18"/>
      <c r="H559" s="18"/>
      <c r="I559" s="18"/>
      <c r="J559" s="18"/>
      <c r="N559" s="18"/>
      <c r="O559" s="18"/>
      <c r="P559" s="18"/>
      <c r="Q559" s="18"/>
      <c r="R559" s="18"/>
      <c r="S559" s="18"/>
      <c r="T559" s="18"/>
      <c r="U559" s="18"/>
      <c r="AD559" s="18"/>
    </row>
    <row r="560" spans="1:30" ht="12" customHeight="1">
      <c r="A560" s="79"/>
      <c r="B560" s="111"/>
      <c r="C560" s="111"/>
      <c r="D560" s="239"/>
      <c r="E560" s="74"/>
      <c r="F560" s="18"/>
      <c r="G560" s="18"/>
      <c r="H560" s="18"/>
      <c r="I560" s="18"/>
      <c r="J560" s="18"/>
      <c r="N560" s="18"/>
      <c r="O560" s="18"/>
      <c r="P560" s="18"/>
      <c r="Q560" s="18"/>
      <c r="R560" s="18"/>
      <c r="S560" s="18"/>
      <c r="T560" s="18"/>
      <c r="U560" s="18"/>
      <c r="AD560" s="18"/>
    </row>
    <row r="561" spans="1:30" ht="31">
      <c r="A561" s="227"/>
      <c r="B561" s="228"/>
      <c r="C561" s="227"/>
      <c r="D561" s="240"/>
      <c r="E561" s="74"/>
      <c r="F561" s="18"/>
      <c r="G561" s="18"/>
      <c r="H561" s="18"/>
      <c r="I561" s="18"/>
      <c r="J561" s="18"/>
      <c r="N561" s="18"/>
      <c r="O561" s="18"/>
      <c r="P561" s="18"/>
      <c r="Q561" s="18"/>
      <c r="R561" s="18"/>
      <c r="S561" s="18"/>
      <c r="T561" s="18"/>
      <c r="U561" s="18"/>
      <c r="AD561" s="18"/>
    </row>
    <row r="562" spans="1:30" ht="14.5" customHeight="1">
      <c r="A562" s="180"/>
      <c r="B562" s="180"/>
      <c r="C562" s="180"/>
      <c r="D562" s="241"/>
      <c r="E562" s="74"/>
      <c r="F562" s="176"/>
      <c r="G562" s="18"/>
      <c r="H562" s="18"/>
      <c r="I562" s="18"/>
      <c r="J562" s="18"/>
      <c r="N562" s="18"/>
      <c r="O562" s="18"/>
      <c r="P562" s="18"/>
      <c r="Q562" s="18"/>
      <c r="R562" s="18"/>
      <c r="S562" s="18"/>
      <c r="T562" s="18"/>
      <c r="U562" s="18"/>
      <c r="AD562" s="18"/>
    </row>
    <row r="563" spans="1:30" ht="13.5" customHeight="1">
      <c r="B563" s="18"/>
      <c r="C563" s="18"/>
      <c r="D563" s="235"/>
      <c r="E563" s="18"/>
      <c r="F563" s="18"/>
      <c r="G563" s="18"/>
      <c r="H563" s="18"/>
      <c r="I563" s="18"/>
      <c r="J563" s="18"/>
      <c r="K563" s="163"/>
      <c r="L563" s="18"/>
    </row>
    <row r="564" spans="1:30" ht="13.5" customHeight="1">
      <c r="B564" s="90"/>
      <c r="C564" s="18"/>
      <c r="D564" s="235"/>
      <c r="E564" s="18"/>
      <c r="F564" s="18"/>
      <c r="G564" s="18"/>
      <c r="H564" s="18"/>
      <c r="I564" s="18"/>
      <c r="J564" s="18"/>
      <c r="K564" s="163"/>
      <c r="L564" s="18"/>
    </row>
    <row r="565" spans="1:30" ht="30" customHeight="1">
      <c r="A565" s="157" t="s">
        <v>262</v>
      </c>
      <c r="B565" s="22" t="s">
        <v>87</v>
      </c>
      <c r="C565" s="23" t="s">
        <v>445</v>
      </c>
      <c r="D565" s="237" t="s">
        <v>30</v>
      </c>
      <c r="E565" s="88"/>
      <c r="K565" s="163"/>
      <c r="L565" s="18"/>
    </row>
    <row r="566" spans="1:30" ht="13.5" customHeight="1">
      <c r="A566" s="178" t="str" cm="1">
        <f t="array" ref="A566">IFERROR(INDEX('03.Muestra'!$B$8:$B$17,SMALL(IF("Documento no web"='03.Muestra'!$D$8:$D$17,ROW('03.Muestra'!$B$8:$B$17)-MIN(ROW('03.Muestra'!$D$8:$D$17))+1,""),ROW()-565)),"")</f>
        <v/>
      </c>
      <c r="B566" s="186" t="str" cm="1">
        <f t="array" ref="B566">IFERROR(INDEX('03.Muestra'!$C$8:$C$17,SMALL(IF("Documento no web"='03.Muestra'!$D$8:$D$17,ROW('03.Muestra'!$C$8:$C$17)-MIN(ROW('03.Muestra'!$D$8:$D$17))+1,""),ROW()-565)),"")</f>
        <v/>
      </c>
      <c r="C566" s="186" t="str" cm="1">
        <f t="array" ref="C566">IFERROR(INDEX('03.Muestra'!$F$8:$F$17,SMALL(IF("Documento no web"='03.Muestra'!$D$8:$D$17,ROW('03.Muestra'!$F$8:$F$17)-MIN(ROW('03.Muestra'!$D$8:$D$17))+1,""),ROW()-565)),"")</f>
        <v/>
      </c>
      <c r="D566" s="229" t="str">
        <f t="shared" ref="D566:D575" si="65">IF(C566="","",$D$18)</f>
        <v/>
      </c>
      <c r="E566" s="74" t="str">
        <f t="shared" ref="E566:E575" si="66">IF(D566&lt;&gt;"",IF(AND(B566&lt;&gt;"",C566&lt;&gt;""),"","ERR"),"")</f>
        <v/>
      </c>
      <c r="F566" s="81" t="s">
        <v>31</v>
      </c>
      <c r="G566" s="82" t="s">
        <v>35</v>
      </c>
      <c r="H566" s="83" t="s">
        <v>33</v>
      </c>
      <c r="I566" s="84" t="s">
        <v>26</v>
      </c>
      <c r="J566" s="85" t="s">
        <v>24</v>
      </c>
      <c r="K566" s="159" t="s">
        <v>463</v>
      </c>
      <c r="L566" s="18"/>
    </row>
    <row r="567" spans="1:30" ht="13.5" customHeight="1">
      <c r="A567" s="178" t="str" cm="1">
        <f t="array" ref="A567">IFERROR(INDEX('03.Muestra'!$B$8:$B$17,SMALL(IF("Documento no web"='03.Muestra'!$D$8:$D$17,ROW('03.Muestra'!$B$8:$B$17)-MIN(ROW('03.Muestra'!$D$8:$D$17))+1,""),ROW()-565)),"")</f>
        <v/>
      </c>
      <c r="B567" s="186" t="str" cm="1">
        <f t="array" ref="B567">IFERROR(INDEX('03.Muestra'!$C$8:$C$17,SMALL(IF("Documento no web"='03.Muestra'!$D$8:$D$17,ROW('03.Muestra'!$C$8:$C$17)-MIN(ROW('03.Muestra'!$D$8:$D$17))+1,""),ROW()-565)),"")</f>
        <v/>
      </c>
      <c r="C567" s="186" t="str" cm="1">
        <f t="array" ref="C567">IFERROR(INDEX('03.Muestra'!$F$8:$F$17,SMALL(IF("Documento no web"='03.Muestra'!$D$8:$D$17,ROW('03.Muestra'!$F$8:$F$17)-MIN(ROW('03.Muestra'!$D$8:$D$17))+1,""),ROW()-565)),"")</f>
        <v/>
      </c>
      <c r="D567" s="229" t="str">
        <f t="shared" si="65"/>
        <v/>
      </c>
      <c r="E567" s="74" t="str">
        <f t="shared" si="66"/>
        <v/>
      </c>
      <c r="F567" s="199">
        <f ca="1">COUNTIF($D566:INDIRECT("$D" &amp;  SUM(ROW()-1,'03.Muestra'!$D$20)-1),F566)</f>
        <v>0</v>
      </c>
      <c r="G567" s="199">
        <f ca="1">COUNTIF($D566:INDIRECT("$D" &amp;  SUM(ROW()-1,'03.Muestra'!$D$20)-1),G566)</f>
        <v>0</v>
      </c>
      <c r="H567" s="199">
        <f ca="1">COUNTIF($D566:INDIRECT("$D" &amp;  SUM(ROW()-1,'03.Muestra'!$D$20)-1),H566)</f>
        <v>0</v>
      </c>
      <c r="I567" s="199">
        <f ca="1">COUNTIF($D566:INDIRECT("$D" &amp;  SUM(ROW()-1,'03.Muestra'!$D$20)-1),I566)</f>
        <v>0</v>
      </c>
      <c r="J567" s="199">
        <f ca="1">COUNTIF($D566:INDIRECT("$D" &amp;  SUM(ROW()-1,'03.Muestra'!$D$20)-1),J566)</f>
        <v>0</v>
      </c>
      <c r="K567" s="160">
        <f ca="1">IF(COUNTIF('03.Muestra'!$D$8:$D$17,"Documento no web")=0,0,COUNTBLANK($D566:INDIRECT("$D" &amp;  SUM(ROW()-1,COUNTIF('03.Muestra'!$D$8:$D$17,"Documento no web"))-1)))</f>
        <v>0</v>
      </c>
      <c r="L567" s="18"/>
    </row>
    <row r="568" spans="1:30" ht="13.5" customHeight="1">
      <c r="A568" s="178" t="str" cm="1">
        <f t="array" ref="A568">IFERROR(INDEX('03.Muestra'!$B$8:$B$17,SMALL(IF("Documento no web"='03.Muestra'!$D$8:$D$17,ROW('03.Muestra'!$B$8:$B$17)-MIN(ROW('03.Muestra'!$D$8:$D$17))+1,""),ROW()-565)),"")</f>
        <v/>
      </c>
      <c r="B568" s="186" t="str" cm="1">
        <f t="array" ref="B568">IFERROR(INDEX('03.Muestra'!$C$8:$C$17,SMALL(IF("Documento no web"='03.Muestra'!$D$8:$D$17,ROW('03.Muestra'!$C$8:$C$17)-MIN(ROW('03.Muestra'!$D$8:$D$17))+1,""),ROW()-565)),"")</f>
        <v/>
      </c>
      <c r="C568" s="186" t="str" cm="1">
        <f t="array" ref="C568">IFERROR(INDEX('03.Muestra'!$F$8:$F$17,SMALL(IF("Documento no web"='03.Muestra'!$D$8:$D$17,ROW('03.Muestra'!$F$8:$F$17)-MIN(ROW('03.Muestra'!$D$8:$D$17))+1,""),ROW()-565)),"")</f>
        <v/>
      </c>
      <c r="D568" s="229" t="str">
        <f t="shared" si="65"/>
        <v/>
      </c>
      <c r="E568" s="74" t="str">
        <f t="shared" si="66"/>
        <v/>
      </c>
      <c r="G568" s="18"/>
      <c r="H568" s="18"/>
      <c r="I568" s="18"/>
      <c r="J568" s="18"/>
      <c r="K568" s="163"/>
      <c r="L568" s="18"/>
    </row>
    <row r="569" spans="1:30" ht="13.5" customHeight="1">
      <c r="A569" s="178" t="str" cm="1">
        <f t="array" ref="A569">IFERROR(INDEX('03.Muestra'!$B$8:$B$17,SMALL(IF("Documento no web"='03.Muestra'!$D$8:$D$17,ROW('03.Muestra'!$B$8:$B$17)-MIN(ROW('03.Muestra'!$D$8:$D$17))+1,""),ROW()-565)),"")</f>
        <v/>
      </c>
      <c r="B569" s="186" t="str" cm="1">
        <f t="array" ref="B569">IFERROR(INDEX('03.Muestra'!$C$8:$C$17,SMALL(IF("Documento no web"='03.Muestra'!$D$8:$D$17,ROW('03.Muestra'!$C$8:$C$17)-MIN(ROW('03.Muestra'!$D$8:$D$17))+1,""),ROW()-565)),"")</f>
        <v/>
      </c>
      <c r="C569" s="186" t="str" cm="1">
        <f t="array" ref="C569">IFERROR(INDEX('03.Muestra'!$F$8:$F$17,SMALL(IF("Documento no web"='03.Muestra'!$D$8:$D$17,ROW('03.Muestra'!$F$8:$F$17)-MIN(ROW('03.Muestra'!$D$8:$D$17))+1,""),ROW()-565)),"")</f>
        <v/>
      </c>
      <c r="D569" s="229" t="str">
        <f t="shared" si="65"/>
        <v/>
      </c>
      <c r="E569" s="74" t="str">
        <f t="shared" si="66"/>
        <v/>
      </c>
      <c r="G569" s="18"/>
      <c r="H569" s="18"/>
      <c r="I569" s="18"/>
      <c r="J569" s="18"/>
      <c r="K569" s="163"/>
      <c r="L569" s="18"/>
    </row>
    <row r="570" spans="1:30" ht="13.5" customHeight="1">
      <c r="A570" s="178" t="str" cm="1">
        <f t="array" ref="A570">IFERROR(INDEX('03.Muestra'!$B$8:$B$17,SMALL(IF("Documento no web"='03.Muestra'!$D$8:$D$17,ROW('03.Muestra'!$B$8:$B$17)-MIN(ROW('03.Muestra'!$D$8:$D$17))+1,""),ROW()-565)),"")</f>
        <v/>
      </c>
      <c r="B570" s="186" t="str" cm="1">
        <f t="array" ref="B570">IFERROR(INDEX('03.Muestra'!$C$8:$C$17,SMALL(IF("Documento no web"='03.Muestra'!$D$8:$D$17,ROW('03.Muestra'!$C$8:$C$17)-MIN(ROW('03.Muestra'!$D$8:$D$17))+1,""),ROW()-565)),"")</f>
        <v/>
      </c>
      <c r="C570" s="186" t="str" cm="1">
        <f t="array" ref="C570">IFERROR(INDEX('03.Muestra'!$F$8:$F$17,SMALL(IF("Documento no web"='03.Muestra'!$D$8:$D$17,ROW('03.Muestra'!$F$8:$F$17)-MIN(ROW('03.Muestra'!$D$8:$D$17))+1,""),ROW()-565)),"")</f>
        <v/>
      </c>
      <c r="D570" s="229" t="str">
        <f t="shared" si="65"/>
        <v/>
      </c>
      <c r="E570" s="74" t="str">
        <f t="shared" si="66"/>
        <v/>
      </c>
      <c r="G570" s="18"/>
      <c r="H570" s="18"/>
      <c r="I570" s="18"/>
      <c r="J570" s="18"/>
      <c r="K570" s="163"/>
      <c r="L570" s="18"/>
    </row>
    <row r="571" spans="1:30" ht="13.5" customHeight="1">
      <c r="A571" s="178" t="str" cm="1">
        <f t="array" ref="A571">IFERROR(INDEX('03.Muestra'!$B$8:$B$17,SMALL(IF("Documento no web"='03.Muestra'!$D$8:$D$17,ROW('03.Muestra'!$B$8:$B$17)-MIN(ROW('03.Muestra'!$D$8:$D$17))+1,""),ROW()-565)),"")</f>
        <v/>
      </c>
      <c r="B571" s="186" t="str" cm="1">
        <f t="array" ref="B571">IFERROR(INDEX('03.Muestra'!$C$8:$C$17,SMALL(IF("Documento no web"='03.Muestra'!$D$8:$D$17,ROW('03.Muestra'!$C$8:$C$17)-MIN(ROW('03.Muestra'!$D$8:$D$17))+1,""),ROW()-565)),"")</f>
        <v/>
      </c>
      <c r="C571" s="186" t="str" cm="1">
        <f t="array" ref="C571">IFERROR(INDEX('03.Muestra'!$F$8:$F$17,SMALL(IF("Documento no web"='03.Muestra'!$D$8:$D$17,ROW('03.Muestra'!$F$8:$F$17)-MIN(ROW('03.Muestra'!$D$8:$D$17))+1,""),ROW()-565)),"")</f>
        <v/>
      </c>
      <c r="D571" s="229" t="str">
        <f t="shared" si="65"/>
        <v/>
      </c>
      <c r="E571" s="74" t="str">
        <f t="shared" si="66"/>
        <v/>
      </c>
      <c r="G571" s="18"/>
      <c r="H571" s="18"/>
      <c r="I571" s="18"/>
      <c r="J571" s="18"/>
      <c r="K571" s="163"/>
      <c r="L571" s="18"/>
    </row>
    <row r="572" spans="1:30" ht="13.5" customHeight="1">
      <c r="A572" s="178" t="str" cm="1">
        <f t="array" ref="A572">IFERROR(INDEX('03.Muestra'!$B$8:$B$17,SMALL(IF("Documento no web"='03.Muestra'!$D$8:$D$17,ROW('03.Muestra'!$B$8:$B$17)-MIN(ROW('03.Muestra'!$D$8:$D$17))+1,""),ROW()-565)),"")</f>
        <v/>
      </c>
      <c r="B572" s="186" t="str" cm="1">
        <f t="array" ref="B572">IFERROR(INDEX('03.Muestra'!$C$8:$C$17,SMALL(IF("Documento no web"='03.Muestra'!$D$8:$D$17,ROW('03.Muestra'!$C$8:$C$17)-MIN(ROW('03.Muestra'!$D$8:$D$17))+1,""),ROW()-565)),"")</f>
        <v/>
      </c>
      <c r="C572" s="186" t="str" cm="1">
        <f t="array" ref="C572">IFERROR(INDEX('03.Muestra'!$F$8:$F$17,SMALL(IF("Documento no web"='03.Muestra'!$D$8:$D$17,ROW('03.Muestra'!$F$8:$F$17)-MIN(ROW('03.Muestra'!$D$8:$D$17))+1,""),ROW()-565)),"")</f>
        <v/>
      </c>
      <c r="D572" s="229" t="str">
        <f t="shared" si="65"/>
        <v/>
      </c>
      <c r="E572" s="74" t="str">
        <f t="shared" si="66"/>
        <v/>
      </c>
      <c r="F572" s="18"/>
      <c r="G572" s="18"/>
      <c r="H572" s="18"/>
      <c r="I572" s="18"/>
      <c r="J572" s="18"/>
      <c r="K572" s="163"/>
      <c r="L572" s="18"/>
    </row>
    <row r="573" spans="1:30" ht="13.5" customHeight="1">
      <c r="A573" s="178" t="str" cm="1">
        <f t="array" ref="A573">IFERROR(INDEX('03.Muestra'!$B$8:$B$17,SMALL(IF("Documento no web"='03.Muestra'!$D$8:$D$17,ROW('03.Muestra'!$B$8:$B$17)-MIN(ROW('03.Muestra'!$D$8:$D$17))+1,""),ROW()-565)),"")</f>
        <v/>
      </c>
      <c r="B573" s="186" t="str" cm="1">
        <f t="array" ref="B573">IFERROR(INDEX('03.Muestra'!$C$8:$C$17,SMALL(IF("Documento no web"='03.Muestra'!$D$8:$D$17,ROW('03.Muestra'!$C$8:$C$17)-MIN(ROW('03.Muestra'!$D$8:$D$17))+1,""),ROW()-565)),"")</f>
        <v/>
      </c>
      <c r="C573" s="186" t="str" cm="1">
        <f t="array" ref="C573">IFERROR(INDEX('03.Muestra'!$F$8:$F$17,SMALL(IF("Documento no web"='03.Muestra'!$D$8:$D$17,ROW('03.Muestra'!$F$8:$F$17)-MIN(ROW('03.Muestra'!$D$8:$D$17))+1,""),ROW()-565)),"")</f>
        <v/>
      </c>
      <c r="D573" s="229" t="str">
        <f t="shared" si="65"/>
        <v/>
      </c>
      <c r="E573" s="74" t="str">
        <f t="shared" si="66"/>
        <v/>
      </c>
      <c r="F573" s="18"/>
      <c r="G573" s="18"/>
      <c r="H573" s="18"/>
      <c r="I573" s="18"/>
      <c r="J573" s="18"/>
      <c r="K573" s="163"/>
      <c r="L573" s="18"/>
    </row>
    <row r="574" spans="1:30" ht="13.5" customHeight="1">
      <c r="A574" s="178" t="str" cm="1">
        <f t="array" ref="A574">IFERROR(INDEX('03.Muestra'!$B$8:$B$17,SMALL(IF("Documento no web"='03.Muestra'!$D$8:$D$17,ROW('03.Muestra'!$B$8:$B$17)-MIN(ROW('03.Muestra'!$D$8:$D$17))+1,""),ROW()-565)),"")</f>
        <v/>
      </c>
      <c r="B574" s="186" t="str" cm="1">
        <f t="array" ref="B574">IFERROR(INDEX('03.Muestra'!$C$8:$C$17,SMALL(IF("Documento no web"='03.Muestra'!$D$8:$D$17,ROW('03.Muestra'!$C$8:$C$17)-MIN(ROW('03.Muestra'!$D$8:$D$17))+1,""),ROW()-565)),"")</f>
        <v/>
      </c>
      <c r="C574" s="186" t="str" cm="1">
        <f t="array" ref="C574">IFERROR(INDEX('03.Muestra'!$F$8:$F$17,SMALL(IF("Documento no web"='03.Muestra'!$D$8:$D$17,ROW('03.Muestra'!$F$8:$F$17)-MIN(ROW('03.Muestra'!$D$8:$D$17))+1,""),ROW()-565)),"")</f>
        <v/>
      </c>
      <c r="D574" s="229" t="str">
        <f t="shared" si="65"/>
        <v/>
      </c>
      <c r="E574" s="74" t="str">
        <f t="shared" si="66"/>
        <v/>
      </c>
      <c r="F574" s="18"/>
      <c r="G574" s="18"/>
      <c r="H574" s="18"/>
      <c r="I574" s="18"/>
      <c r="J574" s="18"/>
      <c r="K574" s="163"/>
      <c r="L574" s="18"/>
    </row>
    <row r="575" spans="1:30" ht="13.5" customHeight="1">
      <c r="A575" s="178" t="str" cm="1">
        <f t="array" ref="A575">IFERROR(INDEX('03.Muestra'!$B$8:$B$17,SMALL(IF("Documento no web"='03.Muestra'!$D$8:$D$17,ROW('03.Muestra'!$B$8:$B$17)-MIN(ROW('03.Muestra'!$D$8:$D$17))+1,""),ROW()-565)),"")</f>
        <v/>
      </c>
      <c r="B575" s="186" t="str" cm="1">
        <f t="array" ref="B575">IFERROR(INDEX('03.Muestra'!$C$8:$C$17,SMALL(IF("Documento no web"='03.Muestra'!$D$8:$D$17,ROW('03.Muestra'!$C$8:$C$17)-MIN(ROW('03.Muestra'!$D$8:$D$17))+1,""),ROW()-565)),"")</f>
        <v/>
      </c>
      <c r="C575" s="186" t="str" cm="1">
        <f t="array" ref="C575">IFERROR(INDEX('03.Muestra'!$F$8:$F$17,SMALL(IF("Documento no web"='03.Muestra'!$D$8:$D$17,ROW('03.Muestra'!$F$8:$F$17)-MIN(ROW('03.Muestra'!$D$8:$D$17))+1,""),ROW()-565)),"")</f>
        <v/>
      </c>
      <c r="D575" s="229" t="str">
        <f t="shared" si="65"/>
        <v/>
      </c>
      <c r="E575" s="74" t="str">
        <f t="shared" si="66"/>
        <v/>
      </c>
      <c r="F575" s="18"/>
      <c r="G575" s="18"/>
      <c r="H575" s="18"/>
      <c r="I575" s="18"/>
      <c r="J575" s="18"/>
      <c r="K575" s="163"/>
      <c r="L575" s="18"/>
    </row>
    <row r="576" spans="1:30" ht="12" customHeight="1">
      <c r="A576" s="79"/>
      <c r="B576" s="111"/>
      <c r="C576" s="111"/>
      <c r="D576" s="239"/>
      <c r="E576" s="74"/>
      <c r="F576" s="18"/>
      <c r="G576" s="18"/>
      <c r="H576" s="18"/>
      <c r="I576" s="18"/>
      <c r="J576" s="18"/>
      <c r="N576" s="18"/>
      <c r="O576" s="18"/>
      <c r="P576" s="18"/>
      <c r="Q576" s="18"/>
      <c r="R576" s="18"/>
      <c r="S576" s="18"/>
      <c r="T576" s="18"/>
      <c r="U576" s="18"/>
      <c r="AD576" s="18"/>
    </row>
    <row r="577" spans="1:30" ht="12" customHeight="1">
      <c r="A577" s="79"/>
      <c r="B577" s="111"/>
      <c r="C577" s="111"/>
      <c r="D577" s="239"/>
      <c r="E577" s="74"/>
      <c r="F577" s="18"/>
      <c r="G577" s="18"/>
      <c r="H577" s="18"/>
      <c r="I577" s="18"/>
      <c r="J577" s="18"/>
      <c r="N577" s="18"/>
      <c r="O577" s="18"/>
      <c r="P577" s="18"/>
      <c r="Q577" s="18"/>
      <c r="R577" s="18"/>
      <c r="S577" s="18"/>
      <c r="T577" s="18"/>
      <c r="U577" s="18"/>
      <c r="AD577" s="18"/>
    </row>
    <row r="578" spans="1:30" ht="31">
      <c r="A578" s="227"/>
      <c r="B578" s="228"/>
      <c r="C578" s="227"/>
      <c r="D578" s="240"/>
      <c r="E578" s="74"/>
      <c r="F578" s="18"/>
      <c r="G578" s="18"/>
      <c r="H578" s="18"/>
      <c r="I578" s="18"/>
      <c r="J578" s="18"/>
      <c r="N578" s="18"/>
      <c r="O578" s="18"/>
      <c r="P578" s="18"/>
      <c r="Q578" s="18"/>
      <c r="R578" s="18"/>
      <c r="S578" s="18"/>
      <c r="T578" s="18"/>
      <c r="U578" s="18"/>
      <c r="AD578" s="18"/>
    </row>
    <row r="579" spans="1:30" ht="14.5" customHeight="1">
      <c r="A579" s="180"/>
      <c r="B579" s="180"/>
      <c r="C579" s="180"/>
      <c r="D579" s="241"/>
      <c r="E579" s="74"/>
      <c r="F579" s="176"/>
      <c r="G579" s="18"/>
      <c r="H579" s="18"/>
      <c r="I579" s="18"/>
      <c r="J579" s="18"/>
      <c r="N579" s="18"/>
      <c r="O579" s="18"/>
      <c r="P579" s="18"/>
      <c r="Q579" s="18"/>
      <c r="R579" s="18"/>
      <c r="S579" s="18"/>
      <c r="T579" s="18"/>
      <c r="U579" s="18"/>
      <c r="AD579" s="18"/>
    </row>
    <row r="580" spans="1:30" ht="13.5" customHeight="1">
      <c r="B580" s="18"/>
      <c r="C580" s="18"/>
      <c r="D580" s="235"/>
      <c r="E580" s="18"/>
      <c r="F580" s="18"/>
      <c r="G580" s="18"/>
      <c r="H580" s="18"/>
      <c r="I580" s="18"/>
      <c r="J580" s="18"/>
      <c r="K580" s="163"/>
      <c r="L580" s="18"/>
    </row>
    <row r="581" spans="1:30" ht="13.5" customHeight="1">
      <c r="B581" s="90"/>
      <c r="C581" s="18"/>
      <c r="D581" s="235"/>
      <c r="E581" s="78"/>
      <c r="F581" s="18"/>
      <c r="G581" s="18"/>
      <c r="H581" s="18"/>
      <c r="I581" s="18"/>
      <c r="J581" s="18"/>
      <c r="K581" s="163"/>
      <c r="L581" s="18"/>
    </row>
    <row r="582" spans="1:30" ht="30" customHeight="1">
      <c r="A582" s="157" t="s">
        <v>262</v>
      </c>
      <c r="B582" s="22" t="s">
        <v>87</v>
      </c>
      <c r="C582" s="23" t="s">
        <v>446</v>
      </c>
      <c r="D582" s="237" t="s">
        <v>30</v>
      </c>
      <c r="E582" s="88"/>
      <c r="K582" s="163"/>
      <c r="L582" s="18"/>
    </row>
    <row r="583" spans="1:30" ht="13.5" customHeight="1">
      <c r="A583" s="178" t="str" cm="1">
        <f t="array" ref="A583">IFERROR(INDEX('03.Muestra'!$B$8:$B$17,SMALL(IF("Documento no web"='03.Muestra'!$D$8:$D$17,ROW('03.Muestra'!$B$8:$B$17)-MIN(ROW('03.Muestra'!$D$8:$D$17))+1,""),ROW()-582)),"")</f>
        <v/>
      </c>
      <c r="B583" s="186" t="str" cm="1">
        <f t="array" ref="B583">IFERROR(INDEX('03.Muestra'!$C$8:$C$17,SMALL(IF("Documento no web"='03.Muestra'!$D$8:$D$17,ROW('03.Muestra'!$C$8:$C$17)-MIN(ROW('03.Muestra'!$D$8:$D$17))+1,""),ROW()-582)),"")</f>
        <v/>
      </c>
      <c r="C583" s="186" t="str" cm="1">
        <f t="array" ref="C583">IFERROR(INDEX('03.Muestra'!$F$8:$F$17,SMALL(IF("Documento no web"='03.Muestra'!$D$8:$D$17,ROW('03.Muestra'!$F$8:$F$17)-MIN(ROW('03.Muestra'!$D$8:$D$17))+1,""),ROW()-582)),"")</f>
        <v/>
      </c>
      <c r="D583" s="229" t="str">
        <f t="shared" ref="D583:D592" si="67">IF(C583="","",$D$18)</f>
        <v/>
      </c>
      <c r="E583" s="74" t="str">
        <f t="shared" ref="E583:E592" si="68">IF(D583&lt;&gt;"",IF(AND(B583&lt;&gt;"",C583&lt;&gt;""),"","ERR"),"")</f>
        <v/>
      </c>
      <c r="F583" s="81" t="s">
        <v>31</v>
      </c>
      <c r="G583" s="82" t="s">
        <v>35</v>
      </c>
      <c r="H583" s="83" t="s">
        <v>33</v>
      </c>
      <c r="I583" s="84" t="s">
        <v>26</v>
      </c>
      <c r="J583" s="85" t="s">
        <v>24</v>
      </c>
      <c r="K583" s="159" t="s">
        <v>463</v>
      </c>
    </row>
    <row r="584" spans="1:30" ht="13.5" customHeight="1">
      <c r="A584" s="178" t="str" cm="1">
        <f t="array" ref="A584">IFERROR(INDEX('03.Muestra'!$B$8:$B$17,SMALL(IF("Documento no web"='03.Muestra'!$D$8:$D$17,ROW('03.Muestra'!$B$8:$B$17)-MIN(ROW('03.Muestra'!$D$8:$D$17))+1,""),ROW()-582)),"")</f>
        <v/>
      </c>
      <c r="B584" s="186" t="str" cm="1">
        <f t="array" ref="B584">IFERROR(INDEX('03.Muestra'!$C$8:$C$17,SMALL(IF("Documento no web"='03.Muestra'!$D$8:$D$17,ROW('03.Muestra'!$C$8:$C$17)-MIN(ROW('03.Muestra'!$D$8:$D$17))+1,""),ROW()-582)),"")</f>
        <v/>
      </c>
      <c r="C584" s="186" t="str" cm="1">
        <f t="array" ref="C584">IFERROR(INDEX('03.Muestra'!$F$8:$F$17,SMALL(IF("Documento no web"='03.Muestra'!$D$8:$D$17,ROW('03.Muestra'!$F$8:$F$17)-MIN(ROW('03.Muestra'!$D$8:$D$17))+1,""),ROW()-582)),"")</f>
        <v/>
      </c>
      <c r="D584" s="229" t="str">
        <f t="shared" si="67"/>
        <v/>
      </c>
      <c r="E584" s="74" t="str">
        <f t="shared" si="68"/>
        <v/>
      </c>
      <c r="F584" s="199">
        <f ca="1">COUNTIF($D583:INDIRECT("$D" &amp;  SUM(ROW()-1,'03.Muestra'!$D$20)-1),F583)</f>
        <v>0</v>
      </c>
      <c r="G584" s="199">
        <f ca="1">COUNTIF($D583:INDIRECT("$D" &amp;  SUM(ROW()-1,'03.Muestra'!$D$20)-1),G583)</f>
        <v>0</v>
      </c>
      <c r="H584" s="199">
        <f ca="1">COUNTIF($D583:INDIRECT("$D" &amp;  SUM(ROW()-1,'03.Muestra'!$D$20)-1),H583)</f>
        <v>0</v>
      </c>
      <c r="I584" s="199">
        <f ca="1">COUNTIF($D583:INDIRECT("$D" &amp;  SUM(ROW()-1,'03.Muestra'!$D$20)-1),I583)</f>
        <v>0</v>
      </c>
      <c r="J584" s="199">
        <f ca="1">COUNTIF($D583:INDIRECT("$D" &amp;  SUM(ROW()-1,'03.Muestra'!$D$20)-1),J583)</f>
        <v>0</v>
      </c>
      <c r="K584" s="160">
        <f ca="1">IF(COUNTIF('03.Muestra'!$D$8:$D$17,"Documento no web")=0,0,COUNTBLANK($D583:INDIRECT("$D" &amp;  SUM(ROW()-1,COUNTIF('03.Muestra'!$D$8:$D$17,"Documento no web"))-1)))</f>
        <v>0</v>
      </c>
    </row>
    <row r="585" spans="1:30" ht="13.5" customHeight="1">
      <c r="A585" s="178" t="str" cm="1">
        <f t="array" ref="A585">IFERROR(INDEX('03.Muestra'!$B$8:$B$17,SMALL(IF("Documento no web"='03.Muestra'!$D$8:$D$17,ROW('03.Muestra'!$B$8:$B$17)-MIN(ROW('03.Muestra'!$D$8:$D$17))+1,""),ROW()-582)),"")</f>
        <v/>
      </c>
      <c r="B585" s="186" t="str" cm="1">
        <f t="array" ref="B585">IFERROR(INDEX('03.Muestra'!$C$8:$C$17,SMALL(IF("Documento no web"='03.Muestra'!$D$8:$D$17,ROW('03.Muestra'!$C$8:$C$17)-MIN(ROW('03.Muestra'!$D$8:$D$17))+1,""),ROW()-582)),"")</f>
        <v/>
      </c>
      <c r="C585" s="186" t="str" cm="1">
        <f t="array" ref="C585">IFERROR(INDEX('03.Muestra'!$F$8:$F$17,SMALL(IF("Documento no web"='03.Muestra'!$D$8:$D$17,ROW('03.Muestra'!$F$8:$F$17)-MIN(ROW('03.Muestra'!$D$8:$D$17))+1,""),ROW()-582)),"")</f>
        <v/>
      </c>
      <c r="D585" s="229" t="str">
        <f t="shared" si="67"/>
        <v/>
      </c>
      <c r="E585" s="74" t="str">
        <f t="shared" si="68"/>
        <v/>
      </c>
      <c r="G585" s="18"/>
      <c r="H585" s="18"/>
      <c r="I585" s="18"/>
      <c r="J585" s="18"/>
      <c r="K585" s="163"/>
    </row>
    <row r="586" spans="1:30" ht="13.5" customHeight="1">
      <c r="A586" s="178" t="str" cm="1">
        <f t="array" ref="A586">IFERROR(INDEX('03.Muestra'!$B$8:$B$17,SMALL(IF("Documento no web"='03.Muestra'!$D$8:$D$17,ROW('03.Muestra'!$B$8:$B$17)-MIN(ROW('03.Muestra'!$D$8:$D$17))+1,""),ROW()-582)),"")</f>
        <v/>
      </c>
      <c r="B586" s="186" t="str" cm="1">
        <f t="array" ref="B586">IFERROR(INDEX('03.Muestra'!$C$8:$C$17,SMALL(IF("Documento no web"='03.Muestra'!$D$8:$D$17,ROW('03.Muestra'!$C$8:$C$17)-MIN(ROW('03.Muestra'!$D$8:$D$17))+1,""),ROW()-582)),"")</f>
        <v/>
      </c>
      <c r="C586" s="186" t="str" cm="1">
        <f t="array" ref="C586">IFERROR(INDEX('03.Muestra'!$F$8:$F$17,SMALL(IF("Documento no web"='03.Muestra'!$D$8:$D$17,ROW('03.Muestra'!$F$8:$F$17)-MIN(ROW('03.Muestra'!$D$8:$D$17))+1,""),ROW()-582)),"")</f>
        <v/>
      </c>
      <c r="D586" s="229" t="str">
        <f t="shared" si="67"/>
        <v/>
      </c>
      <c r="E586" s="74" t="str">
        <f t="shared" si="68"/>
        <v/>
      </c>
      <c r="G586" s="18"/>
      <c r="H586" s="18"/>
      <c r="I586" s="18"/>
      <c r="J586" s="18"/>
      <c r="K586" s="163"/>
    </row>
    <row r="587" spans="1:30" ht="13.5" customHeight="1">
      <c r="A587" s="178" t="str" cm="1">
        <f t="array" ref="A587">IFERROR(INDEX('03.Muestra'!$B$8:$B$17,SMALL(IF("Documento no web"='03.Muestra'!$D$8:$D$17,ROW('03.Muestra'!$B$8:$B$17)-MIN(ROW('03.Muestra'!$D$8:$D$17))+1,""),ROW()-582)),"")</f>
        <v/>
      </c>
      <c r="B587" s="186" t="str" cm="1">
        <f t="array" ref="B587">IFERROR(INDEX('03.Muestra'!$C$8:$C$17,SMALL(IF("Documento no web"='03.Muestra'!$D$8:$D$17,ROW('03.Muestra'!$C$8:$C$17)-MIN(ROW('03.Muestra'!$D$8:$D$17))+1,""),ROW()-582)),"")</f>
        <v/>
      </c>
      <c r="C587" s="186" t="str" cm="1">
        <f t="array" ref="C587">IFERROR(INDEX('03.Muestra'!$F$8:$F$17,SMALL(IF("Documento no web"='03.Muestra'!$D$8:$D$17,ROW('03.Muestra'!$F$8:$F$17)-MIN(ROW('03.Muestra'!$D$8:$D$17))+1,""),ROW()-582)),"")</f>
        <v/>
      </c>
      <c r="D587" s="229" t="str">
        <f t="shared" si="67"/>
        <v/>
      </c>
      <c r="E587" s="74" t="str">
        <f t="shared" si="68"/>
        <v/>
      </c>
      <c r="G587" s="18"/>
      <c r="H587" s="18"/>
      <c r="I587" s="18"/>
      <c r="J587" s="18"/>
      <c r="K587" s="163"/>
    </row>
    <row r="588" spans="1:30" ht="13.5" customHeight="1">
      <c r="A588" s="178" t="str" cm="1">
        <f t="array" ref="A588">IFERROR(INDEX('03.Muestra'!$B$8:$B$17,SMALL(IF("Documento no web"='03.Muestra'!$D$8:$D$17,ROW('03.Muestra'!$B$8:$B$17)-MIN(ROW('03.Muestra'!$D$8:$D$17))+1,""),ROW()-582)),"")</f>
        <v/>
      </c>
      <c r="B588" s="186" t="str" cm="1">
        <f t="array" ref="B588">IFERROR(INDEX('03.Muestra'!$C$8:$C$17,SMALL(IF("Documento no web"='03.Muestra'!$D$8:$D$17,ROW('03.Muestra'!$C$8:$C$17)-MIN(ROW('03.Muestra'!$D$8:$D$17))+1,""),ROW()-582)),"")</f>
        <v/>
      </c>
      <c r="C588" s="186" t="str" cm="1">
        <f t="array" ref="C588">IFERROR(INDEX('03.Muestra'!$F$8:$F$17,SMALL(IF("Documento no web"='03.Muestra'!$D$8:$D$17,ROW('03.Muestra'!$F$8:$F$17)-MIN(ROW('03.Muestra'!$D$8:$D$17))+1,""),ROW()-582)),"")</f>
        <v/>
      </c>
      <c r="D588" s="229" t="str">
        <f t="shared" si="67"/>
        <v/>
      </c>
      <c r="E588" s="74" t="str">
        <f t="shared" si="68"/>
        <v/>
      </c>
      <c r="G588" s="18"/>
      <c r="H588" s="18"/>
      <c r="I588" s="18"/>
      <c r="J588" s="18"/>
      <c r="K588" s="163"/>
    </row>
    <row r="589" spans="1:30" ht="13.5" customHeight="1">
      <c r="A589" s="178" t="str" cm="1">
        <f t="array" ref="A589">IFERROR(INDEX('03.Muestra'!$B$8:$B$17,SMALL(IF("Documento no web"='03.Muestra'!$D$8:$D$17,ROW('03.Muestra'!$B$8:$B$17)-MIN(ROW('03.Muestra'!$D$8:$D$17))+1,""),ROW()-582)),"")</f>
        <v/>
      </c>
      <c r="B589" s="186" t="str" cm="1">
        <f t="array" ref="B589">IFERROR(INDEX('03.Muestra'!$C$8:$C$17,SMALL(IF("Documento no web"='03.Muestra'!$D$8:$D$17,ROW('03.Muestra'!$C$8:$C$17)-MIN(ROW('03.Muestra'!$D$8:$D$17))+1,""),ROW()-582)),"")</f>
        <v/>
      </c>
      <c r="C589" s="186" t="str" cm="1">
        <f t="array" ref="C589">IFERROR(INDEX('03.Muestra'!$F$8:$F$17,SMALL(IF("Documento no web"='03.Muestra'!$D$8:$D$17,ROW('03.Muestra'!$F$8:$F$17)-MIN(ROW('03.Muestra'!$D$8:$D$17))+1,""),ROW()-582)),"")</f>
        <v/>
      </c>
      <c r="D589" s="229" t="str">
        <f t="shared" si="67"/>
        <v/>
      </c>
      <c r="E589" s="74" t="str">
        <f t="shared" si="68"/>
        <v/>
      </c>
      <c r="F589" s="18"/>
      <c r="G589" s="18"/>
      <c r="H589" s="18"/>
      <c r="I589" s="18"/>
      <c r="J589" s="18"/>
      <c r="K589" s="163"/>
    </row>
    <row r="590" spans="1:30" ht="13.5" customHeight="1">
      <c r="A590" s="178" t="str" cm="1">
        <f t="array" ref="A590">IFERROR(INDEX('03.Muestra'!$B$8:$B$17,SMALL(IF("Documento no web"='03.Muestra'!$D$8:$D$17,ROW('03.Muestra'!$B$8:$B$17)-MIN(ROW('03.Muestra'!$D$8:$D$17))+1,""),ROW()-582)),"")</f>
        <v/>
      </c>
      <c r="B590" s="186" t="str" cm="1">
        <f t="array" ref="B590">IFERROR(INDEX('03.Muestra'!$C$8:$C$17,SMALL(IF("Documento no web"='03.Muestra'!$D$8:$D$17,ROW('03.Muestra'!$C$8:$C$17)-MIN(ROW('03.Muestra'!$D$8:$D$17))+1,""),ROW()-582)),"")</f>
        <v/>
      </c>
      <c r="C590" s="186" t="str" cm="1">
        <f t="array" ref="C590">IFERROR(INDEX('03.Muestra'!$F$8:$F$17,SMALL(IF("Documento no web"='03.Muestra'!$D$8:$D$17,ROW('03.Muestra'!$F$8:$F$17)-MIN(ROW('03.Muestra'!$D$8:$D$17))+1,""),ROW()-582)),"")</f>
        <v/>
      </c>
      <c r="D590" s="229" t="str">
        <f t="shared" si="67"/>
        <v/>
      </c>
      <c r="E590" s="74" t="str">
        <f t="shared" si="68"/>
        <v/>
      </c>
      <c r="F590" s="18"/>
      <c r="G590" s="18"/>
      <c r="H590" s="18"/>
      <c r="I590" s="18"/>
      <c r="J590" s="18"/>
      <c r="K590" s="163"/>
      <c r="L590" s="18"/>
    </row>
    <row r="591" spans="1:30" ht="13.5" customHeight="1">
      <c r="A591" s="178" t="str" cm="1">
        <f t="array" ref="A591">IFERROR(INDEX('03.Muestra'!$B$8:$B$17,SMALL(IF("Documento no web"='03.Muestra'!$D$8:$D$17,ROW('03.Muestra'!$B$8:$B$17)-MIN(ROW('03.Muestra'!$D$8:$D$17))+1,""),ROW()-582)),"")</f>
        <v/>
      </c>
      <c r="B591" s="186" t="str" cm="1">
        <f t="array" ref="B591">IFERROR(INDEX('03.Muestra'!$C$8:$C$17,SMALL(IF("Documento no web"='03.Muestra'!$D$8:$D$17,ROW('03.Muestra'!$C$8:$C$17)-MIN(ROW('03.Muestra'!$D$8:$D$17))+1,""),ROW()-582)),"")</f>
        <v/>
      </c>
      <c r="C591" s="186" t="str" cm="1">
        <f t="array" ref="C591">IFERROR(INDEX('03.Muestra'!$F$8:$F$17,SMALL(IF("Documento no web"='03.Muestra'!$D$8:$D$17,ROW('03.Muestra'!$F$8:$F$17)-MIN(ROW('03.Muestra'!$D$8:$D$17))+1,""),ROW()-582)),"")</f>
        <v/>
      </c>
      <c r="D591" s="229" t="str">
        <f t="shared" si="67"/>
        <v/>
      </c>
      <c r="E591" s="74" t="str">
        <f t="shared" si="68"/>
        <v/>
      </c>
      <c r="F591" s="18"/>
      <c r="G591" s="18"/>
      <c r="H591" s="18"/>
      <c r="I591" s="18"/>
      <c r="J591" s="18"/>
      <c r="K591" s="163"/>
      <c r="L591" s="18"/>
    </row>
    <row r="592" spans="1:30" ht="13.5" customHeight="1">
      <c r="A592" s="178" t="str" cm="1">
        <f t="array" ref="A592">IFERROR(INDEX('03.Muestra'!$B$8:$B$17,SMALL(IF("Documento no web"='03.Muestra'!$D$8:$D$17,ROW('03.Muestra'!$B$8:$B$17)-MIN(ROW('03.Muestra'!$D$8:$D$17))+1,""),ROW()-582)),"")</f>
        <v/>
      </c>
      <c r="B592" s="186" t="str" cm="1">
        <f t="array" ref="B592">IFERROR(INDEX('03.Muestra'!$C$8:$C$17,SMALL(IF("Documento no web"='03.Muestra'!$D$8:$D$17,ROW('03.Muestra'!$C$8:$C$17)-MIN(ROW('03.Muestra'!$D$8:$D$17))+1,""),ROW()-582)),"")</f>
        <v/>
      </c>
      <c r="C592" s="186" t="str" cm="1">
        <f t="array" ref="C592">IFERROR(INDEX('03.Muestra'!$F$8:$F$17,SMALL(IF("Documento no web"='03.Muestra'!$D$8:$D$17,ROW('03.Muestra'!$F$8:$F$17)-MIN(ROW('03.Muestra'!$D$8:$D$17))+1,""),ROW()-582)),"")</f>
        <v/>
      </c>
      <c r="D592" s="229" t="str">
        <f t="shared" si="67"/>
        <v/>
      </c>
      <c r="E592" s="74" t="str">
        <f t="shared" si="68"/>
        <v/>
      </c>
      <c r="F592" s="18"/>
      <c r="G592" s="18"/>
      <c r="H592" s="18"/>
      <c r="I592" s="18"/>
      <c r="J592" s="18"/>
      <c r="K592" s="163"/>
      <c r="L592" s="18"/>
    </row>
    <row r="593" spans="1:30" ht="12" customHeight="1">
      <c r="A593" s="79"/>
      <c r="B593" s="111"/>
      <c r="C593" s="111"/>
      <c r="D593" s="239"/>
      <c r="E593" s="74"/>
      <c r="F593" s="18"/>
      <c r="G593" s="18"/>
      <c r="H593" s="18"/>
      <c r="I593" s="18"/>
      <c r="J593" s="18"/>
      <c r="N593" s="18"/>
      <c r="O593" s="18"/>
      <c r="P593" s="18"/>
      <c r="Q593" s="18"/>
      <c r="R593" s="18"/>
      <c r="S593" s="18"/>
      <c r="T593" s="18"/>
      <c r="U593" s="18"/>
      <c r="AD593" s="18"/>
    </row>
    <row r="594" spans="1:30" ht="12" customHeight="1">
      <c r="A594" s="79"/>
      <c r="B594" s="111"/>
      <c r="C594" s="111"/>
      <c r="D594" s="239"/>
      <c r="E594" s="74"/>
      <c r="F594" s="18"/>
      <c r="G594" s="18"/>
      <c r="H594" s="18"/>
      <c r="I594" s="18"/>
      <c r="J594" s="18"/>
      <c r="N594" s="18"/>
      <c r="O594" s="18"/>
      <c r="P594" s="18"/>
      <c r="Q594" s="18"/>
      <c r="R594" s="18"/>
      <c r="S594" s="18"/>
      <c r="T594" s="18"/>
      <c r="U594" s="18"/>
      <c r="AD594" s="18"/>
    </row>
    <row r="595" spans="1:30" ht="31">
      <c r="A595" s="227"/>
      <c r="B595" s="228"/>
      <c r="C595" s="227"/>
      <c r="D595" s="240"/>
      <c r="E595" s="74"/>
      <c r="F595" s="18"/>
      <c r="G595" s="18"/>
      <c r="H595" s="18"/>
      <c r="I595" s="18"/>
      <c r="J595" s="18"/>
      <c r="N595" s="18"/>
      <c r="O595" s="18"/>
      <c r="P595" s="18"/>
      <c r="Q595" s="18"/>
      <c r="R595" s="18"/>
      <c r="S595" s="18"/>
      <c r="T595" s="18"/>
      <c r="U595" s="18"/>
      <c r="AD595" s="18"/>
    </row>
    <row r="596" spans="1:30" ht="14.5" customHeight="1">
      <c r="A596" s="180"/>
      <c r="B596" s="180"/>
      <c r="C596" s="180"/>
      <c r="D596" s="241"/>
      <c r="E596" s="74"/>
      <c r="F596" s="176"/>
      <c r="G596" s="18"/>
      <c r="H596" s="18"/>
      <c r="I596" s="18"/>
      <c r="J596" s="18"/>
      <c r="N596" s="18"/>
      <c r="O596" s="18"/>
      <c r="P596" s="18"/>
      <c r="Q596" s="18"/>
      <c r="R596" s="18"/>
      <c r="S596" s="18"/>
      <c r="T596" s="18"/>
      <c r="U596" s="18"/>
      <c r="AD596" s="18"/>
    </row>
    <row r="597" spans="1:30" ht="13.5" customHeight="1">
      <c r="B597" s="90"/>
      <c r="C597" s="18"/>
      <c r="D597" s="235"/>
      <c r="E597" s="18"/>
      <c r="F597" s="18"/>
      <c r="G597" s="18"/>
      <c r="H597" s="18"/>
      <c r="I597" s="18"/>
      <c r="J597" s="18"/>
      <c r="K597" s="163"/>
      <c r="L597" s="18"/>
    </row>
    <row r="598" spans="1:30" ht="13.5" customHeight="1">
      <c r="B598" s="18"/>
      <c r="C598" s="18"/>
      <c r="D598" s="235"/>
      <c r="E598" s="78"/>
      <c r="K598" s="163"/>
      <c r="L598" s="18"/>
    </row>
    <row r="599" spans="1:30" ht="30" customHeight="1">
      <c r="A599" s="157" t="s">
        <v>262</v>
      </c>
      <c r="B599" s="22" t="s">
        <v>87</v>
      </c>
      <c r="C599" s="23" t="s">
        <v>447</v>
      </c>
      <c r="D599" s="237" t="s">
        <v>30</v>
      </c>
      <c r="E599" s="88"/>
      <c r="K599" s="163"/>
      <c r="L599" s="18"/>
    </row>
    <row r="600" spans="1:30" ht="13.5" customHeight="1">
      <c r="A600" s="178" t="str" cm="1">
        <f t="array" ref="A600">IFERROR(INDEX('03.Muestra'!$B$8:$B$17,SMALL(IF("Documento no web"='03.Muestra'!$D$8:$D$17,ROW('03.Muestra'!$B$8:$B$17)-MIN(ROW('03.Muestra'!$D$8:$D$17))+1,""),ROW()-599)),"")</f>
        <v/>
      </c>
      <c r="B600" s="186" t="str" cm="1">
        <f t="array" ref="B600">IFERROR(INDEX('03.Muestra'!$C$8:$C$17,SMALL(IF("Documento no web"='03.Muestra'!$D$8:$D$17,ROW('03.Muestra'!$C$8:$C$17)-MIN(ROW('03.Muestra'!$D$8:$D$17))+1,""),ROW()-599)),"")</f>
        <v/>
      </c>
      <c r="C600" s="186" t="str" cm="1">
        <f t="array" ref="C600">IFERROR(INDEX('03.Muestra'!$F$8:$F$17,SMALL(IF("Documento no web"='03.Muestra'!$D$8:$D$17,ROW('03.Muestra'!$F$8:$F$17)-MIN(ROW('03.Muestra'!$D$8:$D$17))+1,""),ROW()-599)),"")</f>
        <v/>
      </c>
      <c r="D600" s="229" t="str">
        <f t="shared" ref="D600:D609" si="69">IF(C600="","",$D$18)</f>
        <v/>
      </c>
      <c r="E600" s="74" t="str">
        <f t="shared" ref="E600:E609" si="70">IF(D600&lt;&gt;"",IF(AND(B600&lt;&gt;"",C600&lt;&gt;""),"","ERR"),"")</f>
        <v/>
      </c>
      <c r="F600" s="81" t="s">
        <v>31</v>
      </c>
      <c r="G600" s="82" t="s">
        <v>35</v>
      </c>
      <c r="H600" s="83" t="s">
        <v>33</v>
      </c>
      <c r="I600" s="84" t="s">
        <v>26</v>
      </c>
      <c r="J600" s="85" t="s">
        <v>24</v>
      </c>
      <c r="K600" s="159" t="s">
        <v>463</v>
      </c>
      <c r="L600" s="18"/>
    </row>
    <row r="601" spans="1:30" ht="13.5" customHeight="1">
      <c r="A601" s="178" t="str" cm="1">
        <f t="array" ref="A601">IFERROR(INDEX('03.Muestra'!$B$8:$B$17,SMALL(IF("Documento no web"='03.Muestra'!$D$8:$D$17,ROW('03.Muestra'!$B$8:$B$17)-MIN(ROW('03.Muestra'!$D$8:$D$17))+1,""),ROW()-599)),"")</f>
        <v/>
      </c>
      <c r="B601" s="186" t="str" cm="1">
        <f t="array" ref="B601">IFERROR(INDEX('03.Muestra'!$C$8:$C$17,SMALL(IF("Documento no web"='03.Muestra'!$D$8:$D$17,ROW('03.Muestra'!$C$8:$C$17)-MIN(ROW('03.Muestra'!$D$8:$D$17))+1,""),ROW()-599)),"")</f>
        <v/>
      </c>
      <c r="C601" s="186" t="str" cm="1">
        <f t="array" ref="C601">IFERROR(INDEX('03.Muestra'!$F$8:$F$17,SMALL(IF("Documento no web"='03.Muestra'!$D$8:$D$17,ROW('03.Muestra'!$F$8:$F$17)-MIN(ROW('03.Muestra'!$D$8:$D$17))+1,""),ROW()-599)),"")</f>
        <v/>
      </c>
      <c r="D601" s="229" t="str">
        <f t="shared" si="69"/>
        <v/>
      </c>
      <c r="E601" s="74" t="str">
        <f t="shared" si="70"/>
        <v/>
      </c>
      <c r="F601" s="199">
        <f ca="1">COUNTIF($D600:INDIRECT("$D" &amp;  SUM(ROW()-1,'03.Muestra'!$D$20)-1),F600)</f>
        <v>0</v>
      </c>
      <c r="G601" s="199">
        <f ca="1">COUNTIF($D600:INDIRECT("$D" &amp;  SUM(ROW()-1,'03.Muestra'!$D$20)-1),G600)</f>
        <v>0</v>
      </c>
      <c r="H601" s="199">
        <f ca="1">COUNTIF($D600:INDIRECT("$D" &amp;  SUM(ROW()-1,'03.Muestra'!$D$20)-1),H600)</f>
        <v>0</v>
      </c>
      <c r="I601" s="199">
        <f ca="1">COUNTIF($D600:INDIRECT("$D" &amp;  SUM(ROW()-1,'03.Muestra'!$D$20)-1),I600)</f>
        <v>0</v>
      </c>
      <c r="J601" s="199">
        <f ca="1">COUNTIF($D600:INDIRECT("$D" &amp;  SUM(ROW()-1,'03.Muestra'!$D$20)-1),J600)</f>
        <v>0</v>
      </c>
      <c r="K601" s="160">
        <f ca="1">IF(COUNTIF('03.Muestra'!$D$8:$D$17,"Documento no web")=0,0,COUNTBLANK($D600:INDIRECT("$D" &amp;  SUM(ROW()-1,COUNTIF('03.Muestra'!$D$8:$D$17,"Documento no web"))-1)))</f>
        <v>0</v>
      </c>
      <c r="L601" s="18"/>
    </row>
    <row r="602" spans="1:30" ht="13.5" customHeight="1">
      <c r="A602" s="178" t="str" cm="1">
        <f t="array" ref="A602">IFERROR(INDEX('03.Muestra'!$B$8:$B$17,SMALL(IF("Documento no web"='03.Muestra'!$D$8:$D$17,ROW('03.Muestra'!$B$8:$B$17)-MIN(ROW('03.Muestra'!$D$8:$D$17))+1,""),ROW()-599)),"")</f>
        <v/>
      </c>
      <c r="B602" s="186" t="str" cm="1">
        <f t="array" ref="B602">IFERROR(INDEX('03.Muestra'!$C$8:$C$17,SMALL(IF("Documento no web"='03.Muestra'!$D$8:$D$17,ROW('03.Muestra'!$C$8:$C$17)-MIN(ROW('03.Muestra'!$D$8:$D$17))+1,""),ROW()-599)),"")</f>
        <v/>
      </c>
      <c r="C602" s="186" t="str" cm="1">
        <f t="array" ref="C602">IFERROR(INDEX('03.Muestra'!$F$8:$F$17,SMALL(IF("Documento no web"='03.Muestra'!$D$8:$D$17,ROW('03.Muestra'!$F$8:$F$17)-MIN(ROW('03.Muestra'!$D$8:$D$17))+1,""),ROW()-599)),"")</f>
        <v/>
      </c>
      <c r="D602" s="229" t="str">
        <f t="shared" si="69"/>
        <v/>
      </c>
      <c r="E602" s="74" t="str">
        <f t="shared" si="70"/>
        <v/>
      </c>
      <c r="F602" s="18"/>
      <c r="G602" s="18"/>
      <c r="H602" s="18"/>
      <c r="I602" s="18"/>
      <c r="J602" s="18"/>
      <c r="K602" s="163"/>
      <c r="L602" s="18"/>
    </row>
    <row r="603" spans="1:30" ht="13.5" customHeight="1">
      <c r="A603" s="178" t="str" cm="1">
        <f t="array" ref="A603">IFERROR(INDEX('03.Muestra'!$B$8:$B$17,SMALL(IF("Documento no web"='03.Muestra'!$D$8:$D$17,ROW('03.Muestra'!$B$8:$B$17)-MIN(ROW('03.Muestra'!$D$8:$D$17))+1,""),ROW()-599)),"")</f>
        <v/>
      </c>
      <c r="B603" s="186" t="str" cm="1">
        <f t="array" ref="B603">IFERROR(INDEX('03.Muestra'!$C$8:$C$17,SMALL(IF("Documento no web"='03.Muestra'!$D$8:$D$17,ROW('03.Muestra'!$C$8:$C$17)-MIN(ROW('03.Muestra'!$D$8:$D$17))+1,""),ROW()-599)),"")</f>
        <v/>
      </c>
      <c r="C603" s="186" t="str" cm="1">
        <f t="array" ref="C603">IFERROR(INDEX('03.Muestra'!$F$8:$F$17,SMALL(IF("Documento no web"='03.Muestra'!$D$8:$D$17,ROW('03.Muestra'!$F$8:$F$17)-MIN(ROW('03.Muestra'!$D$8:$D$17))+1,""),ROW()-599)),"")</f>
        <v/>
      </c>
      <c r="D603" s="229" t="str">
        <f t="shared" si="69"/>
        <v/>
      </c>
      <c r="E603" s="74" t="str">
        <f t="shared" si="70"/>
        <v/>
      </c>
      <c r="F603" s="18"/>
      <c r="G603" s="18"/>
      <c r="H603" s="18"/>
      <c r="I603" s="18"/>
      <c r="K603" s="164"/>
      <c r="L603" s="18"/>
    </row>
    <row r="604" spans="1:30" ht="13.5" customHeight="1">
      <c r="A604" s="178" t="str" cm="1">
        <f t="array" ref="A604">IFERROR(INDEX('03.Muestra'!$B$8:$B$17,SMALL(IF("Documento no web"='03.Muestra'!$D$8:$D$17,ROW('03.Muestra'!$B$8:$B$17)-MIN(ROW('03.Muestra'!$D$8:$D$17))+1,""),ROW()-599)),"")</f>
        <v/>
      </c>
      <c r="B604" s="186" t="str" cm="1">
        <f t="array" ref="B604">IFERROR(INDEX('03.Muestra'!$C$8:$C$17,SMALL(IF("Documento no web"='03.Muestra'!$D$8:$D$17,ROW('03.Muestra'!$C$8:$C$17)-MIN(ROW('03.Muestra'!$D$8:$D$17))+1,""),ROW()-599)),"")</f>
        <v/>
      </c>
      <c r="C604" s="186" t="str" cm="1">
        <f t="array" ref="C604">IFERROR(INDEX('03.Muestra'!$F$8:$F$17,SMALL(IF("Documento no web"='03.Muestra'!$D$8:$D$17,ROW('03.Muestra'!$F$8:$F$17)-MIN(ROW('03.Muestra'!$D$8:$D$17))+1,""),ROW()-599)),"")</f>
        <v/>
      </c>
      <c r="D604" s="229" t="str">
        <f t="shared" si="69"/>
        <v/>
      </c>
      <c r="E604" s="74" t="str">
        <f t="shared" si="70"/>
        <v/>
      </c>
      <c r="F604" s="87"/>
      <c r="G604" s="18"/>
      <c r="H604" s="18"/>
      <c r="I604" s="18"/>
      <c r="K604" s="164"/>
      <c r="L604" s="18"/>
    </row>
    <row r="605" spans="1:30" ht="13.5" customHeight="1">
      <c r="A605" s="178" t="str" cm="1">
        <f t="array" ref="A605">IFERROR(INDEX('03.Muestra'!$B$8:$B$17,SMALL(IF("Documento no web"='03.Muestra'!$D$8:$D$17,ROW('03.Muestra'!$B$8:$B$17)-MIN(ROW('03.Muestra'!$D$8:$D$17))+1,""),ROW()-599)),"")</f>
        <v/>
      </c>
      <c r="B605" s="186" t="str" cm="1">
        <f t="array" ref="B605">IFERROR(INDEX('03.Muestra'!$C$8:$C$17,SMALL(IF("Documento no web"='03.Muestra'!$D$8:$D$17,ROW('03.Muestra'!$C$8:$C$17)-MIN(ROW('03.Muestra'!$D$8:$D$17))+1,""),ROW()-599)),"")</f>
        <v/>
      </c>
      <c r="C605" s="186" t="str" cm="1">
        <f t="array" ref="C605">IFERROR(INDEX('03.Muestra'!$F$8:$F$17,SMALL(IF("Documento no web"='03.Muestra'!$D$8:$D$17,ROW('03.Muestra'!$F$8:$F$17)-MIN(ROW('03.Muestra'!$D$8:$D$17))+1,""),ROW()-599)),"")</f>
        <v/>
      </c>
      <c r="D605" s="229" t="str">
        <f t="shared" si="69"/>
        <v/>
      </c>
      <c r="E605" s="74" t="str">
        <f t="shared" si="70"/>
        <v/>
      </c>
      <c r="F605" s="18"/>
      <c r="G605" s="18"/>
      <c r="H605" s="18"/>
      <c r="I605" s="18"/>
      <c r="K605" s="164"/>
      <c r="L605" s="18"/>
    </row>
    <row r="606" spans="1:30" ht="13.5" customHeight="1">
      <c r="A606" s="178" t="str" cm="1">
        <f t="array" ref="A606">IFERROR(INDEX('03.Muestra'!$B$8:$B$17,SMALL(IF("Documento no web"='03.Muestra'!$D$8:$D$17,ROW('03.Muestra'!$B$8:$B$17)-MIN(ROW('03.Muestra'!$D$8:$D$17))+1,""),ROW()-599)),"")</f>
        <v/>
      </c>
      <c r="B606" s="186" t="str" cm="1">
        <f t="array" ref="B606">IFERROR(INDEX('03.Muestra'!$C$8:$C$17,SMALL(IF("Documento no web"='03.Muestra'!$D$8:$D$17,ROW('03.Muestra'!$C$8:$C$17)-MIN(ROW('03.Muestra'!$D$8:$D$17))+1,""),ROW()-599)),"")</f>
        <v/>
      </c>
      <c r="C606" s="186" t="str" cm="1">
        <f t="array" ref="C606">IFERROR(INDEX('03.Muestra'!$F$8:$F$17,SMALL(IF("Documento no web"='03.Muestra'!$D$8:$D$17,ROW('03.Muestra'!$F$8:$F$17)-MIN(ROW('03.Muestra'!$D$8:$D$17))+1,""),ROW()-599)),"")</f>
        <v/>
      </c>
      <c r="D606" s="229" t="str">
        <f t="shared" si="69"/>
        <v/>
      </c>
      <c r="E606" s="74" t="str">
        <f t="shared" si="70"/>
        <v/>
      </c>
      <c r="F606" s="18"/>
      <c r="G606" s="18"/>
      <c r="H606" s="18"/>
      <c r="I606" s="18"/>
      <c r="K606" s="164"/>
      <c r="L606" s="18"/>
    </row>
    <row r="607" spans="1:30" ht="13.5" customHeight="1">
      <c r="A607" s="178" t="str" cm="1">
        <f t="array" ref="A607">IFERROR(INDEX('03.Muestra'!$B$8:$B$17,SMALL(IF("Documento no web"='03.Muestra'!$D$8:$D$17,ROW('03.Muestra'!$B$8:$B$17)-MIN(ROW('03.Muestra'!$D$8:$D$17))+1,""),ROW()-599)),"")</f>
        <v/>
      </c>
      <c r="B607" s="186" t="str" cm="1">
        <f t="array" ref="B607">IFERROR(INDEX('03.Muestra'!$C$8:$C$17,SMALL(IF("Documento no web"='03.Muestra'!$D$8:$D$17,ROW('03.Muestra'!$C$8:$C$17)-MIN(ROW('03.Muestra'!$D$8:$D$17))+1,""),ROW()-599)),"")</f>
        <v/>
      </c>
      <c r="C607" s="186" t="str" cm="1">
        <f t="array" ref="C607">IFERROR(INDEX('03.Muestra'!$F$8:$F$17,SMALL(IF("Documento no web"='03.Muestra'!$D$8:$D$17,ROW('03.Muestra'!$F$8:$F$17)-MIN(ROW('03.Muestra'!$D$8:$D$17))+1,""),ROW()-599)),"")</f>
        <v/>
      </c>
      <c r="D607" s="229" t="str">
        <f t="shared" si="69"/>
        <v/>
      </c>
      <c r="E607" s="74" t="str">
        <f t="shared" si="70"/>
        <v/>
      </c>
      <c r="F607" s="18"/>
      <c r="G607" s="18"/>
      <c r="H607" s="18"/>
      <c r="I607" s="18"/>
      <c r="J607" s="18"/>
      <c r="K607" s="163"/>
      <c r="L607" s="18"/>
    </row>
    <row r="608" spans="1:30" ht="13.5" customHeight="1">
      <c r="A608" s="178" t="str" cm="1">
        <f t="array" ref="A608">IFERROR(INDEX('03.Muestra'!$B$8:$B$17,SMALL(IF("Documento no web"='03.Muestra'!$D$8:$D$17,ROW('03.Muestra'!$B$8:$B$17)-MIN(ROW('03.Muestra'!$D$8:$D$17))+1,""),ROW()-599)),"")</f>
        <v/>
      </c>
      <c r="B608" s="186" t="str" cm="1">
        <f t="array" ref="B608">IFERROR(INDEX('03.Muestra'!$C$8:$C$17,SMALL(IF("Documento no web"='03.Muestra'!$D$8:$D$17,ROW('03.Muestra'!$C$8:$C$17)-MIN(ROW('03.Muestra'!$D$8:$D$17))+1,""),ROW()-599)),"")</f>
        <v/>
      </c>
      <c r="C608" s="186" t="str" cm="1">
        <f t="array" ref="C608">IFERROR(INDEX('03.Muestra'!$F$8:$F$17,SMALL(IF("Documento no web"='03.Muestra'!$D$8:$D$17,ROW('03.Muestra'!$F$8:$F$17)-MIN(ROW('03.Muestra'!$D$8:$D$17))+1,""),ROW()-599)),"")</f>
        <v/>
      </c>
      <c r="D608" s="229" t="str">
        <f t="shared" si="69"/>
        <v/>
      </c>
      <c r="E608" s="74" t="str">
        <f t="shared" si="70"/>
        <v/>
      </c>
      <c r="F608" s="18"/>
      <c r="G608" s="18"/>
      <c r="H608" s="18"/>
      <c r="I608" s="18"/>
      <c r="J608" s="18"/>
      <c r="K608" s="163"/>
      <c r="L608" s="18"/>
    </row>
    <row r="609" spans="1:30" ht="13.5" customHeight="1">
      <c r="A609" s="178" t="str" cm="1">
        <f t="array" ref="A609">IFERROR(INDEX('03.Muestra'!$B$8:$B$17,SMALL(IF("Documento no web"='03.Muestra'!$D$8:$D$17,ROW('03.Muestra'!$B$8:$B$17)-MIN(ROW('03.Muestra'!$D$8:$D$17))+1,""),ROW()-599)),"")</f>
        <v/>
      </c>
      <c r="B609" s="186" t="str" cm="1">
        <f t="array" ref="B609">IFERROR(INDEX('03.Muestra'!$C$8:$C$17,SMALL(IF("Documento no web"='03.Muestra'!$D$8:$D$17,ROW('03.Muestra'!$C$8:$C$17)-MIN(ROW('03.Muestra'!$D$8:$D$17))+1,""),ROW()-599)),"")</f>
        <v/>
      </c>
      <c r="C609" s="186" t="str" cm="1">
        <f t="array" ref="C609">IFERROR(INDEX('03.Muestra'!$F$8:$F$17,SMALL(IF("Documento no web"='03.Muestra'!$D$8:$D$17,ROW('03.Muestra'!$F$8:$F$17)-MIN(ROW('03.Muestra'!$D$8:$D$17))+1,""),ROW()-599)),"")</f>
        <v/>
      </c>
      <c r="D609" s="229" t="str">
        <f t="shared" si="69"/>
        <v/>
      </c>
      <c r="E609" s="74" t="str">
        <f t="shared" si="70"/>
        <v/>
      </c>
      <c r="F609" s="18"/>
      <c r="G609" s="18"/>
      <c r="H609" s="18"/>
      <c r="I609" s="18"/>
      <c r="J609" s="18"/>
      <c r="K609" s="163"/>
      <c r="L609" s="18"/>
    </row>
    <row r="610" spans="1:30" ht="12" customHeight="1">
      <c r="A610" s="79"/>
      <c r="B610" s="111"/>
      <c r="C610" s="111"/>
      <c r="D610" s="239"/>
      <c r="E610" s="74"/>
      <c r="F610" s="18"/>
      <c r="G610" s="18"/>
      <c r="H610" s="18"/>
      <c r="I610" s="18"/>
      <c r="J610" s="18"/>
      <c r="N610" s="18"/>
      <c r="O610" s="18"/>
      <c r="P610" s="18"/>
      <c r="Q610" s="18"/>
      <c r="R610" s="18"/>
      <c r="S610" s="18"/>
      <c r="T610" s="18"/>
      <c r="U610" s="18"/>
      <c r="AD610" s="18"/>
    </row>
    <row r="611" spans="1:30" ht="12" customHeight="1">
      <c r="A611" s="79"/>
      <c r="B611" s="111"/>
      <c r="C611" s="111"/>
      <c r="D611" s="239"/>
      <c r="E611" s="74"/>
      <c r="F611" s="18"/>
      <c r="G611" s="18"/>
      <c r="H611" s="18"/>
      <c r="I611" s="18"/>
      <c r="J611" s="18"/>
      <c r="N611" s="18"/>
      <c r="O611" s="18"/>
      <c r="P611" s="18"/>
      <c r="Q611" s="18"/>
      <c r="R611" s="18"/>
      <c r="S611" s="18"/>
      <c r="T611" s="18"/>
      <c r="U611" s="18"/>
      <c r="AD611" s="18"/>
    </row>
    <row r="612" spans="1:30" ht="31">
      <c r="A612" s="227"/>
      <c r="B612" s="228"/>
      <c r="C612" s="227"/>
      <c r="D612" s="240"/>
      <c r="E612" s="74"/>
      <c r="F612" s="18"/>
      <c r="G612" s="18"/>
      <c r="H612" s="18"/>
      <c r="I612" s="18"/>
      <c r="J612" s="18"/>
      <c r="N612" s="18"/>
      <c r="O612" s="18"/>
      <c r="P612" s="18"/>
      <c r="Q612" s="18"/>
      <c r="R612" s="18"/>
      <c r="S612" s="18"/>
      <c r="T612" s="18"/>
      <c r="U612" s="18"/>
      <c r="AD612" s="18"/>
    </row>
    <row r="613" spans="1:30" ht="14.5" customHeight="1">
      <c r="A613" s="180"/>
      <c r="B613" s="180"/>
      <c r="C613" s="180"/>
      <c r="D613" s="241"/>
      <c r="E613" s="74"/>
      <c r="F613" s="176"/>
      <c r="G613" s="18"/>
      <c r="H613" s="18"/>
      <c r="I613" s="18"/>
      <c r="J613" s="18"/>
      <c r="N613" s="18"/>
      <c r="O613" s="18"/>
      <c r="P613" s="18"/>
      <c r="Q613" s="18"/>
      <c r="R613" s="18"/>
      <c r="S613" s="18"/>
      <c r="T613" s="18"/>
      <c r="U613" s="18"/>
      <c r="AD613" s="18"/>
    </row>
    <row r="614" spans="1:30" ht="13.5" customHeight="1">
      <c r="B614" s="18"/>
      <c r="C614" s="18"/>
      <c r="D614" s="235"/>
      <c r="E614" s="18"/>
      <c r="F614" s="18"/>
      <c r="G614" s="18"/>
      <c r="H614" s="18"/>
      <c r="I614" s="18"/>
      <c r="J614" s="18"/>
      <c r="K614" s="163"/>
      <c r="L614" s="18"/>
    </row>
    <row r="615" spans="1:30" ht="13.5" customHeight="1">
      <c r="B615" s="18"/>
      <c r="C615" s="18"/>
      <c r="D615" s="235"/>
      <c r="E615" s="78"/>
      <c r="F615" s="18"/>
      <c r="G615" s="18"/>
      <c r="H615" s="18"/>
      <c r="I615" s="18"/>
      <c r="J615" s="18"/>
      <c r="K615" s="163"/>
      <c r="L615" s="18"/>
    </row>
    <row r="616" spans="1:30" ht="30" customHeight="1">
      <c r="A616" s="157" t="s">
        <v>262</v>
      </c>
      <c r="B616" s="22" t="s">
        <v>87</v>
      </c>
      <c r="C616" s="23" t="s">
        <v>448</v>
      </c>
      <c r="D616" s="237" t="s">
        <v>30</v>
      </c>
      <c r="E616" s="88"/>
      <c r="K616" s="163"/>
      <c r="L616" s="18"/>
    </row>
    <row r="617" spans="1:30" ht="13.5" customHeight="1">
      <c r="A617" s="178" t="str" cm="1">
        <f t="array" ref="A617">IFERROR(INDEX('03.Muestra'!$B$8:$B$17,SMALL(IF("Documento no web"='03.Muestra'!$D$8:$D$17,ROW('03.Muestra'!$B$8:$B$17)-MIN(ROW('03.Muestra'!$D$8:$D$17))+1,""),ROW()-616)),"")</f>
        <v/>
      </c>
      <c r="B617" s="186" t="str" cm="1">
        <f t="array" ref="B617">IFERROR(INDEX('03.Muestra'!$C$8:$C$17,SMALL(IF("Documento no web"='03.Muestra'!$D$8:$D$17,ROW('03.Muestra'!$C$8:$C$17)-MIN(ROW('03.Muestra'!$D$8:$D$17))+1,""),ROW()-616)),"")</f>
        <v/>
      </c>
      <c r="C617" s="186" t="str" cm="1">
        <f t="array" ref="C617">IFERROR(INDEX('03.Muestra'!$F$8:$F$17,SMALL(IF("Documento no web"='03.Muestra'!$D$8:$D$17,ROW('03.Muestra'!$F$8:$F$17)-MIN(ROW('03.Muestra'!$D$8:$D$17))+1,""),ROW()-616)),"")</f>
        <v/>
      </c>
      <c r="D617" s="229" t="str">
        <f t="shared" ref="D617:D626" si="71">IF(C617="","",$D$18)</f>
        <v/>
      </c>
      <c r="E617" s="74" t="str">
        <f t="shared" ref="E617:E626" si="72">IF(D617&lt;&gt;"",IF(AND(B617&lt;&gt;"",C617&lt;&gt;""),"","ERR"),"")</f>
        <v/>
      </c>
      <c r="F617" s="81" t="s">
        <v>31</v>
      </c>
      <c r="G617" s="82" t="s">
        <v>35</v>
      </c>
      <c r="H617" s="83" t="s">
        <v>33</v>
      </c>
      <c r="I617" s="84" t="s">
        <v>26</v>
      </c>
      <c r="J617" s="85" t="s">
        <v>24</v>
      </c>
      <c r="K617" s="159" t="s">
        <v>463</v>
      </c>
      <c r="L617" s="18"/>
    </row>
    <row r="618" spans="1:30" ht="13.5" customHeight="1">
      <c r="A618" s="178" t="str" cm="1">
        <f t="array" ref="A618">IFERROR(INDEX('03.Muestra'!$B$8:$B$17,SMALL(IF("Documento no web"='03.Muestra'!$D$8:$D$17,ROW('03.Muestra'!$B$8:$B$17)-MIN(ROW('03.Muestra'!$D$8:$D$17))+1,""),ROW()-616)),"")</f>
        <v/>
      </c>
      <c r="B618" s="186" t="str" cm="1">
        <f t="array" ref="B618">IFERROR(INDEX('03.Muestra'!$C$8:$C$17,SMALL(IF("Documento no web"='03.Muestra'!$D$8:$D$17,ROW('03.Muestra'!$C$8:$C$17)-MIN(ROW('03.Muestra'!$D$8:$D$17))+1,""),ROW()-616)),"")</f>
        <v/>
      </c>
      <c r="C618" s="186" t="str" cm="1">
        <f t="array" ref="C618">IFERROR(INDEX('03.Muestra'!$F$8:$F$17,SMALL(IF("Documento no web"='03.Muestra'!$D$8:$D$17,ROW('03.Muestra'!$F$8:$F$17)-MIN(ROW('03.Muestra'!$D$8:$D$17))+1,""),ROW()-616)),"")</f>
        <v/>
      </c>
      <c r="D618" s="229" t="str">
        <f t="shared" si="71"/>
        <v/>
      </c>
      <c r="E618" s="74" t="str">
        <f t="shared" si="72"/>
        <v/>
      </c>
      <c r="F618" s="199">
        <f ca="1">COUNTIF($D617:INDIRECT("$D" &amp;  SUM(ROW()-1,'03.Muestra'!$D$20)-1),F617)</f>
        <v>0</v>
      </c>
      <c r="G618" s="199">
        <f ca="1">COUNTIF($D617:INDIRECT("$D" &amp;  SUM(ROW()-1,'03.Muestra'!$D$20)-1),G617)</f>
        <v>0</v>
      </c>
      <c r="H618" s="199">
        <f ca="1">COUNTIF($D617:INDIRECT("$D" &amp;  SUM(ROW()-1,'03.Muestra'!$D$20)-1),H617)</f>
        <v>0</v>
      </c>
      <c r="I618" s="199">
        <f ca="1">COUNTIF($D617:INDIRECT("$D" &amp;  SUM(ROW()-1,'03.Muestra'!$D$20)-1),I617)</f>
        <v>0</v>
      </c>
      <c r="J618" s="199">
        <f ca="1">COUNTIF($D617:INDIRECT("$D" &amp;  SUM(ROW()-1,'03.Muestra'!$D$20)-1),J617)</f>
        <v>0</v>
      </c>
      <c r="K618" s="160">
        <f ca="1">IF(COUNTIF('03.Muestra'!$D$8:$D$17,"Documento no web")=0,0,COUNTBLANK($D617:INDIRECT("$D" &amp;  SUM(ROW()-1,COUNTIF('03.Muestra'!$D$8:$D$17,"Documento no web"))-1)))</f>
        <v>0</v>
      </c>
      <c r="L618" s="18"/>
    </row>
    <row r="619" spans="1:30" ht="13.5" customHeight="1">
      <c r="A619" s="178" t="str" cm="1">
        <f t="array" ref="A619">IFERROR(INDEX('03.Muestra'!$B$8:$B$17,SMALL(IF("Documento no web"='03.Muestra'!$D$8:$D$17,ROW('03.Muestra'!$B$8:$B$17)-MIN(ROW('03.Muestra'!$D$8:$D$17))+1,""),ROW()-616)),"")</f>
        <v/>
      </c>
      <c r="B619" s="186" t="str" cm="1">
        <f t="array" ref="B619">IFERROR(INDEX('03.Muestra'!$C$8:$C$17,SMALL(IF("Documento no web"='03.Muestra'!$D$8:$D$17,ROW('03.Muestra'!$C$8:$C$17)-MIN(ROW('03.Muestra'!$D$8:$D$17))+1,""),ROW()-616)),"")</f>
        <v/>
      </c>
      <c r="C619" s="186" t="str" cm="1">
        <f t="array" ref="C619">IFERROR(INDEX('03.Muestra'!$F$8:$F$17,SMALL(IF("Documento no web"='03.Muestra'!$D$8:$D$17,ROW('03.Muestra'!$F$8:$F$17)-MIN(ROW('03.Muestra'!$D$8:$D$17))+1,""),ROW()-616)),"")</f>
        <v/>
      </c>
      <c r="D619" s="229" t="str">
        <f t="shared" si="71"/>
        <v/>
      </c>
      <c r="E619" s="74" t="str">
        <f t="shared" si="72"/>
        <v/>
      </c>
      <c r="G619" s="18"/>
      <c r="H619" s="18"/>
      <c r="I619" s="18"/>
      <c r="J619" s="18"/>
      <c r="K619" s="163"/>
      <c r="L619" s="18"/>
    </row>
    <row r="620" spans="1:30" ht="13.5" customHeight="1">
      <c r="A620" s="178" t="str" cm="1">
        <f t="array" ref="A620">IFERROR(INDEX('03.Muestra'!$B$8:$B$17,SMALL(IF("Documento no web"='03.Muestra'!$D$8:$D$17,ROW('03.Muestra'!$B$8:$B$17)-MIN(ROW('03.Muestra'!$D$8:$D$17))+1,""),ROW()-616)),"")</f>
        <v/>
      </c>
      <c r="B620" s="186" t="str" cm="1">
        <f t="array" ref="B620">IFERROR(INDEX('03.Muestra'!$C$8:$C$17,SMALL(IF("Documento no web"='03.Muestra'!$D$8:$D$17,ROW('03.Muestra'!$C$8:$C$17)-MIN(ROW('03.Muestra'!$D$8:$D$17))+1,""),ROW()-616)),"")</f>
        <v/>
      </c>
      <c r="C620" s="186" t="str" cm="1">
        <f t="array" ref="C620">IFERROR(INDEX('03.Muestra'!$F$8:$F$17,SMALL(IF("Documento no web"='03.Muestra'!$D$8:$D$17,ROW('03.Muestra'!$F$8:$F$17)-MIN(ROW('03.Muestra'!$D$8:$D$17))+1,""),ROW()-616)),"")</f>
        <v/>
      </c>
      <c r="D620" s="229" t="str">
        <f t="shared" si="71"/>
        <v/>
      </c>
      <c r="E620" s="74" t="str">
        <f t="shared" si="72"/>
        <v/>
      </c>
      <c r="G620" s="18"/>
      <c r="H620" s="18"/>
      <c r="I620" s="18"/>
      <c r="J620" s="18"/>
      <c r="K620" s="163"/>
      <c r="L620" s="18"/>
    </row>
    <row r="621" spans="1:30" ht="13.5" customHeight="1">
      <c r="A621" s="178" t="str" cm="1">
        <f t="array" ref="A621">IFERROR(INDEX('03.Muestra'!$B$8:$B$17,SMALL(IF("Documento no web"='03.Muestra'!$D$8:$D$17,ROW('03.Muestra'!$B$8:$B$17)-MIN(ROW('03.Muestra'!$D$8:$D$17))+1,""),ROW()-616)),"")</f>
        <v/>
      </c>
      <c r="B621" s="186" t="str" cm="1">
        <f t="array" ref="B621">IFERROR(INDEX('03.Muestra'!$C$8:$C$17,SMALL(IF("Documento no web"='03.Muestra'!$D$8:$D$17,ROW('03.Muestra'!$C$8:$C$17)-MIN(ROW('03.Muestra'!$D$8:$D$17))+1,""),ROW()-616)),"")</f>
        <v/>
      </c>
      <c r="C621" s="186" t="str" cm="1">
        <f t="array" ref="C621">IFERROR(INDEX('03.Muestra'!$F$8:$F$17,SMALL(IF("Documento no web"='03.Muestra'!$D$8:$D$17,ROW('03.Muestra'!$F$8:$F$17)-MIN(ROW('03.Muestra'!$D$8:$D$17))+1,""),ROW()-616)),"")</f>
        <v/>
      </c>
      <c r="D621" s="229" t="str">
        <f t="shared" si="71"/>
        <v/>
      </c>
      <c r="E621" s="74" t="str">
        <f t="shared" si="72"/>
        <v/>
      </c>
      <c r="G621" s="18"/>
      <c r="H621" s="18"/>
      <c r="I621" s="18"/>
      <c r="J621" s="18"/>
      <c r="K621" s="163"/>
      <c r="L621" s="18"/>
    </row>
    <row r="622" spans="1:30" ht="13.5" customHeight="1">
      <c r="A622" s="178" t="str" cm="1">
        <f t="array" ref="A622">IFERROR(INDEX('03.Muestra'!$B$8:$B$17,SMALL(IF("Documento no web"='03.Muestra'!$D$8:$D$17,ROW('03.Muestra'!$B$8:$B$17)-MIN(ROW('03.Muestra'!$D$8:$D$17))+1,""),ROW()-616)),"")</f>
        <v/>
      </c>
      <c r="B622" s="186" t="str" cm="1">
        <f t="array" ref="B622">IFERROR(INDEX('03.Muestra'!$C$8:$C$17,SMALL(IF("Documento no web"='03.Muestra'!$D$8:$D$17,ROW('03.Muestra'!$C$8:$C$17)-MIN(ROW('03.Muestra'!$D$8:$D$17))+1,""),ROW()-616)),"")</f>
        <v/>
      </c>
      <c r="C622" s="186" t="str" cm="1">
        <f t="array" ref="C622">IFERROR(INDEX('03.Muestra'!$F$8:$F$17,SMALL(IF("Documento no web"='03.Muestra'!$D$8:$D$17,ROW('03.Muestra'!$F$8:$F$17)-MIN(ROW('03.Muestra'!$D$8:$D$17))+1,""),ROW()-616)),"")</f>
        <v/>
      </c>
      <c r="D622" s="229" t="str">
        <f t="shared" si="71"/>
        <v/>
      </c>
      <c r="E622" s="74" t="str">
        <f t="shared" si="72"/>
        <v/>
      </c>
      <c r="G622" s="18"/>
      <c r="H622" s="18"/>
      <c r="I622" s="18"/>
      <c r="J622" s="18"/>
      <c r="K622" s="163"/>
      <c r="L622" s="18"/>
    </row>
    <row r="623" spans="1:30" ht="13.5" customHeight="1">
      <c r="A623" s="178" t="str" cm="1">
        <f t="array" ref="A623">IFERROR(INDEX('03.Muestra'!$B$8:$B$17,SMALL(IF("Documento no web"='03.Muestra'!$D$8:$D$17,ROW('03.Muestra'!$B$8:$B$17)-MIN(ROW('03.Muestra'!$D$8:$D$17))+1,""),ROW()-616)),"")</f>
        <v/>
      </c>
      <c r="B623" s="186" t="str" cm="1">
        <f t="array" ref="B623">IFERROR(INDEX('03.Muestra'!$C$8:$C$17,SMALL(IF("Documento no web"='03.Muestra'!$D$8:$D$17,ROW('03.Muestra'!$C$8:$C$17)-MIN(ROW('03.Muestra'!$D$8:$D$17))+1,""),ROW()-616)),"")</f>
        <v/>
      </c>
      <c r="C623" s="186" t="str" cm="1">
        <f t="array" ref="C623">IFERROR(INDEX('03.Muestra'!$F$8:$F$17,SMALL(IF("Documento no web"='03.Muestra'!$D$8:$D$17,ROW('03.Muestra'!$F$8:$F$17)-MIN(ROW('03.Muestra'!$D$8:$D$17))+1,""),ROW()-616)),"")</f>
        <v/>
      </c>
      <c r="D623" s="229" t="str">
        <f t="shared" si="71"/>
        <v/>
      </c>
      <c r="E623" s="74" t="str">
        <f t="shared" si="72"/>
        <v/>
      </c>
      <c r="F623" s="18"/>
      <c r="G623" s="18"/>
      <c r="H623" s="18"/>
      <c r="I623" s="18"/>
      <c r="J623" s="18"/>
      <c r="K623" s="163"/>
      <c r="L623" s="18"/>
    </row>
    <row r="624" spans="1:30" ht="13.5" customHeight="1">
      <c r="A624" s="178" t="str" cm="1">
        <f t="array" ref="A624">IFERROR(INDEX('03.Muestra'!$B$8:$B$17,SMALL(IF("Documento no web"='03.Muestra'!$D$8:$D$17,ROW('03.Muestra'!$B$8:$B$17)-MIN(ROW('03.Muestra'!$D$8:$D$17))+1,""),ROW()-616)),"")</f>
        <v/>
      </c>
      <c r="B624" s="186" t="str" cm="1">
        <f t="array" ref="B624">IFERROR(INDEX('03.Muestra'!$C$8:$C$17,SMALL(IF("Documento no web"='03.Muestra'!$D$8:$D$17,ROW('03.Muestra'!$C$8:$C$17)-MIN(ROW('03.Muestra'!$D$8:$D$17))+1,""),ROW()-616)),"")</f>
        <v/>
      </c>
      <c r="C624" s="186" t="str" cm="1">
        <f t="array" ref="C624">IFERROR(INDEX('03.Muestra'!$F$8:$F$17,SMALL(IF("Documento no web"='03.Muestra'!$D$8:$D$17,ROW('03.Muestra'!$F$8:$F$17)-MIN(ROW('03.Muestra'!$D$8:$D$17))+1,""),ROW()-616)),"")</f>
        <v/>
      </c>
      <c r="D624" s="229" t="str">
        <f t="shared" si="71"/>
        <v/>
      </c>
      <c r="E624" s="74" t="str">
        <f t="shared" si="72"/>
        <v/>
      </c>
      <c r="F624" s="18"/>
      <c r="G624" s="18"/>
      <c r="H624" s="18"/>
      <c r="I624" s="18"/>
      <c r="J624" s="18"/>
      <c r="K624" s="163"/>
      <c r="L624" s="18"/>
    </row>
    <row r="625" spans="1:30" ht="13.5" customHeight="1">
      <c r="A625" s="178" t="str" cm="1">
        <f t="array" ref="A625">IFERROR(INDEX('03.Muestra'!$B$8:$B$17,SMALL(IF("Documento no web"='03.Muestra'!$D$8:$D$17,ROW('03.Muestra'!$B$8:$B$17)-MIN(ROW('03.Muestra'!$D$8:$D$17))+1,""),ROW()-616)),"")</f>
        <v/>
      </c>
      <c r="B625" s="186" t="str" cm="1">
        <f t="array" ref="B625">IFERROR(INDEX('03.Muestra'!$C$8:$C$17,SMALL(IF("Documento no web"='03.Muestra'!$D$8:$D$17,ROW('03.Muestra'!$C$8:$C$17)-MIN(ROW('03.Muestra'!$D$8:$D$17))+1,""),ROW()-616)),"")</f>
        <v/>
      </c>
      <c r="C625" s="186" t="str" cm="1">
        <f t="array" ref="C625">IFERROR(INDEX('03.Muestra'!$F$8:$F$17,SMALL(IF("Documento no web"='03.Muestra'!$D$8:$D$17,ROW('03.Muestra'!$F$8:$F$17)-MIN(ROW('03.Muestra'!$D$8:$D$17))+1,""),ROW()-616)),"")</f>
        <v/>
      </c>
      <c r="D625" s="229" t="str">
        <f t="shared" si="71"/>
        <v/>
      </c>
      <c r="E625" s="74" t="str">
        <f t="shared" si="72"/>
        <v/>
      </c>
      <c r="F625" s="18"/>
      <c r="G625" s="18"/>
      <c r="H625" s="18"/>
      <c r="I625" s="18"/>
      <c r="J625" s="18"/>
      <c r="K625" s="163"/>
      <c r="L625" s="18"/>
    </row>
    <row r="626" spans="1:30" ht="13.5" customHeight="1">
      <c r="A626" s="178" t="str" cm="1">
        <f t="array" ref="A626">IFERROR(INDEX('03.Muestra'!$B$8:$B$17,SMALL(IF("Documento no web"='03.Muestra'!$D$8:$D$17,ROW('03.Muestra'!$B$8:$B$17)-MIN(ROW('03.Muestra'!$D$8:$D$17))+1,""),ROW()-616)),"")</f>
        <v/>
      </c>
      <c r="B626" s="186" t="str" cm="1">
        <f t="array" ref="B626">IFERROR(INDEX('03.Muestra'!$C$8:$C$17,SMALL(IF("Documento no web"='03.Muestra'!$D$8:$D$17,ROW('03.Muestra'!$C$8:$C$17)-MIN(ROW('03.Muestra'!$D$8:$D$17))+1,""),ROW()-616)),"")</f>
        <v/>
      </c>
      <c r="C626" s="186" t="str" cm="1">
        <f t="array" ref="C626">IFERROR(INDEX('03.Muestra'!$F$8:$F$17,SMALL(IF("Documento no web"='03.Muestra'!$D$8:$D$17,ROW('03.Muestra'!$F$8:$F$17)-MIN(ROW('03.Muestra'!$D$8:$D$17))+1,""),ROW()-616)),"")</f>
        <v/>
      </c>
      <c r="D626" s="229" t="str">
        <f t="shared" si="71"/>
        <v/>
      </c>
      <c r="E626" s="74" t="str">
        <f t="shared" si="72"/>
        <v/>
      </c>
      <c r="F626" s="18"/>
      <c r="G626" s="18"/>
      <c r="H626" s="18"/>
      <c r="I626" s="18"/>
      <c r="J626" s="18"/>
      <c r="K626" s="163"/>
      <c r="L626" s="18"/>
    </row>
    <row r="627" spans="1:30" ht="12" customHeight="1">
      <c r="A627" s="79"/>
      <c r="B627" s="111"/>
      <c r="C627" s="111"/>
      <c r="D627" s="239"/>
      <c r="E627" s="74"/>
      <c r="F627" s="18"/>
      <c r="G627" s="18"/>
      <c r="H627" s="18"/>
      <c r="I627" s="18"/>
      <c r="J627" s="18"/>
      <c r="N627" s="18"/>
      <c r="O627" s="18"/>
      <c r="P627" s="18"/>
      <c r="Q627" s="18"/>
      <c r="R627" s="18"/>
      <c r="S627" s="18"/>
      <c r="T627" s="18"/>
      <c r="U627" s="18"/>
      <c r="AD627" s="18"/>
    </row>
    <row r="628" spans="1:30" ht="12" customHeight="1">
      <c r="A628" s="79"/>
      <c r="B628" s="111"/>
      <c r="C628" s="111"/>
      <c r="D628" s="239"/>
      <c r="E628" s="74"/>
      <c r="F628" s="18"/>
      <c r="G628" s="18"/>
      <c r="H628" s="18"/>
      <c r="I628" s="18"/>
      <c r="J628" s="18"/>
      <c r="N628" s="18"/>
      <c r="O628" s="18"/>
      <c r="P628" s="18"/>
      <c r="Q628" s="18"/>
      <c r="R628" s="18"/>
      <c r="S628" s="18"/>
      <c r="T628" s="18"/>
      <c r="U628" s="18"/>
      <c r="AD628" s="18"/>
    </row>
    <row r="629" spans="1:30" ht="31">
      <c r="A629" s="227"/>
      <c r="B629" s="228"/>
      <c r="C629" s="227"/>
      <c r="D629" s="240"/>
      <c r="E629" s="74"/>
      <c r="F629" s="18"/>
      <c r="G629" s="18"/>
      <c r="H629" s="18"/>
      <c r="I629" s="18"/>
      <c r="J629" s="18"/>
      <c r="N629" s="18"/>
      <c r="O629" s="18"/>
      <c r="P629" s="18"/>
      <c r="Q629" s="18"/>
      <c r="R629" s="18"/>
      <c r="S629" s="18"/>
      <c r="T629" s="18"/>
      <c r="U629" s="18"/>
      <c r="AD629" s="18"/>
    </row>
    <row r="630" spans="1:30" ht="14.5" customHeight="1">
      <c r="A630" s="180"/>
      <c r="B630" s="180"/>
      <c r="C630" s="180"/>
      <c r="D630" s="241"/>
      <c r="E630" s="74"/>
      <c r="F630" s="176"/>
      <c r="G630" s="18"/>
      <c r="H630" s="18"/>
      <c r="I630" s="18"/>
      <c r="J630" s="18"/>
      <c r="N630" s="18"/>
      <c r="O630" s="18"/>
      <c r="P630" s="18"/>
      <c r="Q630" s="18"/>
      <c r="R630" s="18"/>
      <c r="S630" s="18"/>
      <c r="T630" s="18"/>
      <c r="U630" s="18"/>
      <c r="AD630" s="18"/>
    </row>
    <row r="631" spans="1:30" ht="13.5" customHeight="1">
      <c r="B631" s="18"/>
      <c r="C631" s="18"/>
      <c r="D631" s="235"/>
      <c r="E631" s="18"/>
      <c r="F631" s="18"/>
      <c r="G631" s="18"/>
      <c r="H631" s="18"/>
      <c r="I631" s="18"/>
      <c r="J631" s="18"/>
      <c r="K631" s="163"/>
      <c r="L631" s="18"/>
    </row>
    <row r="632" spans="1:30" ht="13.5" customHeight="1">
      <c r="B632" s="18"/>
      <c r="C632" s="18"/>
      <c r="D632" s="235"/>
      <c r="E632" s="78"/>
      <c r="F632" s="18"/>
      <c r="G632" s="18"/>
      <c r="H632" s="18"/>
      <c r="I632" s="18"/>
      <c r="J632" s="18"/>
      <c r="K632" s="163"/>
      <c r="L632" s="18"/>
    </row>
    <row r="633" spans="1:30" ht="30" customHeight="1">
      <c r="A633" s="157" t="s">
        <v>262</v>
      </c>
      <c r="B633" s="22" t="s">
        <v>87</v>
      </c>
      <c r="C633" s="23" t="s">
        <v>449</v>
      </c>
      <c r="D633" s="237" t="s">
        <v>30</v>
      </c>
      <c r="E633" s="88"/>
      <c r="K633" s="163"/>
      <c r="L633" s="18"/>
    </row>
    <row r="634" spans="1:30" ht="13.5" customHeight="1">
      <c r="A634" s="178" t="str" cm="1">
        <f t="array" ref="A634">IFERROR(INDEX('03.Muestra'!$B$8:$B$17,SMALL(IF("Documento no web"='03.Muestra'!$D$8:$D$17,ROW('03.Muestra'!$B$8:$B$17)-MIN(ROW('03.Muestra'!$D$8:$D$17))+1,""),ROW()-633)),"")</f>
        <v/>
      </c>
      <c r="B634" s="186" t="str" cm="1">
        <f t="array" ref="B634">IFERROR(INDEX('03.Muestra'!$C$8:$C$17,SMALL(IF("Documento no web"='03.Muestra'!$D$8:$D$17,ROW('03.Muestra'!$C$8:$C$17)-MIN(ROW('03.Muestra'!$D$8:$D$17))+1,""),ROW()-633)),"")</f>
        <v/>
      </c>
      <c r="C634" s="186" t="str" cm="1">
        <f t="array" ref="C634">IFERROR(INDEX('03.Muestra'!$F$8:$F$17,SMALL(IF("Documento no web"='03.Muestra'!$D$8:$D$17,ROW('03.Muestra'!$F$8:$F$17)-MIN(ROW('03.Muestra'!$D$8:$D$17))+1,""),ROW()-633)),"")</f>
        <v/>
      </c>
      <c r="D634" s="229" t="str">
        <f t="shared" ref="D634:D643" si="73">IF(C634="","",$D$18)</f>
        <v/>
      </c>
      <c r="E634" s="74" t="str">
        <f t="shared" ref="E634:E643" si="74">IF(D634&lt;&gt;"",IF(AND(B634&lt;&gt;"",C634&lt;&gt;""),"","ERR"),"")</f>
        <v/>
      </c>
      <c r="F634" s="81" t="s">
        <v>31</v>
      </c>
      <c r="G634" s="82" t="s">
        <v>35</v>
      </c>
      <c r="H634" s="83" t="s">
        <v>33</v>
      </c>
      <c r="I634" s="84" t="s">
        <v>26</v>
      </c>
      <c r="J634" s="85" t="s">
        <v>24</v>
      </c>
      <c r="K634" s="159" t="s">
        <v>463</v>
      </c>
      <c r="L634" s="18"/>
    </row>
    <row r="635" spans="1:30" ht="13.5" customHeight="1">
      <c r="A635" s="178" t="str" cm="1">
        <f t="array" ref="A635">IFERROR(INDEX('03.Muestra'!$B$8:$B$17,SMALL(IF("Documento no web"='03.Muestra'!$D$8:$D$17,ROW('03.Muestra'!$B$8:$B$17)-MIN(ROW('03.Muestra'!$D$8:$D$17))+1,""),ROW()-633)),"")</f>
        <v/>
      </c>
      <c r="B635" s="186" t="str" cm="1">
        <f t="array" ref="B635">IFERROR(INDEX('03.Muestra'!$C$8:$C$17,SMALL(IF("Documento no web"='03.Muestra'!$D$8:$D$17,ROW('03.Muestra'!$C$8:$C$17)-MIN(ROW('03.Muestra'!$D$8:$D$17))+1,""),ROW()-633)),"")</f>
        <v/>
      </c>
      <c r="C635" s="186" t="str" cm="1">
        <f t="array" ref="C635">IFERROR(INDEX('03.Muestra'!$F$8:$F$17,SMALL(IF("Documento no web"='03.Muestra'!$D$8:$D$17,ROW('03.Muestra'!$F$8:$F$17)-MIN(ROW('03.Muestra'!$D$8:$D$17))+1,""),ROW()-633)),"")</f>
        <v/>
      </c>
      <c r="D635" s="229" t="str">
        <f t="shared" si="73"/>
        <v/>
      </c>
      <c r="E635" s="74" t="str">
        <f t="shared" si="74"/>
        <v/>
      </c>
      <c r="F635" s="199">
        <f ca="1">COUNTIF($D634:INDIRECT("$D" &amp;  SUM(ROW()-1,'03.Muestra'!$D$20)-1),F634)</f>
        <v>0</v>
      </c>
      <c r="G635" s="199">
        <f ca="1">COUNTIF($D634:INDIRECT("$D" &amp;  SUM(ROW()-1,'03.Muestra'!$D$20)-1),G634)</f>
        <v>0</v>
      </c>
      <c r="H635" s="199">
        <f ca="1">COUNTIF($D634:INDIRECT("$D" &amp;  SUM(ROW()-1,'03.Muestra'!$D$20)-1),H634)</f>
        <v>0</v>
      </c>
      <c r="I635" s="199">
        <f ca="1">COUNTIF($D634:INDIRECT("$D" &amp;  SUM(ROW()-1,'03.Muestra'!$D$20)-1),I634)</f>
        <v>0</v>
      </c>
      <c r="J635" s="199">
        <f ca="1">COUNTIF($D634:INDIRECT("$D" &amp;  SUM(ROW()-1,'03.Muestra'!$D$20)-1),J634)</f>
        <v>0</v>
      </c>
      <c r="K635" s="160">
        <f ca="1">IF(COUNTIF('03.Muestra'!$D$8:$D$17,"Documento no web")=0,0,COUNTBLANK($D634:INDIRECT("$D" &amp;  SUM(ROW()-1,COUNTIF('03.Muestra'!$D$8:$D$17,"Documento no web"))-1)))</f>
        <v>0</v>
      </c>
      <c r="L635" s="18"/>
    </row>
    <row r="636" spans="1:30" ht="13.5" customHeight="1">
      <c r="A636" s="178" t="str" cm="1">
        <f t="array" ref="A636">IFERROR(INDEX('03.Muestra'!$B$8:$B$17,SMALL(IF("Documento no web"='03.Muestra'!$D$8:$D$17,ROW('03.Muestra'!$B$8:$B$17)-MIN(ROW('03.Muestra'!$D$8:$D$17))+1,""),ROW()-633)),"")</f>
        <v/>
      </c>
      <c r="B636" s="186" t="str" cm="1">
        <f t="array" ref="B636">IFERROR(INDEX('03.Muestra'!$C$8:$C$17,SMALL(IF("Documento no web"='03.Muestra'!$D$8:$D$17,ROW('03.Muestra'!$C$8:$C$17)-MIN(ROW('03.Muestra'!$D$8:$D$17))+1,""),ROW()-633)),"")</f>
        <v/>
      </c>
      <c r="C636" s="186" t="str" cm="1">
        <f t="array" ref="C636">IFERROR(INDEX('03.Muestra'!$F$8:$F$17,SMALL(IF("Documento no web"='03.Muestra'!$D$8:$D$17,ROW('03.Muestra'!$F$8:$F$17)-MIN(ROW('03.Muestra'!$D$8:$D$17))+1,""),ROW()-633)),"")</f>
        <v/>
      </c>
      <c r="D636" s="229" t="str">
        <f t="shared" si="73"/>
        <v/>
      </c>
      <c r="E636" s="74" t="str">
        <f t="shared" si="74"/>
        <v/>
      </c>
      <c r="G636" s="18"/>
      <c r="H636" s="18"/>
      <c r="I636" s="18"/>
      <c r="J636" s="18"/>
      <c r="K636" s="163"/>
      <c r="L636" s="18"/>
    </row>
    <row r="637" spans="1:30" ht="13.5" customHeight="1">
      <c r="A637" s="178" t="str" cm="1">
        <f t="array" ref="A637">IFERROR(INDEX('03.Muestra'!$B$8:$B$17,SMALL(IF("Documento no web"='03.Muestra'!$D$8:$D$17,ROW('03.Muestra'!$B$8:$B$17)-MIN(ROW('03.Muestra'!$D$8:$D$17))+1,""),ROW()-633)),"")</f>
        <v/>
      </c>
      <c r="B637" s="186" t="str" cm="1">
        <f t="array" ref="B637">IFERROR(INDEX('03.Muestra'!$C$8:$C$17,SMALL(IF("Documento no web"='03.Muestra'!$D$8:$D$17,ROW('03.Muestra'!$C$8:$C$17)-MIN(ROW('03.Muestra'!$D$8:$D$17))+1,""),ROW()-633)),"")</f>
        <v/>
      </c>
      <c r="C637" s="186" t="str" cm="1">
        <f t="array" ref="C637">IFERROR(INDEX('03.Muestra'!$F$8:$F$17,SMALL(IF("Documento no web"='03.Muestra'!$D$8:$D$17,ROW('03.Muestra'!$F$8:$F$17)-MIN(ROW('03.Muestra'!$D$8:$D$17))+1,""),ROW()-633)),"")</f>
        <v/>
      </c>
      <c r="D637" s="229" t="str">
        <f t="shared" si="73"/>
        <v/>
      </c>
      <c r="E637" s="74" t="str">
        <f t="shared" si="74"/>
        <v/>
      </c>
      <c r="G637" s="18"/>
      <c r="H637" s="18"/>
      <c r="I637" s="18"/>
      <c r="J637" s="18"/>
      <c r="K637" s="163"/>
      <c r="L637" s="18"/>
    </row>
    <row r="638" spans="1:30" ht="13.5" customHeight="1">
      <c r="A638" s="178" t="str" cm="1">
        <f t="array" ref="A638">IFERROR(INDEX('03.Muestra'!$B$8:$B$17,SMALL(IF("Documento no web"='03.Muestra'!$D$8:$D$17,ROW('03.Muestra'!$B$8:$B$17)-MIN(ROW('03.Muestra'!$D$8:$D$17))+1,""),ROW()-633)),"")</f>
        <v/>
      </c>
      <c r="B638" s="186" t="str" cm="1">
        <f t="array" ref="B638">IFERROR(INDEX('03.Muestra'!$C$8:$C$17,SMALL(IF("Documento no web"='03.Muestra'!$D$8:$D$17,ROW('03.Muestra'!$C$8:$C$17)-MIN(ROW('03.Muestra'!$D$8:$D$17))+1,""),ROW()-633)),"")</f>
        <v/>
      </c>
      <c r="C638" s="186" t="str" cm="1">
        <f t="array" ref="C638">IFERROR(INDEX('03.Muestra'!$F$8:$F$17,SMALL(IF("Documento no web"='03.Muestra'!$D$8:$D$17,ROW('03.Muestra'!$F$8:$F$17)-MIN(ROW('03.Muestra'!$D$8:$D$17))+1,""),ROW()-633)),"")</f>
        <v/>
      </c>
      <c r="D638" s="229" t="str">
        <f t="shared" si="73"/>
        <v/>
      </c>
      <c r="E638" s="74" t="str">
        <f t="shared" si="74"/>
        <v/>
      </c>
      <c r="G638" s="18"/>
      <c r="H638" s="18"/>
      <c r="I638" s="18"/>
      <c r="J638" s="18"/>
      <c r="K638" s="163"/>
      <c r="L638" s="18"/>
    </row>
    <row r="639" spans="1:30" ht="13.5" customHeight="1">
      <c r="A639" s="178" t="str" cm="1">
        <f t="array" ref="A639">IFERROR(INDEX('03.Muestra'!$B$8:$B$17,SMALL(IF("Documento no web"='03.Muestra'!$D$8:$D$17,ROW('03.Muestra'!$B$8:$B$17)-MIN(ROW('03.Muestra'!$D$8:$D$17))+1,""),ROW()-633)),"")</f>
        <v/>
      </c>
      <c r="B639" s="186" t="str" cm="1">
        <f t="array" ref="B639">IFERROR(INDEX('03.Muestra'!$C$8:$C$17,SMALL(IF("Documento no web"='03.Muestra'!$D$8:$D$17,ROW('03.Muestra'!$C$8:$C$17)-MIN(ROW('03.Muestra'!$D$8:$D$17))+1,""),ROW()-633)),"")</f>
        <v/>
      </c>
      <c r="C639" s="186" t="str" cm="1">
        <f t="array" ref="C639">IFERROR(INDEX('03.Muestra'!$F$8:$F$17,SMALL(IF("Documento no web"='03.Muestra'!$D$8:$D$17,ROW('03.Muestra'!$F$8:$F$17)-MIN(ROW('03.Muestra'!$D$8:$D$17))+1,""),ROW()-633)),"")</f>
        <v/>
      </c>
      <c r="D639" s="229" t="str">
        <f t="shared" si="73"/>
        <v/>
      </c>
      <c r="E639" s="74" t="str">
        <f t="shared" si="74"/>
        <v/>
      </c>
      <c r="G639" s="18"/>
      <c r="H639" s="18"/>
      <c r="I639" s="18"/>
      <c r="J639" s="18"/>
      <c r="K639" s="163"/>
      <c r="L639" s="18"/>
    </row>
    <row r="640" spans="1:30" ht="13.5" customHeight="1">
      <c r="A640" s="178" t="str" cm="1">
        <f t="array" ref="A640">IFERROR(INDEX('03.Muestra'!$B$8:$B$17,SMALL(IF("Documento no web"='03.Muestra'!$D$8:$D$17,ROW('03.Muestra'!$B$8:$B$17)-MIN(ROW('03.Muestra'!$D$8:$D$17))+1,""),ROW()-633)),"")</f>
        <v/>
      </c>
      <c r="B640" s="186" t="str" cm="1">
        <f t="array" ref="B640">IFERROR(INDEX('03.Muestra'!$C$8:$C$17,SMALL(IF("Documento no web"='03.Muestra'!$D$8:$D$17,ROW('03.Muestra'!$C$8:$C$17)-MIN(ROW('03.Muestra'!$D$8:$D$17))+1,""),ROW()-633)),"")</f>
        <v/>
      </c>
      <c r="C640" s="186" t="str" cm="1">
        <f t="array" ref="C640">IFERROR(INDEX('03.Muestra'!$F$8:$F$17,SMALL(IF("Documento no web"='03.Muestra'!$D$8:$D$17,ROW('03.Muestra'!$F$8:$F$17)-MIN(ROW('03.Muestra'!$D$8:$D$17))+1,""),ROW()-633)),"")</f>
        <v/>
      </c>
      <c r="D640" s="229" t="str">
        <f t="shared" si="73"/>
        <v/>
      </c>
      <c r="E640" s="74" t="str">
        <f t="shared" si="74"/>
        <v/>
      </c>
      <c r="F640" s="18"/>
      <c r="G640" s="18"/>
      <c r="H640" s="18"/>
      <c r="I640" s="18"/>
      <c r="J640" s="18"/>
      <c r="K640" s="163"/>
      <c r="L640" s="18"/>
    </row>
    <row r="641" spans="1:30" ht="13.5" customHeight="1">
      <c r="A641" s="178" t="str" cm="1">
        <f t="array" ref="A641">IFERROR(INDEX('03.Muestra'!$B$8:$B$17,SMALL(IF("Documento no web"='03.Muestra'!$D$8:$D$17,ROW('03.Muestra'!$B$8:$B$17)-MIN(ROW('03.Muestra'!$D$8:$D$17))+1,""),ROW()-633)),"")</f>
        <v/>
      </c>
      <c r="B641" s="186" t="str" cm="1">
        <f t="array" ref="B641">IFERROR(INDEX('03.Muestra'!$C$8:$C$17,SMALL(IF("Documento no web"='03.Muestra'!$D$8:$D$17,ROW('03.Muestra'!$C$8:$C$17)-MIN(ROW('03.Muestra'!$D$8:$D$17))+1,""),ROW()-633)),"")</f>
        <v/>
      </c>
      <c r="C641" s="186" t="str" cm="1">
        <f t="array" ref="C641">IFERROR(INDEX('03.Muestra'!$F$8:$F$17,SMALL(IF("Documento no web"='03.Muestra'!$D$8:$D$17,ROW('03.Muestra'!$F$8:$F$17)-MIN(ROW('03.Muestra'!$D$8:$D$17))+1,""),ROW()-633)),"")</f>
        <v/>
      </c>
      <c r="D641" s="229" t="str">
        <f t="shared" si="73"/>
        <v/>
      </c>
      <c r="E641" s="74" t="str">
        <f t="shared" si="74"/>
        <v/>
      </c>
      <c r="F641" s="18"/>
      <c r="G641" s="18"/>
      <c r="H641" s="18"/>
      <c r="I641" s="18"/>
      <c r="J641" s="18"/>
      <c r="K641" s="163"/>
      <c r="L641" s="18"/>
    </row>
    <row r="642" spans="1:30" ht="13.5" customHeight="1">
      <c r="A642" s="178" t="str" cm="1">
        <f t="array" ref="A642">IFERROR(INDEX('03.Muestra'!$B$8:$B$17,SMALL(IF("Documento no web"='03.Muestra'!$D$8:$D$17,ROW('03.Muestra'!$B$8:$B$17)-MIN(ROW('03.Muestra'!$D$8:$D$17))+1,""),ROW()-633)),"")</f>
        <v/>
      </c>
      <c r="B642" s="186" t="str" cm="1">
        <f t="array" ref="B642">IFERROR(INDEX('03.Muestra'!$C$8:$C$17,SMALL(IF("Documento no web"='03.Muestra'!$D$8:$D$17,ROW('03.Muestra'!$C$8:$C$17)-MIN(ROW('03.Muestra'!$D$8:$D$17))+1,""),ROW()-633)),"")</f>
        <v/>
      </c>
      <c r="C642" s="186" t="str" cm="1">
        <f t="array" ref="C642">IFERROR(INDEX('03.Muestra'!$F$8:$F$17,SMALL(IF("Documento no web"='03.Muestra'!$D$8:$D$17,ROW('03.Muestra'!$F$8:$F$17)-MIN(ROW('03.Muestra'!$D$8:$D$17))+1,""),ROW()-633)),"")</f>
        <v/>
      </c>
      <c r="D642" s="229" t="str">
        <f t="shared" si="73"/>
        <v/>
      </c>
      <c r="E642" s="74" t="str">
        <f t="shared" si="74"/>
        <v/>
      </c>
      <c r="F642" s="18"/>
      <c r="G642" s="18"/>
      <c r="H642" s="18"/>
      <c r="I642" s="18"/>
      <c r="J642" s="18"/>
      <c r="K642" s="163"/>
      <c r="L642" s="18"/>
    </row>
    <row r="643" spans="1:30" ht="13.5" customHeight="1">
      <c r="A643" s="178" t="str" cm="1">
        <f t="array" ref="A643">IFERROR(INDEX('03.Muestra'!$B$8:$B$17,SMALL(IF("Documento no web"='03.Muestra'!$D$8:$D$17,ROW('03.Muestra'!$B$8:$B$17)-MIN(ROW('03.Muestra'!$D$8:$D$17))+1,""),ROW()-633)),"")</f>
        <v/>
      </c>
      <c r="B643" s="186" t="str" cm="1">
        <f t="array" ref="B643">IFERROR(INDEX('03.Muestra'!$C$8:$C$17,SMALL(IF("Documento no web"='03.Muestra'!$D$8:$D$17,ROW('03.Muestra'!$C$8:$C$17)-MIN(ROW('03.Muestra'!$D$8:$D$17))+1,""),ROW()-633)),"")</f>
        <v/>
      </c>
      <c r="C643" s="186" t="str" cm="1">
        <f t="array" ref="C643">IFERROR(INDEX('03.Muestra'!$F$8:$F$17,SMALL(IF("Documento no web"='03.Muestra'!$D$8:$D$17,ROW('03.Muestra'!$F$8:$F$17)-MIN(ROW('03.Muestra'!$D$8:$D$17))+1,""),ROW()-633)),"")</f>
        <v/>
      </c>
      <c r="D643" s="229" t="str">
        <f t="shared" si="73"/>
        <v/>
      </c>
      <c r="E643" s="74" t="str">
        <f t="shared" si="74"/>
        <v/>
      </c>
      <c r="F643" s="18"/>
      <c r="G643" s="18"/>
      <c r="H643" s="18"/>
      <c r="I643" s="18"/>
      <c r="J643" s="18"/>
      <c r="K643" s="163"/>
      <c r="L643" s="18"/>
    </row>
    <row r="644" spans="1:30" ht="12" customHeight="1">
      <c r="A644" s="79"/>
      <c r="B644" s="111"/>
      <c r="C644" s="111"/>
      <c r="D644" s="239"/>
      <c r="E644" s="74"/>
      <c r="F644" s="18"/>
      <c r="G644" s="18"/>
      <c r="H644" s="18"/>
      <c r="I644" s="18"/>
      <c r="J644" s="18"/>
      <c r="N644" s="18"/>
      <c r="O644" s="18"/>
      <c r="P644" s="18"/>
      <c r="Q644" s="18"/>
      <c r="R644" s="18"/>
      <c r="S644" s="18"/>
      <c r="T644" s="18"/>
      <c r="U644" s="18"/>
      <c r="AD644" s="18"/>
    </row>
    <row r="645" spans="1:30" ht="12" customHeight="1">
      <c r="A645" s="79"/>
      <c r="B645" s="111"/>
      <c r="C645" s="111"/>
      <c r="D645" s="239"/>
      <c r="E645" s="74"/>
      <c r="F645" s="18"/>
      <c r="G645" s="18"/>
      <c r="H645" s="18"/>
      <c r="I645" s="18"/>
      <c r="J645" s="18"/>
      <c r="N645" s="18"/>
      <c r="O645" s="18"/>
      <c r="P645" s="18"/>
      <c r="Q645" s="18"/>
      <c r="R645" s="18"/>
      <c r="S645" s="18"/>
      <c r="T645" s="18"/>
      <c r="U645" s="18"/>
      <c r="AD645" s="18"/>
    </row>
    <row r="646" spans="1:30" ht="31">
      <c r="A646" s="227"/>
      <c r="B646" s="228"/>
      <c r="C646" s="227"/>
      <c r="D646" s="240"/>
      <c r="E646" s="74"/>
      <c r="F646" s="18"/>
      <c r="G646" s="18"/>
      <c r="H646" s="18"/>
      <c r="I646" s="18"/>
      <c r="J646" s="18"/>
      <c r="N646" s="18"/>
      <c r="O646" s="18"/>
      <c r="P646" s="18"/>
      <c r="Q646" s="18"/>
      <c r="R646" s="18"/>
      <c r="S646" s="18"/>
      <c r="T646" s="18"/>
      <c r="U646" s="18"/>
      <c r="AD646" s="18"/>
    </row>
    <row r="647" spans="1:30" ht="14.5" customHeight="1">
      <c r="A647" s="180"/>
      <c r="B647" s="180"/>
      <c r="C647" s="180"/>
      <c r="D647" s="241"/>
      <c r="E647" s="74"/>
      <c r="F647" s="176"/>
      <c r="G647" s="18"/>
      <c r="H647" s="18"/>
      <c r="I647" s="18"/>
      <c r="J647" s="18"/>
      <c r="N647" s="18"/>
      <c r="O647" s="18"/>
      <c r="P647" s="18"/>
      <c r="Q647" s="18"/>
      <c r="R647" s="18"/>
      <c r="S647" s="18"/>
      <c r="T647" s="18"/>
      <c r="U647" s="18"/>
      <c r="AD647" s="18"/>
    </row>
    <row r="648" spans="1:30" ht="13.5" customHeight="1">
      <c r="B648" s="18"/>
      <c r="C648" s="18"/>
      <c r="D648" s="235"/>
      <c r="E648" s="18"/>
      <c r="F648" s="18"/>
      <c r="G648" s="18"/>
      <c r="H648" s="18"/>
      <c r="I648" s="18"/>
      <c r="J648" s="18"/>
      <c r="K648" s="163"/>
      <c r="L648" s="18"/>
    </row>
    <row r="649" spans="1:30" ht="13.5" customHeight="1">
      <c r="B649" s="18"/>
      <c r="C649" s="18"/>
      <c r="D649" s="235"/>
      <c r="E649" s="78"/>
      <c r="F649" s="18"/>
      <c r="G649" s="18"/>
      <c r="H649" s="18"/>
      <c r="I649" s="18"/>
      <c r="J649" s="18"/>
      <c r="K649" s="163"/>
      <c r="L649" s="18"/>
    </row>
    <row r="650" spans="1:30" ht="30" customHeight="1">
      <c r="A650" s="157" t="s">
        <v>262</v>
      </c>
      <c r="B650" s="22" t="s">
        <v>87</v>
      </c>
      <c r="C650" s="23" t="s">
        <v>450</v>
      </c>
      <c r="D650" s="237" t="s">
        <v>30</v>
      </c>
      <c r="E650" s="88"/>
      <c r="K650" s="163"/>
      <c r="L650" s="18"/>
    </row>
    <row r="651" spans="1:30" ht="13.5" customHeight="1">
      <c r="A651" s="178" t="str" cm="1">
        <f t="array" ref="A651">IFERROR(INDEX('03.Muestra'!$B$8:$B$17,SMALL(IF("Documento no web"='03.Muestra'!$D$8:$D$17,ROW('03.Muestra'!$B$8:$B$17)-MIN(ROW('03.Muestra'!$D$8:$D$17))+1,""),ROW()-650)),"")</f>
        <v/>
      </c>
      <c r="B651" s="186" t="str" cm="1">
        <f t="array" ref="B651">IFERROR(INDEX('03.Muestra'!$C$8:$C$17,SMALL(IF("Documento no web"='03.Muestra'!$D$8:$D$17,ROW('03.Muestra'!$C$8:$C$17)-MIN(ROW('03.Muestra'!$D$8:$D$17))+1,""),ROW()-650)),"")</f>
        <v/>
      </c>
      <c r="C651" s="186" t="str" cm="1">
        <f t="array" ref="C651">IFERROR(INDEX('03.Muestra'!$F$8:$F$17,SMALL(IF("Documento no web"='03.Muestra'!$D$8:$D$17,ROW('03.Muestra'!$F$8:$F$17)-MIN(ROW('03.Muestra'!$D$8:$D$17))+1,""),ROW()-650)),"")</f>
        <v/>
      </c>
      <c r="D651" s="229" t="str">
        <f t="shared" ref="D651:D660" si="75">IF(C651="","",$D$18)</f>
        <v/>
      </c>
      <c r="E651" s="74" t="str">
        <f t="shared" ref="E651:E660" si="76">IF(D651&lt;&gt;"",IF(AND(B651&lt;&gt;"",C651&lt;&gt;""),"","ERR"),"")</f>
        <v/>
      </c>
      <c r="F651" s="81" t="s">
        <v>31</v>
      </c>
      <c r="G651" s="82" t="s">
        <v>35</v>
      </c>
      <c r="H651" s="83" t="s">
        <v>33</v>
      </c>
      <c r="I651" s="84" t="s">
        <v>26</v>
      </c>
      <c r="J651" s="85" t="s">
        <v>24</v>
      </c>
      <c r="K651" s="159" t="s">
        <v>463</v>
      </c>
      <c r="L651" s="18"/>
    </row>
    <row r="652" spans="1:30" ht="13.5" customHeight="1">
      <c r="A652" s="178" t="str" cm="1">
        <f t="array" ref="A652">IFERROR(INDEX('03.Muestra'!$B$8:$B$17,SMALL(IF("Documento no web"='03.Muestra'!$D$8:$D$17,ROW('03.Muestra'!$B$8:$B$17)-MIN(ROW('03.Muestra'!$D$8:$D$17))+1,""),ROW()-650)),"")</f>
        <v/>
      </c>
      <c r="B652" s="186" t="str" cm="1">
        <f t="array" ref="B652">IFERROR(INDEX('03.Muestra'!$C$8:$C$17,SMALL(IF("Documento no web"='03.Muestra'!$D$8:$D$17,ROW('03.Muestra'!$C$8:$C$17)-MIN(ROW('03.Muestra'!$D$8:$D$17))+1,""),ROW()-650)),"")</f>
        <v/>
      </c>
      <c r="C652" s="186" t="str" cm="1">
        <f t="array" ref="C652">IFERROR(INDEX('03.Muestra'!$F$8:$F$17,SMALL(IF("Documento no web"='03.Muestra'!$D$8:$D$17,ROW('03.Muestra'!$F$8:$F$17)-MIN(ROW('03.Muestra'!$D$8:$D$17))+1,""),ROW()-650)),"")</f>
        <v/>
      </c>
      <c r="D652" s="229" t="str">
        <f t="shared" si="75"/>
        <v/>
      </c>
      <c r="E652" s="74" t="str">
        <f t="shared" si="76"/>
        <v/>
      </c>
      <c r="F652" s="199">
        <f ca="1">COUNTIF($D651:INDIRECT("$D" &amp;  SUM(ROW()-1,'03.Muestra'!$D$20)-1),F651)</f>
        <v>0</v>
      </c>
      <c r="G652" s="199">
        <f ca="1">COUNTIF($D651:INDIRECT("$D" &amp;  SUM(ROW()-1,'03.Muestra'!$D$20)-1),G651)</f>
        <v>0</v>
      </c>
      <c r="H652" s="199">
        <f ca="1">COUNTIF($D651:INDIRECT("$D" &amp;  SUM(ROW()-1,'03.Muestra'!$D$20)-1),H651)</f>
        <v>0</v>
      </c>
      <c r="I652" s="199">
        <f ca="1">COUNTIF($D651:INDIRECT("$D" &amp;  SUM(ROW()-1,'03.Muestra'!$D$20)-1),I651)</f>
        <v>0</v>
      </c>
      <c r="J652" s="199">
        <f ca="1">COUNTIF($D651:INDIRECT("$D" &amp;  SUM(ROW()-1,'03.Muestra'!$D$20)-1),J651)</f>
        <v>0</v>
      </c>
      <c r="K652" s="160">
        <f ca="1">IF(COUNTIF('03.Muestra'!$D$8:$D$17,"Documento no web")=0,0,COUNTBLANK($D651:INDIRECT("$D" &amp;  SUM(ROW()-1,COUNTIF('03.Muestra'!$D$8:$D$17,"Documento no web"))-1)))</f>
        <v>0</v>
      </c>
      <c r="L652" s="18"/>
    </row>
    <row r="653" spans="1:30" ht="13.5" customHeight="1">
      <c r="A653" s="178" t="str" cm="1">
        <f t="array" ref="A653">IFERROR(INDEX('03.Muestra'!$B$8:$B$17,SMALL(IF("Documento no web"='03.Muestra'!$D$8:$D$17,ROW('03.Muestra'!$B$8:$B$17)-MIN(ROW('03.Muestra'!$D$8:$D$17))+1,""),ROW()-650)),"")</f>
        <v/>
      </c>
      <c r="B653" s="186" t="str" cm="1">
        <f t="array" ref="B653">IFERROR(INDEX('03.Muestra'!$C$8:$C$17,SMALL(IF("Documento no web"='03.Muestra'!$D$8:$D$17,ROW('03.Muestra'!$C$8:$C$17)-MIN(ROW('03.Muestra'!$D$8:$D$17))+1,""),ROW()-650)),"")</f>
        <v/>
      </c>
      <c r="C653" s="186" t="str" cm="1">
        <f t="array" ref="C653">IFERROR(INDEX('03.Muestra'!$F$8:$F$17,SMALL(IF("Documento no web"='03.Muestra'!$D$8:$D$17,ROW('03.Muestra'!$F$8:$F$17)-MIN(ROW('03.Muestra'!$D$8:$D$17))+1,""),ROW()-650)),"")</f>
        <v/>
      </c>
      <c r="D653" s="229" t="str">
        <f t="shared" si="75"/>
        <v/>
      </c>
      <c r="E653" s="74" t="str">
        <f t="shared" si="76"/>
        <v/>
      </c>
      <c r="G653" s="18"/>
      <c r="H653" s="18"/>
      <c r="I653" s="18"/>
      <c r="J653" s="18"/>
      <c r="K653" s="163"/>
      <c r="L653" s="18"/>
    </row>
    <row r="654" spans="1:30" ht="13.5" customHeight="1">
      <c r="A654" s="178" t="str" cm="1">
        <f t="array" ref="A654">IFERROR(INDEX('03.Muestra'!$B$8:$B$17,SMALL(IF("Documento no web"='03.Muestra'!$D$8:$D$17,ROW('03.Muestra'!$B$8:$B$17)-MIN(ROW('03.Muestra'!$D$8:$D$17))+1,""),ROW()-650)),"")</f>
        <v/>
      </c>
      <c r="B654" s="186" t="str" cm="1">
        <f t="array" ref="B654">IFERROR(INDEX('03.Muestra'!$C$8:$C$17,SMALL(IF("Documento no web"='03.Muestra'!$D$8:$D$17,ROW('03.Muestra'!$C$8:$C$17)-MIN(ROW('03.Muestra'!$D$8:$D$17))+1,""),ROW()-650)),"")</f>
        <v/>
      </c>
      <c r="C654" s="186" t="str" cm="1">
        <f t="array" ref="C654">IFERROR(INDEX('03.Muestra'!$F$8:$F$17,SMALL(IF("Documento no web"='03.Muestra'!$D$8:$D$17,ROW('03.Muestra'!$F$8:$F$17)-MIN(ROW('03.Muestra'!$D$8:$D$17))+1,""),ROW()-650)),"")</f>
        <v/>
      </c>
      <c r="D654" s="229" t="str">
        <f t="shared" si="75"/>
        <v/>
      </c>
      <c r="E654" s="74" t="str">
        <f t="shared" si="76"/>
        <v/>
      </c>
      <c r="G654" s="18"/>
      <c r="H654" s="18"/>
      <c r="I654" s="18"/>
      <c r="J654" s="18"/>
      <c r="K654" s="163"/>
      <c r="L654" s="18"/>
    </row>
    <row r="655" spans="1:30" ht="13.5" customHeight="1">
      <c r="A655" s="178" t="str" cm="1">
        <f t="array" ref="A655">IFERROR(INDEX('03.Muestra'!$B$8:$B$17,SMALL(IF("Documento no web"='03.Muestra'!$D$8:$D$17,ROW('03.Muestra'!$B$8:$B$17)-MIN(ROW('03.Muestra'!$D$8:$D$17))+1,""),ROW()-650)),"")</f>
        <v/>
      </c>
      <c r="B655" s="186" t="str" cm="1">
        <f t="array" ref="B655">IFERROR(INDEX('03.Muestra'!$C$8:$C$17,SMALL(IF("Documento no web"='03.Muestra'!$D$8:$D$17,ROW('03.Muestra'!$C$8:$C$17)-MIN(ROW('03.Muestra'!$D$8:$D$17))+1,""),ROW()-650)),"")</f>
        <v/>
      </c>
      <c r="C655" s="186" t="str" cm="1">
        <f t="array" ref="C655">IFERROR(INDEX('03.Muestra'!$F$8:$F$17,SMALL(IF("Documento no web"='03.Muestra'!$D$8:$D$17,ROW('03.Muestra'!$F$8:$F$17)-MIN(ROW('03.Muestra'!$D$8:$D$17))+1,""),ROW()-650)),"")</f>
        <v/>
      </c>
      <c r="D655" s="229" t="str">
        <f t="shared" si="75"/>
        <v/>
      </c>
      <c r="E655" s="74" t="str">
        <f t="shared" si="76"/>
        <v/>
      </c>
      <c r="G655" s="18"/>
      <c r="H655" s="18"/>
      <c r="I655" s="18"/>
      <c r="J655" s="18"/>
      <c r="K655" s="163"/>
      <c r="L655" s="18"/>
    </row>
    <row r="656" spans="1:30" ht="13.5" customHeight="1">
      <c r="A656" s="178" t="str" cm="1">
        <f t="array" ref="A656">IFERROR(INDEX('03.Muestra'!$B$8:$B$17,SMALL(IF("Documento no web"='03.Muestra'!$D$8:$D$17,ROW('03.Muestra'!$B$8:$B$17)-MIN(ROW('03.Muestra'!$D$8:$D$17))+1,""),ROW()-650)),"")</f>
        <v/>
      </c>
      <c r="B656" s="186" t="str" cm="1">
        <f t="array" ref="B656">IFERROR(INDEX('03.Muestra'!$C$8:$C$17,SMALL(IF("Documento no web"='03.Muestra'!$D$8:$D$17,ROW('03.Muestra'!$C$8:$C$17)-MIN(ROW('03.Muestra'!$D$8:$D$17))+1,""),ROW()-650)),"")</f>
        <v/>
      </c>
      <c r="C656" s="186" t="str" cm="1">
        <f t="array" ref="C656">IFERROR(INDEX('03.Muestra'!$F$8:$F$17,SMALL(IF("Documento no web"='03.Muestra'!$D$8:$D$17,ROW('03.Muestra'!$F$8:$F$17)-MIN(ROW('03.Muestra'!$D$8:$D$17))+1,""),ROW()-650)),"")</f>
        <v/>
      </c>
      <c r="D656" s="229" t="str">
        <f t="shared" si="75"/>
        <v/>
      </c>
      <c r="E656" s="74" t="str">
        <f t="shared" si="76"/>
        <v/>
      </c>
      <c r="G656" s="18"/>
      <c r="H656" s="18"/>
      <c r="I656" s="18"/>
      <c r="J656" s="18"/>
      <c r="K656" s="163"/>
      <c r="L656" s="18"/>
    </row>
    <row r="657" spans="1:30" ht="13.5" customHeight="1">
      <c r="A657" s="178" t="str" cm="1">
        <f t="array" ref="A657">IFERROR(INDEX('03.Muestra'!$B$8:$B$17,SMALL(IF("Documento no web"='03.Muestra'!$D$8:$D$17,ROW('03.Muestra'!$B$8:$B$17)-MIN(ROW('03.Muestra'!$D$8:$D$17))+1,""),ROW()-650)),"")</f>
        <v/>
      </c>
      <c r="B657" s="186" t="str" cm="1">
        <f t="array" ref="B657">IFERROR(INDEX('03.Muestra'!$C$8:$C$17,SMALL(IF("Documento no web"='03.Muestra'!$D$8:$D$17,ROW('03.Muestra'!$C$8:$C$17)-MIN(ROW('03.Muestra'!$D$8:$D$17))+1,""),ROW()-650)),"")</f>
        <v/>
      </c>
      <c r="C657" s="186" t="str" cm="1">
        <f t="array" ref="C657">IFERROR(INDEX('03.Muestra'!$F$8:$F$17,SMALL(IF("Documento no web"='03.Muestra'!$D$8:$D$17,ROW('03.Muestra'!$F$8:$F$17)-MIN(ROW('03.Muestra'!$D$8:$D$17))+1,""),ROW()-650)),"")</f>
        <v/>
      </c>
      <c r="D657" s="229" t="str">
        <f t="shared" si="75"/>
        <v/>
      </c>
      <c r="E657" s="74" t="str">
        <f t="shared" si="76"/>
        <v/>
      </c>
      <c r="F657" s="18"/>
      <c r="G657" s="18"/>
      <c r="H657" s="18"/>
      <c r="I657" s="18"/>
      <c r="J657" s="18"/>
      <c r="K657" s="163"/>
      <c r="L657" s="18"/>
    </row>
    <row r="658" spans="1:30" ht="13.5" customHeight="1">
      <c r="A658" s="178" t="str" cm="1">
        <f t="array" ref="A658">IFERROR(INDEX('03.Muestra'!$B$8:$B$17,SMALL(IF("Documento no web"='03.Muestra'!$D$8:$D$17,ROW('03.Muestra'!$B$8:$B$17)-MIN(ROW('03.Muestra'!$D$8:$D$17))+1,""),ROW()-650)),"")</f>
        <v/>
      </c>
      <c r="B658" s="186" t="str" cm="1">
        <f t="array" ref="B658">IFERROR(INDEX('03.Muestra'!$C$8:$C$17,SMALL(IF("Documento no web"='03.Muestra'!$D$8:$D$17,ROW('03.Muestra'!$C$8:$C$17)-MIN(ROW('03.Muestra'!$D$8:$D$17))+1,""),ROW()-650)),"")</f>
        <v/>
      </c>
      <c r="C658" s="186" t="str" cm="1">
        <f t="array" ref="C658">IFERROR(INDEX('03.Muestra'!$F$8:$F$17,SMALL(IF("Documento no web"='03.Muestra'!$D$8:$D$17,ROW('03.Muestra'!$F$8:$F$17)-MIN(ROW('03.Muestra'!$D$8:$D$17))+1,""),ROW()-650)),"")</f>
        <v/>
      </c>
      <c r="D658" s="229" t="str">
        <f t="shared" si="75"/>
        <v/>
      </c>
      <c r="E658" s="74" t="str">
        <f t="shared" si="76"/>
        <v/>
      </c>
      <c r="F658" s="18"/>
      <c r="G658" s="18"/>
      <c r="H658" s="18"/>
      <c r="I658" s="18"/>
      <c r="J658" s="18"/>
      <c r="K658" s="163"/>
      <c r="L658" s="18"/>
    </row>
    <row r="659" spans="1:30" ht="13.5" customHeight="1">
      <c r="A659" s="178" t="str" cm="1">
        <f t="array" ref="A659">IFERROR(INDEX('03.Muestra'!$B$8:$B$17,SMALL(IF("Documento no web"='03.Muestra'!$D$8:$D$17,ROW('03.Muestra'!$B$8:$B$17)-MIN(ROW('03.Muestra'!$D$8:$D$17))+1,""),ROW()-650)),"")</f>
        <v/>
      </c>
      <c r="B659" s="186" t="str" cm="1">
        <f t="array" ref="B659">IFERROR(INDEX('03.Muestra'!$C$8:$C$17,SMALL(IF("Documento no web"='03.Muestra'!$D$8:$D$17,ROW('03.Muestra'!$C$8:$C$17)-MIN(ROW('03.Muestra'!$D$8:$D$17))+1,""),ROW()-650)),"")</f>
        <v/>
      </c>
      <c r="C659" s="186" t="str" cm="1">
        <f t="array" ref="C659">IFERROR(INDEX('03.Muestra'!$F$8:$F$17,SMALL(IF("Documento no web"='03.Muestra'!$D$8:$D$17,ROW('03.Muestra'!$F$8:$F$17)-MIN(ROW('03.Muestra'!$D$8:$D$17))+1,""),ROW()-650)),"")</f>
        <v/>
      </c>
      <c r="D659" s="229" t="str">
        <f t="shared" si="75"/>
        <v/>
      </c>
      <c r="E659" s="74" t="str">
        <f t="shared" si="76"/>
        <v/>
      </c>
      <c r="F659" s="18"/>
      <c r="G659" s="18"/>
      <c r="H659" s="18"/>
      <c r="I659" s="18"/>
      <c r="J659" s="18"/>
      <c r="K659" s="163"/>
      <c r="L659" s="18"/>
    </row>
    <row r="660" spans="1:30" ht="13.5" customHeight="1">
      <c r="A660" s="178" t="str" cm="1">
        <f t="array" ref="A660">IFERROR(INDEX('03.Muestra'!$B$8:$B$17,SMALL(IF("Documento no web"='03.Muestra'!$D$8:$D$17,ROW('03.Muestra'!$B$8:$B$17)-MIN(ROW('03.Muestra'!$D$8:$D$17))+1,""),ROW()-650)),"")</f>
        <v/>
      </c>
      <c r="B660" s="186" t="str" cm="1">
        <f t="array" ref="B660">IFERROR(INDEX('03.Muestra'!$C$8:$C$17,SMALL(IF("Documento no web"='03.Muestra'!$D$8:$D$17,ROW('03.Muestra'!$C$8:$C$17)-MIN(ROW('03.Muestra'!$D$8:$D$17))+1,""),ROW()-650)),"")</f>
        <v/>
      </c>
      <c r="C660" s="186" t="str" cm="1">
        <f t="array" ref="C660">IFERROR(INDEX('03.Muestra'!$F$8:$F$17,SMALL(IF("Documento no web"='03.Muestra'!$D$8:$D$17,ROW('03.Muestra'!$F$8:$F$17)-MIN(ROW('03.Muestra'!$D$8:$D$17))+1,""),ROW()-650)),"")</f>
        <v/>
      </c>
      <c r="D660" s="229" t="str">
        <f t="shared" si="75"/>
        <v/>
      </c>
      <c r="E660" s="74" t="str">
        <f t="shared" si="76"/>
        <v/>
      </c>
      <c r="F660" s="18"/>
      <c r="G660" s="18"/>
      <c r="H660" s="18"/>
      <c r="I660" s="18"/>
      <c r="J660" s="18"/>
      <c r="K660" s="163"/>
      <c r="L660" s="18"/>
    </row>
    <row r="661" spans="1:30" ht="12" customHeight="1">
      <c r="A661" s="79"/>
      <c r="B661" s="111"/>
      <c r="C661" s="111"/>
      <c r="D661" s="239"/>
      <c r="E661" s="74"/>
      <c r="F661" s="18"/>
      <c r="G661" s="18"/>
      <c r="H661" s="18"/>
      <c r="I661" s="18"/>
      <c r="J661" s="18"/>
      <c r="N661" s="18"/>
      <c r="O661" s="18"/>
      <c r="P661" s="18"/>
      <c r="Q661" s="18"/>
      <c r="R661" s="18"/>
      <c r="S661" s="18"/>
      <c r="T661" s="18"/>
      <c r="U661" s="18"/>
      <c r="AD661" s="18"/>
    </row>
    <row r="662" spans="1:30" ht="12" customHeight="1">
      <c r="A662" s="79"/>
      <c r="B662" s="111"/>
      <c r="C662" s="111"/>
      <c r="D662" s="239"/>
      <c r="E662" s="74"/>
      <c r="F662" s="18"/>
      <c r="G662" s="18"/>
      <c r="H662" s="18"/>
      <c r="I662" s="18"/>
      <c r="J662" s="18"/>
      <c r="N662" s="18"/>
      <c r="O662" s="18"/>
      <c r="P662" s="18"/>
      <c r="Q662" s="18"/>
      <c r="R662" s="18"/>
      <c r="S662" s="18"/>
      <c r="T662" s="18"/>
      <c r="U662" s="18"/>
      <c r="AD662" s="18"/>
    </row>
    <row r="663" spans="1:30" ht="31">
      <c r="A663" s="227"/>
      <c r="B663" s="228"/>
      <c r="C663" s="227"/>
      <c r="D663" s="240"/>
      <c r="E663" s="74"/>
      <c r="F663" s="18"/>
      <c r="G663" s="18"/>
      <c r="H663" s="18"/>
      <c r="I663" s="18"/>
      <c r="J663" s="18"/>
      <c r="N663" s="18"/>
      <c r="O663" s="18"/>
      <c r="P663" s="18"/>
      <c r="Q663" s="18"/>
      <c r="R663" s="18"/>
      <c r="S663" s="18"/>
      <c r="T663" s="18"/>
      <c r="U663" s="18"/>
      <c r="AD663" s="18"/>
    </row>
    <row r="664" spans="1:30" ht="14.5" customHeight="1">
      <c r="A664" s="180"/>
      <c r="B664" s="180"/>
      <c r="C664" s="180"/>
      <c r="D664" s="241"/>
      <c r="E664" s="74"/>
      <c r="F664" s="176"/>
      <c r="G664" s="18"/>
      <c r="H664" s="18"/>
      <c r="I664" s="18"/>
      <c r="J664" s="18"/>
      <c r="N664" s="18"/>
      <c r="O664" s="18"/>
      <c r="P664" s="18"/>
      <c r="Q664" s="18"/>
      <c r="R664" s="18"/>
      <c r="S664" s="18"/>
      <c r="T664" s="18"/>
      <c r="U664" s="18"/>
      <c r="AD664" s="18"/>
    </row>
    <row r="665" spans="1:30" ht="13.5" customHeight="1">
      <c r="B665" s="18"/>
      <c r="C665" s="18"/>
      <c r="D665" s="234"/>
      <c r="E665" s="18"/>
      <c r="F665" s="18"/>
      <c r="G665" s="18"/>
      <c r="H665" s="18"/>
      <c r="I665" s="18"/>
      <c r="J665" s="18"/>
      <c r="K665" s="163"/>
      <c r="L665" s="18"/>
    </row>
    <row r="666" spans="1:30" ht="13.5" customHeight="1">
      <c r="B666" s="18"/>
      <c r="C666" s="18"/>
      <c r="D666" s="235"/>
      <c r="E666" s="78"/>
      <c r="F666" s="18"/>
      <c r="G666" s="18"/>
      <c r="H666" s="18"/>
      <c r="I666" s="18"/>
      <c r="J666" s="18"/>
      <c r="K666" s="163"/>
      <c r="L666" s="18"/>
    </row>
    <row r="667" spans="1:30" ht="30" customHeight="1">
      <c r="A667" s="157" t="s">
        <v>262</v>
      </c>
      <c r="B667" s="22" t="s">
        <v>87</v>
      </c>
      <c r="C667" s="23" t="s">
        <v>451</v>
      </c>
      <c r="D667" s="237" t="s">
        <v>30</v>
      </c>
      <c r="E667" s="88"/>
      <c r="K667" s="163"/>
      <c r="L667" s="18"/>
    </row>
    <row r="668" spans="1:30" ht="13.5" customHeight="1">
      <c r="A668" s="178" t="str" cm="1">
        <f t="array" ref="A668">IFERROR(INDEX('03.Muestra'!$B$8:$B$17,SMALL(IF("Documento no web"='03.Muestra'!$D$8:$D$17,ROW('03.Muestra'!$B$8:$B$17)-MIN(ROW('03.Muestra'!$D$8:$D$17))+1,""),ROW()-667)),"")</f>
        <v/>
      </c>
      <c r="B668" s="186" t="str" cm="1">
        <f t="array" ref="B668">IFERROR(INDEX('03.Muestra'!$C$8:$C$17,SMALL(IF("Documento no web"='03.Muestra'!$D$8:$D$17,ROW('03.Muestra'!$C$8:$C$17)-MIN(ROW('03.Muestra'!$D$8:$D$17))+1,""),ROW()-667)),"")</f>
        <v/>
      </c>
      <c r="C668" s="186" t="str" cm="1">
        <f t="array" ref="C668">IFERROR(INDEX('03.Muestra'!$F$8:$F$17,SMALL(IF("Documento no web"='03.Muestra'!$D$8:$D$17,ROW('03.Muestra'!$F$8:$F$17)-MIN(ROW('03.Muestra'!$D$8:$D$17))+1,""),ROW()-667)),"")</f>
        <v/>
      </c>
      <c r="D668" s="229" t="str">
        <f t="shared" ref="D668:D677" si="77">IF(C668="","",$D$18)</f>
        <v/>
      </c>
      <c r="E668" s="74" t="str">
        <f t="shared" ref="E668:E677" si="78">IF(D668&lt;&gt;"",IF(AND(B668&lt;&gt;"",C668&lt;&gt;""),"","ERR"),"")</f>
        <v/>
      </c>
      <c r="F668" s="81" t="s">
        <v>31</v>
      </c>
      <c r="G668" s="82" t="s">
        <v>35</v>
      </c>
      <c r="H668" s="83" t="s">
        <v>33</v>
      </c>
      <c r="I668" s="84" t="s">
        <v>26</v>
      </c>
      <c r="J668" s="85" t="s">
        <v>24</v>
      </c>
      <c r="K668" s="159" t="s">
        <v>463</v>
      </c>
      <c r="L668" s="18"/>
    </row>
    <row r="669" spans="1:30" ht="13.5" customHeight="1">
      <c r="A669" s="178" t="str" cm="1">
        <f t="array" ref="A669">IFERROR(INDEX('03.Muestra'!$B$8:$B$17,SMALL(IF("Documento no web"='03.Muestra'!$D$8:$D$17,ROW('03.Muestra'!$B$8:$B$17)-MIN(ROW('03.Muestra'!$D$8:$D$17))+1,""),ROW()-667)),"")</f>
        <v/>
      </c>
      <c r="B669" s="186" t="str" cm="1">
        <f t="array" ref="B669">IFERROR(INDEX('03.Muestra'!$C$8:$C$17,SMALL(IF("Documento no web"='03.Muestra'!$D$8:$D$17,ROW('03.Muestra'!$C$8:$C$17)-MIN(ROW('03.Muestra'!$D$8:$D$17))+1,""),ROW()-667)),"")</f>
        <v/>
      </c>
      <c r="C669" s="186" t="str" cm="1">
        <f t="array" ref="C669">IFERROR(INDEX('03.Muestra'!$F$8:$F$17,SMALL(IF("Documento no web"='03.Muestra'!$D$8:$D$17,ROW('03.Muestra'!$F$8:$F$17)-MIN(ROW('03.Muestra'!$D$8:$D$17))+1,""),ROW()-667)),"")</f>
        <v/>
      </c>
      <c r="D669" s="229" t="str">
        <f t="shared" si="77"/>
        <v/>
      </c>
      <c r="E669" s="74" t="str">
        <f t="shared" si="78"/>
        <v/>
      </c>
      <c r="F669" s="199">
        <f ca="1">COUNTIF($D668:INDIRECT("$D" &amp;  SUM(ROW()-1,'03.Muestra'!$D$20)-1),F668)</f>
        <v>0</v>
      </c>
      <c r="G669" s="199">
        <f ca="1">COUNTIF($D668:INDIRECT("$D" &amp;  SUM(ROW()-1,'03.Muestra'!$D$20)-1),G668)</f>
        <v>0</v>
      </c>
      <c r="H669" s="199">
        <f ca="1">COUNTIF($D668:INDIRECT("$D" &amp;  SUM(ROW()-1,'03.Muestra'!$D$20)-1),H668)</f>
        <v>0</v>
      </c>
      <c r="I669" s="199">
        <f ca="1">COUNTIF($D668:INDIRECT("$D" &amp;  SUM(ROW()-1,'03.Muestra'!$D$20)-1),I668)</f>
        <v>0</v>
      </c>
      <c r="J669" s="199">
        <f ca="1">COUNTIF($D668:INDIRECT("$D" &amp;  SUM(ROW()-1,'03.Muestra'!$D$20)-1),J668)</f>
        <v>0</v>
      </c>
      <c r="K669" s="160">
        <f ca="1">IF(COUNTIF('03.Muestra'!$D$8:$D$17,"Documento no web")=0,0,COUNTBLANK($D668:INDIRECT("$D" &amp;  SUM(ROW()-1,COUNTIF('03.Muestra'!$D$8:$D$17,"Documento no web"))-1)))</f>
        <v>0</v>
      </c>
      <c r="L669" s="18"/>
    </row>
    <row r="670" spans="1:30" ht="13.5" customHeight="1">
      <c r="A670" s="178" t="str" cm="1">
        <f t="array" ref="A670">IFERROR(INDEX('03.Muestra'!$B$8:$B$17,SMALL(IF("Documento no web"='03.Muestra'!$D$8:$D$17,ROW('03.Muestra'!$B$8:$B$17)-MIN(ROW('03.Muestra'!$D$8:$D$17))+1,""),ROW()-667)),"")</f>
        <v/>
      </c>
      <c r="B670" s="186" t="str" cm="1">
        <f t="array" ref="B670">IFERROR(INDEX('03.Muestra'!$C$8:$C$17,SMALL(IF("Documento no web"='03.Muestra'!$D$8:$D$17,ROW('03.Muestra'!$C$8:$C$17)-MIN(ROW('03.Muestra'!$D$8:$D$17))+1,""),ROW()-667)),"")</f>
        <v/>
      </c>
      <c r="C670" s="186" t="str" cm="1">
        <f t="array" ref="C670">IFERROR(INDEX('03.Muestra'!$F$8:$F$17,SMALL(IF("Documento no web"='03.Muestra'!$D$8:$D$17,ROW('03.Muestra'!$F$8:$F$17)-MIN(ROW('03.Muestra'!$D$8:$D$17))+1,""),ROW()-667)),"")</f>
        <v/>
      </c>
      <c r="D670" s="229" t="str">
        <f t="shared" si="77"/>
        <v/>
      </c>
      <c r="E670" s="74" t="str">
        <f t="shared" si="78"/>
        <v/>
      </c>
      <c r="K670" s="163"/>
      <c r="L670" s="18"/>
    </row>
    <row r="671" spans="1:30" ht="13.5" customHeight="1">
      <c r="A671" s="178" t="str" cm="1">
        <f t="array" ref="A671">IFERROR(INDEX('03.Muestra'!$B$8:$B$17,SMALL(IF("Documento no web"='03.Muestra'!$D$8:$D$17,ROW('03.Muestra'!$B$8:$B$17)-MIN(ROW('03.Muestra'!$D$8:$D$17))+1,""),ROW()-667)),"")</f>
        <v/>
      </c>
      <c r="B671" s="186" t="str" cm="1">
        <f t="array" ref="B671">IFERROR(INDEX('03.Muestra'!$C$8:$C$17,SMALL(IF("Documento no web"='03.Muestra'!$D$8:$D$17,ROW('03.Muestra'!$C$8:$C$17)-MIN(ROW('03.Muestra'!$D$8:$D$17))+1,""),ROW()-667)),"")</f>
        <v/>
      </c>
      <c r="C671" s="186" t="str" cm="1">
        <f t="array" ref="C671">IFERROR(INDEX('03.Muestra'!$F$8:$F$17,SMALL(IF("Documento no web"='03.Muestra'!$D$8:$D$17,ROW('03.Muestra'!$F$8:$F$17)-MIN(ROW('03.Muestra'!$D$8:$D$17))+1,""),ROW()-667)),"")</f>
        <v/>
      </c>
      <c r="D671" s="229" t="str">
        <f t="shared" si="77"/>
        <v/>
      </c>
      <c r="E671" s="74" t="str">
        <f t="shared" si="78"/>
        <v/>
      </c>
      <c r="G671" s="18"/>
      <c r="H671" s="18"/>
      <c r="I671" s="18"/>
      <c r="J671" s="18"/>
      <c r="K671" s="163"/>
      <c r="L671" s="18"/>
    </row>
    <row r="672" spans="1:30" ht="13.5" customHeight="1">
      <c r="A672" s="178" t="str" cm="1">
        <f t="array" ref="A672">IFERROR(INDEX('03.Muestra'!$B$8:$B$17,SMALL(IF("Documento no web"='03.Muestra'!$D$8:$D$17,ROW('03.Muestra'!$B$8:$B$17)-MIN(ROW('03.Muestra'!$D$8:$D$17))+1,""),ROW()-667)),"")</f>
        <v/>
      </c>
      <c r="B672" s="186" t="str" cm="1">
        <f t="array" ref="B672">IFERROR(INDEX('03.Muestra'!$C$8:$C$17,SMALL(IF("Documento no web"='03.Muestra'!$D$8:$D$17,ROW('03.Muestra'!$C$8:$C$17)-MIN(ROW('03.Muestra'!$D$8:$D$17))+1,""),ROW()-667)),"")</f>
        <v/>
      </c>
      <c r="C672" s="186" t="str" cm="1">
        <f t="array" ref="C672">IFERROR(INDEX('03.Muestra'!$F$8:$F$17,SMALL(IF("Documento no web"='03.Muestra'!$D$8:$D$17,ROW('03.Muestra'!$F$8:$F$17)-MIN(ROW('03.Muestra'!$D$8:$D$17))+1,""),ROW()-667)),"")</f>
        <v/>
      </c>
      <c r="D672" s="229" t="str">
        <f t="shared" si="77"/>
        <v/>
      </c>
      <c r="E672" s="74" t="str">
        <f t="shared" si="78"/>
        <v/>
      </c>
      <c r="G672" s="18"/>
      <c r="H672" s="18"/>
      <c r="I672" s="18"/>
      <c r="J672" s="18"/>
      <c r="K672" s="163"/>
      <c r="L672" s="18"/>
    </row>
    <row r="673" spans="1:30" ht="13.5" customHeight="1">
      <c r="A673" s="178" t="str" cm="1">
        <f t="array" ref="A673">IFERROR(INDEX('03.Muestra'!$B$8:$B$17,SMALL(IF("Documento no web"='03.Muestra'!$D$8:$D$17,ROW('03.Muestra'!$B$8:$B$17)-MIN(ROW('03.Muestra'!$D$8:$D$17))+1,""),ROW()-667)),"")</f>
        <v/>
      </c>
      <c r="B673" s="186" t="str" cm="1">
        <f t="array" ref="B673">IFERROR(INDEX('03.Muestra'!$C$8:$C$17,SMALL(IF("Documento no web"='03.Muestra'!$D$8:$D$17,ROW('03.Muestra'!$C$8:$C$17)-MIN(ROW('03.Muestra'!$D$8:$D$17))+1,""),ROW()-667)),"")</f>
        <v/>
      </c>
      <c r="C673" s="186" t="str" cm="1">
        <f t="array" ref="C673">IFERROR(INDEX('03.Muestra'!$F$8:$F$17,SMALL(IF("Documento no web"='03.Muestra'!$D$8:$D$17,ROW('03.Muestra'!$F$8:$F$17)-MIN(ROW('03.Muestra'!$D$8:$D$17))+1,""),ROW()-667)),"")</f>
        <v/>
      </c>
      <c r="D673" s="229" t="str">
        <f t="shared" si="77"/>
        <v/>
      </c>
      <c r="E673" s="74" t="str">
        <f t="shared" si="78"/>
        <v/>
      </c>
      <c r="G673" s="18"/>
      <c r="H673" s="18"/>
      <c r="I673" s="18"/>
      <c r="J673" s="18"/>
      <c r="K673" s="163"/>
      <c r="L673" s="18"/>
    </row>
    <row r="674" spans="1:30" ht="13.5" customHeight="1">
      <c r="A674" s="178" t="str" cm="1">
        <f t="array" ref="A674">IFERROR(INDEX('03.Muestra'!$B$8:$B$17,SMALL(IF("Documento no web"='03.Muestra'!$D$8:$D$17,ROW('03.Muestra'!$B$8:$B$17)-MIN(ROW('03.Muestra'!$D$8:$D$17))+1,""),ROW()-667)),"")</f>
        <v/>
      </c>
      <c r="B674" s="186" t="str" cm="1">
        <f t="array" ref="B674">IFERROR(INDEX('03.Muestra'!$C$8:$C$17,SMALL(IF("Documento no web"='03.Muestra'!$D$8:$D$17,ROW('03.Muestra'!$C$8:$C$17)-MIN(ROW('03.Muestra'!$D$8:$D$17))+1,""),ROW()-667)),"")</f>
        <v/>
      </c>
      <c r="C674" s="186" t="str" cm="1">
        <f t="array" ref="C674">IFERROR(INDEX('03.Muestra'!$F$8:$F$17,SMALL(IF("Documento no web"='03.Muestra'!$D$8:$D$17,ROW('03.Muestra'!$F$8:$F$17)-MIN(ROW('03.Muestra'!$D$8:$D$17))+1,""),ROW()-667)),"")</f>
        <v/>
      </c>
      <c r="D674" s="229" t="str">
        <f t="shared" si="77"/>
        <v/>
      </c>
      <c r="E674" s="74" t="str">
        <f t="shared" si="78"/>
        <v/>
      </c>
      <c r="F674" s="18"/>
      <c r="G674" s="18"/>
      <c r="H674" s="18"/>
      <c r="I674" s="18"/>
      <c r="J674" s="18"/>
      <c r="K674" s="163"/>
      <c r="L674" s="18"/>
    </row>
    <row r="675" spans="1:30" ht="13.5" customHeight="1">
      <c r="A675" s="178" t="str" cm="1">
        <f t="array" ref="A675">IFERROR(INDEX('03.Muestra'!$B$8:$B$17,SMALL(IF("Documento no web"='03.Muestra'!$D$8:$D$17,ROW('03.Muestra'!$B$8:$B$17)-MIN(ROW('03.Muestra'!$D$8:$D$17))+1,""),ROW()-667)),"")</f>
        <v/>
      </c>
      <c r="B675" s="186" t="str" cm="1">
        <f t="array" ref="B675">IFERROR(INDEX('03.Muestra'!$C$8:$C$17,SMALL(IF("Documento no web"='03.Muestra'!$D$8:$D$17,ROW('03.Muestra'!$C$8:$C$17)-MIN(ROW('03.Muestra'!$D$8:$D$17))+1,""),ROW()-667)),"")</f>
        <v/>
      </c>
      <c r="C675" s="186" t="str" cm="1">
        <f t="array" ref="C675">IFERROR(INDEX('03.Muestra'!$F$8:$F$17,SMALL(IF("Documento no web"='03.Muestra'!$D$8:$D$17,ROW('03.Muestra'!$F$8:$F$17)-MIN(ROW('03.Muestra'!$D$8:$D$17))+1,""),ROW()-667)),"")</f>
        <v/>
      </c>
      <c r="D675" s="229" t="str">
        <f t="shared" si="77"/>
        <v/>
      </c>
      <c r="E675" s="74" t="str">
        <f t="shared" si="78"/>
        <v/>
      </c>
      <c r="F675" s="18"/>
      <c r="G675" s="18"/>
      <c r="H675" s="18"/>
      <c r="I675" s="18"/>
      <c r="J675" s="18"/>
      <c r="K675" s="163"/>
      <c r="L675" s="18"/>
    </row>
    <row r="676" spans="1:30" ht="13.5" customHeight="1">
      <c r="A676" s="178" t="str" cm="1">
        <f t="array" ref="A676">IFERROR(INDEX('03.Muestra'!$B$8:$B$17,SMALL(IF("Documento no web"='03.Muestra'!$D$8:$D$17,ROW('03.Muestra'!$B$8:$B$17)-MIN(ROW('03.Muestra'!$D$8:$D$17))+1,""),ROW()-667)),"")</f>
        <v/>
      </c>
      <c r="B676" s="186" t="str" cm="1">
        <f t="array" ref="B676">IFERROR(INDEX('03.Muestra'!$C$8:$C$17,SMALL(IF("Documento no web"='03.Muestra'!$D$8:$D$17,ROW('03.Muestra'!$C$8:$C$17)-MIN(ROW('03.Muestra'!$D$8:$D$17))+1,""),ROW()-667)),"")</f>
        <v/>
      </c>
      <c r="C676" s="186" t="str" cm="1">
        <f t="array" ref="C676">IFERROR(INDEX('03.Muestra'!$F$8:$F$17,SMALL(IF("Documento no web"='03.Muestra'!$D$8:$D$17,ROW('03.Muestra'!$F$8:$F$17)-MIN(ROW('03.Muestra'!$D$8:$D$17))+1,""),ROW()-667)),"")</f>
        <v/>
      </c>
      <c r="D676" s="229" t="str">
        <f t="shared" si="77"/>
        <v/>
      </c>
      <c r="E676" s="74" t="str">
        <f t="shared" si="78"/>
        <v/>
      </c>
      <c r="F676" s="18"/>
      <c r="G676" s="18"/>
      <c r="H676" s="18"/>
      <c r="I676" s="18"/>
      <c r="J676" s="18"/>
      <c r="K676" s="163"/>
      <c r="L676" s="18"/>
    </row>
    <row r="677" spans="1:30" ht="13.5" customHeight="1">
      <c r="A677" s="178" t="str" cm="1">
        <f t="array" ref="A677">IFERROR(INDEX('03.Muestra'!$B$8:$B$17,SMALL(IF("Documento no web"='03.Muestra'!$D$8:$D$17,ROW('03.Muestra'!$B$8:$B$17)-MIN(ROW('03.Muestra'!$D$8:$D$17))+1,""),ROW()-667)),"")</f>
        <v/>
      </c>
      <c r="B677" s="186" t="str" cm="1">
        <f t="array" ref="B677">IFERROR(INDEX('03.Muestra'!$C$8:$C$17,SMALL(IF("Documento no web"='03.Muestra'!$D$8:$D$17,ROW('03.Muestra'!$C$8:$C$17)-MIN(ROW('03.Muestra'!$D$8:$D$17))+1,""),ROW()-667)),"")</f>
        <v/>
      </c>
      <c r="C677" s="186" t="str" cm="1">
        <f t="array" ref="C677">IFERROR(INDEX('03.Muestra'!$F$8:$F$17,SMALL(IF("Documento no web"='03.Muestra'!$D$8:$D$17,ROW('03.Muestra'!$F$8:$F$17)-MIN(ROW('03.Muestra'!$D$8:$D$17))+1,""),ROW()-667)),"")</f>
        <v/>
      </c>
      <c r="D677" s="229" t="str">
        <f t="shared" si="77"/>
        <v/>
      </c>
      <c r="E677" s="74" t="str">
        <f t="shared" si="78"/>
        <v/>
      </c>
      <c r="F677" s="18"/>
      <c r="G677" s="18"/>
      <c r="H677" s="18"/>
      <c r="I677" s="18"/>
      <c r="J677" s="18"/>
      <c r="K677" s="163"/>
      <c r="L677" s="18"/>
    </row>
    <row r="678" spans="1:30" ht="12" customHeight="1">
      <c r="A678" s="79"/>
      <c r="B678" s="111"/>
      <c r="C678" s="111"/>
      <c r="D678" s="239"/>
      <c r="E678" s="74"/>
      <c r="F678" s="18"/>
      <c r="G678" s="18"/>
      <c r="H678" s="18"/>
      <c r="I678" s="18"/>
      <c r="J678" s="18"/>
      <c r="N678" s="18"/>
      <c r="O678" s="18"/>
      <c r="P678" s="18"/>
      <c r="Q678" s="18"/>
      <c r="R678" s="18"/>
      <c r="S678" s="18"/>
      <c r="T678" s="18"/>
      <c r="U678" s="18"/>
      <c r="AD678" s="18"/>
    </row>
    <row r="679" spans="1:30" ht="12" customHeight="1">
      <c r="A679" s="79"/>
      <c r="B679" s="111"/>
      <c r="C679" s="111"/>
      <c r="D679" s="239"/>
      <c r="E679" s="74"/>
      <c r="F679" s="18"/>
      <c r="G679" s="18"/>
      <c r="H679" s="18"/>
      <c r="I679" s="18"/>
      <c r="J679" s="18"/>
      <c r="N679" s="18"/>
      <c r="O679" s="18"/>
      <c r="P679" s="18"/>
      <c r="Q679" s="18"/>
      <c r="R679" s="18"/>
      <c r="S679" s="18"/>
      <c r="T679" s="18"/>
      <c r="U679" s="18"/>
      <c r="AD679" s="18"/>
    </row>
    <row r="680" spans="1:30" ht="31">
      <c r="A680" s="227"/>
      <c r="B680" s="228"/>
      <c r="C680" s="227"/>
      <c r="D680" s="240"/>
      <c r="E680" s="74"/>
      <c r="F680" s="18"/>
      <c r="G680" s="18"/>
      <c r="H680" s="18"/>
      <c r="I680" s="18"/>
      <c r="J680" s="18"/>
      <c r="N680" s="18"/>
      <c r="O680" s="18"/>
      <c r="P680" s="18"/>
      <c r="Q680" s="18"/>
      <c r="R680" s="18"/>
      <c r="S680" s="18"/>
      <c r="T680" s="18"/>
      <c r="U680" s="18"/>
      <c r="AD680" s="18"/>
    </row>
    <row r="681" spans="1:30" ht="14.5" customHeight="1">
      <c r="A681" s="180"/>
      <c r="B681" s="180"/>
      <c r="C681" s="180"/>
      <c r="D681" s="241"/>
      <c r="E681" s="74"/>
      <c r="F681" s="176"/>
      <c r="G681" s="18"/>
      <c r="H681" s="18"/>
      <c r="I681" s="18"/>
      <c r="J681" s="18"/>
      <c r="N681" s="18"/>
      <c r="O681" s="18"/>
      <c r="P681" s="18"/>
      <c r="Q681" s="18"/>
      <c r="R681" s="18"/>
      <c r="S681" s="18"/>
      <c r="T681" s="18"/>
      <c r="U681" s="18"/>
      <c r="AD681" s="18"/>
    </row>
    <row r="682" spans="1:30" ht="13.5" customHeight="1">
      <c r="B682" s="18"/>
      <c r="C682" s="18"/>
      <c r="D682" s="235"/>
      <c r="E682" s="18"/>
      <c r="F682" s="18"/>
      <c r="G682" s="18"/>
      <c r="H682" s="18"/>
      <c r="I682" s="18"/>
      <c r="J682" s="18"/>
      <c r="K682" s="163"/>
      <c r="L682" s="18"/>
    </row>
    <row r="683" spans="1:30" ht="13.5" customHeight="1">
      <c r="B683" s="18"/>
      <c r="C683" s="18"/>
      <c r="D683" s="235"/>
      <c r="E683" s="78"/>
      <c r="F683" s="18"/>
      <c r="G683" s="18"/>
      <c r="H683" s="18"/>
      <c r="I683" s="18"/>
      <c r="J683" s="18"/>
      <c r="K683" s="163"/>
      <c r="L683" s="18"/>
    </row>
    <row r="684" spans="1:30" ht="30" customHeight="1">
      <c r="A684" s="157" t="s">
        <v>262</v>
      </c>
      <c r="B684" s="22" t="s">
        <v>87</v>
      </c>
      <c r="C684" s="23" t="s">
        <v>452</v>
      </c>
      <c r="D684" s="237" t="s">
        <v>30</v>
      </c>
      <c r="E684" s="88"/>
      <c r="K684" s="163"/>
      <c r="L684" s="18"/>
    </row>
    <row r="685" spans="1:30" ht="13.5" customHeight="1">
      <c r="A685" s="178" t="str" cm="1">
        <f t="array" ref="A685">IFERROR(INDEX('03.Muestra'!$B$8:$B$17,SMALL(IF("Documento no web"='03.Muestra'!$D$8:$D$17,ROW('03.Muestra'!$B$8:$B$17)-MIN(ROW('03.Muestra'!$D$8:$D$17))+1,""),ROW()-684)),"")</f>
        <v/>
      </c>
      <c r="B685" s="186" t="str" cm="1">
        <f t="array" ref="B685">IFERROR(INDEX('03.Muestra'!$C$8:$C$17,SMALL(IF("Documento no web"='03.Muestra'!$D$8:$D$17,ROW('03.Muestra'!$C$8:$C$17)-MIN(ROW('03.Muestra'!$D$8:$D$17))+1,""),ROW()-684)),"")</f>
        <v/>
      </c>
      <c r="C685" s="186" t="str" cm="1">
        <f t="array" ref="C685">IFERROR(INDEX('03.Muestra'!$F$8:$F$17,SMALL(IF("Documento no web"='03.Muestra'!$D$8:$D$17,ROW('03.Muestra'!$F$8:$F$17)-MIN(ROW('03.Muestra'!$D$8:$D$17))+1,""),ROW()-684)),"")</f>
        <v/>
      </c>
      <c r="D685" s="229" t="str">
        <f t="shared" ref="D685:D694" si="79">IF(C685="","",$D$18)</f>
        <v/>
      </c>
      <c r="E685" s="74" t="str">
        <f t="shared" ref="E685:E694" si="80">IF(D685&lt;&gt;"",IF(AND(B685&lt;&gt;"",C685&lt;&gt;""),"","ERR"),"")</f>
        <v/>
      </c>
      <c r="F685" s="81" t="s">
        <v>31</v>
      </c>
      <c r="G685" s="82" t="s">
        <v>35</v>
      </c>
      <c r="H685" s="83" t="s">
        <v>33</v>
      </c>
      <c r="I685" s="84" t="s">
        <v>26</v>
      </c>
      <c r="J685" s="85" t="s">
        <v>24</v>
      </c>
      <c r="K685" s="159" t="s">
        <v>463</v>
      </c>
      <c r="L685" s="18"/>
    </row>
    <row r="686" spans="1:30" ht="13.5" customHeight="1">
      <c r="A686" s="178" t="str" cm="1">
        <f t="array" ref="A686">IFERROR(INDEX('03.Muestra'!$B$8:$B$17,SMALL(IF("Documento no web"='03.Muestra'!$D$8:$D$17,ROW('03.Muestra'!$B$8:$B$17)-MIN(ROW('03.Muestra'!$D$8:$D$17))+1,""),ROW()-684)),"")</f>
        <v/>
      </c>
      <c r="B686" s="186" t="str" cm="1">
        <f t="array" ref="B686">IFERROR(INDEX('03.Muestra'!$C$8:$C$17,SMALL(IF("Documento no web"='03.Muestra'!$D$8:$D$17,ROW('03.Muestra'!$C$8:$C$17)-MIN(ROW('03.Muestra'!$D$8:$D$17))+1,""),ROW()-684)),"")</f>
        <v/>
      </c>
      <c r="C686" s="186" t="str" cm="1">
        <f t="array" ref="C686">IFERROR(INDEX('03.Muestra'!$F$8:$F$17,SMALL(IF("Documento no web"='03.Muestra'!$D$8:$D$17,ROW('03.Muestra'!$F$8:$F$17)-MIN(ROW('03.Muestra'!$D$8:$D$17))+1,""),ROW()-684)),"")</f>
        <v/>
      </c>
      <c r="D686" s="229" t="str">
        <f t="shared" si="79"/>
        <v/>
      </c>
      <c r="E686" s="74" t="str">
        <f t="shared" si="80"/>
        <v/>
      </c>
      <c r="F686" s="199">
        <f ca="1">COUNTIF($D685:INDIRECT("$D" &amp;  SUM(ROW()-1,'03.Muestra'!$D$20)-1),F685)</f>
        <v>0</v>
      </c>
      <c r="G686" s="199">
        <f ca="1">COUNTIF($D685:INDIRECT("$D" &amp;  SUM(ROW()-1,'03.Muestra'!$D$20)-1),G685)</f>
        <v>0</v>
      </c>
      <c r="H686" s="199">
        <f ca="1">COUNTIF($D685:INDIRECT("$D" &amp;  SUM(ROW()-1,'03.Muestra'!$D$20)-1),H685)</f>
        <v>0</v>
      </c>
      <c r="I686" s="199">
        <f ca="1">COUNTIF($D685:INDIRECT("$D" &amp;  SUM(ROW()-1,'03.Muestra'!$D$20)-1),I685)</f>
        <v>0</v>
      </c>
      <c r="J686" s="199">
        <f ca="1">COUNTIF($D685:INDIRECT("$D" &amp;  SUM(ROW()-1,'03.Muestra'!$D$20)-1),J685)</f>
        <v>0</v>
      </c>
      <c r="K686" s="160">
        <f ca="1">IF(COUNTIF('03.Muestra'!$D$8:$D$17,"Documento no web")=0,0,COUNTBLANK($D685:INDIRECT("$D" &amp;  SUM(ROW()-1,COUNTIF('03.Muestra'!$D$8:$D$17,"Documento no web"))-1)))</f>
        <v>0</v>
      </c>
      <c r="L686" s="18"/>
    </row>
    <row r="687" spans="1:30" ht="13.5" customHeight="1">
      <c r="A687" s="178" t="str" cm="1">
        <f t="array" ref="A687">IFERROR(INDEX('03.Muestra'!$B$8:$B$17,SMALL(IF("Documento no web"='03.Muestra'!$D$8:$D$17,ROW('03.Muestra'!$B$8:$B$17)-MIN(ROW('03.Muestra'!$D$8:$D$17))+1,""),ROW()-684)),"")</f>
        <v/>
      </c>
      <c r="B687" s="186" t="str" cm="1">
        <f t="array" ref="B687">IFERROR(INDEX('03.Muestra'!$C$8:$C$17,SMALL(IF("Documento no web"='03.Muestra'!$D$8:$D$17,ROW('03.Muestra'!$C$8:$C$17)-MIN(ROW('03.Muestra'!$D$8:$D$17))+1,""),ROW()-684)),"")</f>
        <v/>
      </c>
      <c r="C687" s="186" t="str" cm="1">
        <f t="array" ref="C687">IFERROR(INDEX('03.Muestra'!$F$8:$F$17,SMALL(IF("Documento no web"='03.Muestra'!$D$8:$D$17,ROW('03.Muestra'!$F$8:$F$17)-MIN(ROW('03.Muestra'!$D$8:$D$17))+1,""),ROW()-684)),"")</f>
        <v/>
      </c>
      <c r="D687" s="229" t="str">
        <f t="shared" si="79"/>
        <v/>
      </c>
      <c r="E687" s="74" t="str">
        <f t="shared" si="80"/>
        <v/>
      </c>
      <c r="G687" s="18"/>
      <c r="H687" s="18"/>
      <c r="I687" s="18"/>
      <c r="J687" s="18"/>
      <c r="K687" s="163"/>
      <c r="L687" s="18"/>
    </row>
    <row r="688" spans="1:30" ht="13.5" customHeight="1">
      <c r="A688" s="178" t="str" cm="1">
        <f t="array" ref="A688">IFERROR(INDEX('03.Muestra'!$B$8:$B$17,SMALL(IF("Documento no web"='03.Muestra'!$D$8:$D$17,ROW('03.Muestra'!$B$8:$B$17)-MIN(ROW('03.Muestra'!$D$8:$D$17))+1,""),ROW()-684)),"")</f>
        <v/>
      </c>
      <c r="B688" s="186" t="str" cm="1">
        <f t="array" ref="B688">IFERROR(INDEX('03.Muestra'!$C$8:$C$17,SMALL(IF("Documento no web"='03.Muestra'!$D$8:$D$17,ROW('03.Muestra'!$C$8:$C$17)-MIN(ROW('03.Muestra'!$D$8:$D$17))+1,""),ROW()-684)),"")</f>
        <v/>
      </c>
      <c r="C688" s="186" t="str" cm="1">
        <f t="array" ref="C688">IFERROR(INDEX('03.Muestra'!$F$8:$F$17,SMALL(IF("Documento no web"='03.Muestra'!$D$8:$D$17,ROW('03.Muestra'!$F$8:$F$17)-MIN(ROW('03.Muestra'!$D$8:$D$17))+1,""),ROW()-684)),"")</f>
        <v/>
      </c>
      <c r="D688" s="229" t="str">
        <f t="shared" si="79"/>
        <v/>
      </c>
      <c r="E688" s="74" t="str">
        <f t="shared" si="80"/>
        <v/>
      </c>
      <c r="G688" s="18"/>
      <c r="H688" s="18"/>
      <c r="I688" s="18"/>
      <c r="J688" s="18"/>
      <c r="K688" s="163"/>
      <c r="L688" s="18"/>
    </row>
    <row r="689" spans="1:30" ht="13.5" customHeight="1">
      <c r="A689" s="178" t="str" cm="1">
        <f t="array" ref="A689">IFERROR(INDEX('03.Muestra'!$B$8:$B$17,SMALL(IF("Documento no web"='03.Muestra'!$D$8:$D$17,ROW('03.Muestra'!$B$8:$B$17)-MIN(ROW('03.Muestra'!$D$8:$D$17))+1,""),ROW()-684)),"")</f>
        <v/>
      </c>
      <c r="B689" s="186" t="str" cm="1">
        <f t="array" ref="B689">IFERROR(INDEX('03.Muestra'!$C$8:$C$17,SMALL(IF("Documento no web"='03.Muestra'!$D$8:$D$17,ROW('03.Muestra'!$C$8:$C$17)-MIN(ROW('03.Muestra'!$D$8:$D$17))+1,""),ROW()-684)),"")</f>
        <v/>
      </c>
      <c r="C689" s="186" t="str" cm="1">
        <f t="array" ref="C689">IFERROR(INDEX('03.Muestra'!$F$8:$F$17,SMALL(IF("Documento no web"='03.Muestra'!$D$8:$D$17,ROW('03.Muestra'!$F$8:$F$17)-MIN(ROW('03.Muestra'!$D$8:$D$17))+1,""),ROW()-684)),"")</f>
        <v/>
      </c>
      <c r="D689" s="229" t="str">
        <f t="shared" si="79"/>
        <v/>
      </c>
      <c r="E689" s="74" t="str">
        <f t="shared" si="80"/>
        <v/>
      </c>
      <c r="G689" s="18"/>
      <c r="H689" s="18"/>
      <c r="I689" s="18"/>
      <c r="J689" s="18"/>
      <c r="K689" s="163"/>
      <c r="L689" s="18"/>
    </row>
    <row r="690" spans="1:30" ht="13.5" customHeight="1">
      <c r="A690" s="178" t="str" cm="1">
        <f t="array" ref="A690">IFERROR(INDEX('03.Muestra'!$B$8:$B$17,SMALL(IF("Documento no web"='03.Muestra'!$D$8:$D$17,ROW('03.Muestra'!$B$8:$B$17)-MIN(ROW('03.Muestra'!$D$8:$D$17))+1,""),ROW()-684)),"")</f>
        <v/>
      </c>
      <c r="B690" s="186" t="str" cm="1">
        <f t="array" ref="B690">IFERROR(INDEX('03.Muestra'!$C$8:$C$17,SMALL(IF("Documento no web"='03.Muestra'!$D$8:$D$17,ROW('03.Muestra'!$C$8:$C$17)-MIN(ROW('03.Muestra'!$D$8:$D$17))+1,""),ROW()-684)),"")</f>
        <v/>
      </c>
      <c r="C690" s="186" t="str" cm="1">
        <f t="array" ref="C690">IFERROR(INDEX('03.Muestra'!$F$8:$F$17,SMALL(IF("Documento no web"='03.Muestra'!$D$8:$D$17,ROW('03.Muestra'!$F$8:$F$17)-MIN(ROW('03.Muestra'!$D$8:$D$17))+1,""),ROW()-684)),"")</f>
        <v/>
      </c>
      <c r="D690" s="229" t="str">
        <f t="shared" si="79"/>
        <v/>
      </c>
      <c r="E690" s="74" t="str">
        <f t="shared" si="80"/>
        <v/>
      </c>
      <c r="G690" s="18"/>
      <c r="H690" s="18"/>
      <c r="I690" s="18"/>
      <c r="J690" s="18"/>
      <c r="K690" s="163"/>
      <c r="L690" s="18"/>
    </row>
    <row r="691" spans="1:30" ht="13.5" customHeight="1">
      <c r="A691" s="178" t="str" cm="1">
        <f t="array" ref="A691">IFERROR(INDEX('03.Muestra'!$B$8:$B$17,SMALL(IF("Documento no web"='03.Muestra'!$D$8:$D$17,ROW('03.Muestra'!$B$8:$B$17)-MIN(ROW('03.Muestra'!$D$8:$D$17))+1,""),ROW()-684)),"")</f>
        <v/>
      </c>
      <c r="B691" s="186" t="str" cm="1">
        <f t="array" ref="B691">IFERROR(INDEX('03.Muestra'!$C$8:$C$17,SMALL(IF("Documento no web"='03.Muestra'!$D$8:$D$17,ROW('03.Muestra'!$C$8:$C$17)-MIN(ROW('03.Muestra'!$D$8:$D$17))+1,""),ROW()-684)),"")</f>
        <v/>
      </c>
      <c r="C691" s="186" t="str" cm="1">
        <f t="array" ref="C691">IFERROR(INDEX('03.Muestra'!$F$8:$F$17,SMALL(IF("Documento no web"='03.Muestra'!$D$8:$D$17,ROW('03.Muestra'!$F$8:$F$17)-MIN(ROW('03.Muestra'!$D$8:$D$17))+1,""),ROW()-684)),"")</f>
        <v/>
      </c>
      <c r="D691" s="229" t="str">
        <f t="shared" si="79"/>
        <v/>
      </c>
      <c r="E691" s="74" t="str">
        <f t="shared" si="80"/>
        <v/>
      </c>
      <c r="F691" s="18"/>
      <c r="G691" s="18"/>
      <c r="H691" s="18"/>
      <c r="I691" s="18"/>
      <c r="J691" s="18"/>
      <c r="K691" s="163"/>
      <c r="L691" s="18"/>
    </row>
    <row r="692" spans="1:30" ht="13.5" customHeight="1">
      <c r="A692" s="178" t="str" cm="1">
        <f t="array" ref="A692">IFERROR(INDEX('03.Muestra'!$B$8:$B$17,SMALL(IF("Documento no web"='03.Muestra'!$D$8:$D$17,ROW('03.Muestra'!$B$8:$B$17)-MIN(ROW('03.Muestra'!$D$8:$D$17))+1,""),ROW()-684)),"")</f>
        <v/>
      </c>
      <c r="B692" s="186" t="str" cm="1">
        <f t="array" ref="B692">IFERROR(INDEX('03.Muestra'!$C$8:$C$17,SMALL(IF("Documento no web"='03.Muestra'!$D$8:$D$17,ROW('03.Muestra'!$C$8:$C$17)-MIN(ROW('03.Muestra'!$D$8:$D$17))+1,""),ROW()-684)),"")</f>
        <v/>
      </c>
      <c r="C692" s="186" t="str" cm="1">
        <f t="array" ref="C692">IFERROR(INDEX('03.Muestra'!$F$8:$F$17,SMALL(IF("Documento no web"='03.Muestra'!$D$8:$D$17,ROW('03.Muestra'!$F$8:$F$17)-MIN(ROW('03.Muestra'!$D$8:$D$17))+1,""),ROW()-684)),"")</f>
        <v/>
      </c>
      <c r="D692" s="229" t="str">
        <f t="shared" si="79"/>
        <v/>
      </c>
      <c r="E692" s="74" t="str">
        <f t="shared" si="80"/>
        <v/>
      </c>
      <c r="F692" s="18"/>
      <c r="G692" s="18"/>
      <c r="H692" s="18"/>
      <c r="I692" s="18"/>
      <c r="J692" s="18"/>
      <c r="K692" s="163"/>
      <c r="L692" s="18"/>
    </row>
    <row r="693" spans="1:30" ht="13.5" customHeight="1">
      <c r="A693" s="178" t="str" cm="1">
        <f t="array" ref="A693">IFERROR(INDEX('03.Muestra'!$B$8:$B$17,SMALL(IF("Documento no web"='03.Muestra'!$D$8:$D$17,ROW('03.Muestra'!$B$8:$B$17)-MIN(ROW('03.Muestra'!$D$8:$D$17))+1,""),ROW()-684)),"")</f>
        <v/>
      </c>
      <c r="B693" s="186" t="str" cm="1">
        <f t="array" ref="B693">IFERROR(INDEX('03.Muestra'!$C$8:$C$17,SMALL(IF("Documento no web"='03.Muestra'!$D$8:$D$17,ROW('03.Muestra'!$C$8:$C$17)-MIN(ROW('03.Muestra'!$D$8:$D$17))+1,""),ROW()-684)),"")</f>
        <v/>
      </c>
      <c r="C693" s="186" t="str" cm="1">
        <f t="array" ref="C693">IFERROR(INDEX('03.Muestra'!$F$8:$F$17,SMALL(IF("Documento no web"='03.Muestra'!$D$8:$D$17,ROW('03.Muestra'!$F$8:$F$17)-MIN(ROW('03.Muestra'!$D$8:$D$17))+1,""),ROW()-684)),"")</f>
        <v/>
      </c>
      <c r="D693" s="229" t="str">
        <f t="shared" si="79"/>
        <v/>
      </c>
      <c r="E693" s="74" t="str">
        <f t="shared" si="80"/>
        <v/>
      </c>
      <c r="F693" s="18"/>
      <c r="G693" s="18"/>
      <c r="H693" s="18"/>
      <c r="I693" s="18"/>
      <c r="J693" s="18"/>
      <c r="K693" s="163"/>
      <c r="L693" s="18"/>
    </row>
    <row r="694" spans="1:30" ht="13.5" customHeight="1">
      <c r="A694" s="178" t="str" cm="1">
        <f t="array" ref="A694">IFERROR(INDEX('03.Muestra'!$B$8:$B$17,SMALL(IF("Documento no web"='03.Muestra'!$D$8:$D$17,ROW('03.Muestra'!$B$8:$B$17)-MIN(ROW('03.Muestra'!$D$8:$D$17))+1,""),ROW()-684)),"")</f>
        <v/>
      </c>
      <c r="B694" s="186" t="str" cm="1">
        <f t="array" ref="B694">IFERROR(INDEX('03.Muestra'!$C$8:$C$17,SMALL(IF("Documento no web"='03.Muestra'!$D$8:$D$17,ROW('03.Muestra'!$C$8:$C$17)-MIN(ROW('03.Muestra'!$D$8:$D$17))+1,""),ROW()-684)),"")</f>
        <v/>
      </c>
      <c r="C694" s="186" t="str" cm="1">
        <f t="array" ref="C694">IFERROR(INDEX('03.Muestra'!$F$8:$F$17,SMALL(IF("Documento no web"='03.Muestra'!$D$8:$D$17,ROW('03.Muestra'!$F$8:$F$17)-MIN(ROW('03.Muestra'!$D$8:$D$17))+1,""),ROW()-684)),"")</f>
        <v/>
      </c>
      <c r="D694" s="229" t="str">
        <f t="shared" si="79"/>
        <v/>
      </c>
      <c r="E694" s="74" t="str">
        <f t="shared" si="80"/>
        <v/>
      </c>
      <c r="F694" s="18"/>
      <c r="G694" s="18"/>
      <c r="H694" s="18"/>
      <c r="I694" s="18"/>
      <c r="J694" s="18"/>
      <c r="K694" s="163"/>
      <c r="L694" s="18"/>
    </row>
    <row r="695" spans="1:30" ht="12" customHeight="1">
      <c r="A695" s="79"/>
      <c r="B695" s="111"/>
      <c r="C695" s="111"/>
      <c r="D695" s="239"/>
      <c r="E695" s="74"/>
      <c r="F695" s="18"/>
      <c r="G695" s="18"/>
      <c r="H695" s="18"/>
      <c r="I695" s="18"/>
      <c r="J695" s="18"/>
      <c r="N695" s="18"/>
      <c r="O695" s="18"/>
      <c r="P695" s="18"/>
      <c r="Q695" s="18"/>
      <c r="R695" s="18"/>
      <c r="S695" s="18"/>
      <c r="T695" s="18"/>
      <c r="U695" s="18"/>
      <c r="AD695" s="18"/>
    </row>
    <row r="696" spans="1:30" ht="12" customHeight="1">
      <c r="A696" s="79"/>
      <c r="B696" s="111"/>
      <c r="C696" s="111"/>
      <c r="D696" s="239"/>
      <c r="E696" s="74"/>
      <c r="F696" s="18"/>
      <c r="G696" s="18"/>
      <c r="H696" s="18"/>
      <c r="I696" s="18"/>
      <c r="J696" s="18"/>
      <c r="N696" s="18"/>
      <c r="O696" s="18"/>
      <c r="P696" s="18"/>
      <c r="Q696" s="18"/>
      <c r="R696" s="18"/>
      <c r="S696" s="18"/>
      <c r="T696" s="18"/>
      <c r="U696" s="18"/>
      <c r="AD696" s="18"/>
    </row>
    <row r="697" spans="1:30" ht="31">
      <c r="A697" s="227"/>
      <c r="B697" s="228"/>
      <c r="C697" s="227"/>
      <c r="D697" s="240"/>
      <c r="E697" s="74"/>
      <c r="F697" s="18"/>
      <c r="G697" s="18"/>
      <c r="H697" s="18"/>
      <c r="I697" s="18"/>
      <c r="J697" s="18"/>
      <c r="N697" s="18"/>
      <c r="O697" s="18"/>
      <c r="P697" s="18"/>
      <c r="Q697" s="18"/>
      <c r="R697" s="18"/>
      <c r="S697" s="18"/>
      <c r="T697" s="18"/>
      <c r="U697" s="18"/>
      <c r="AD697" s="18"/>
    </row>
    <row r="698" spans="1:30" ht="14.5" customHeight="1">
      <c r="A698" s="180"/>
      <c r="B698" s="180"/>
      <c r="C698" s="180"/>
      <c r="D698" s="241"/>
      <c r="E698" s="74"/>
      <c r="F698" s="176"/>
      <c r="G698" s="18"/>
      <c r="H698" s="18"/>
      <c r="I698" s="18"/>
      <c r="J698" s="18"/>
      <c r="N698" s="18"/>
      <c r="O698" s="18"/>
      <c r="P698" s="18"/>
      <c r="Q698" s="18"/>
      <c r="R698" s="18"/>
      <c r="S698" s="18"/>
      <c r="T698" s="18"/>
      <c r="U698" s="18"/>
      <c r="AD698" s="18"/>
    </row>
    <row r="699" spans="1:30" ht="13.5" customHeight="1">
      <c r="B699" s="18"/>
      <c r="C699" s="18"/>
      <c r="D699" s="235"/>
      <c r="E699" s="18"/>
      <c r="F699" s="18"/>
      <c r="G699" s="18"/>
      <c r="H699" s="18"/>
      <c r="I699" s="18"/>
      <c r="J699" s="18"/>
      <c r="K699" s="163"/>
      <c r="L699" s="18"/>
    </row>
    <row r="700" spans="1:30" ht="13.5" customHeight="1">
      <c r="B700" s="18"/>
      <c r="C700" s="18"/>
      <c r="D700" s="235"/>
      <c r="E700" s="78"/>
      <c r="F700" s="18"/>
      <c r="G700" s="18"/>
      <c r="H700" s="18"/>
      <c r="I700" s="18"/>
      <c r="J700" s="18"/>
      <c r="K700" s="163"/>
      <c r="L700" s="18"/>
    </row>
    <row r="701" spans="1:30" ht="30" customHeight="1">
      <c r="A701" s="157" t="s">
        <v>262</v>
      </c>
      <c r="B701" s="22" t="s">
        <v>87</v>
      </c>
      <c r="C701" s="23" t="s">
        <v>453</v>
      </c>
      <c r="D701" s="237" t="s">
        <v>30</v>
      </c>
      <c r="E701" s="88"/>
      <c r="K701" s="163"/>
      <c r="L701" s="18"/>
    </row>
    <row r="702" spans="1:30" ht="13.5" customHeight="1">
      <c r="A702" s="178" t="str" cm="1">
        <f t="array" ref="A702">IFERROR(INDEX('03.Muestra'!$B$8:$B$17,SMALL(IF("Documento no web"='03.Muestra'!$D$8:$D$17,ROW('03.Muestra'!$B$8:$B$17)-MIN(ROW('03.Muestra'!$D$8:$D$17))+1,""),ROW()-701)),"")</f>
        <v/>
      </c>
      <c r="B702" s="186" t="str" cm="1">
        <f t="array" ref="B702">IFERROR(INDEX('03.Muestra'!$C$8:$C$17,SMALL(IF("Documento no web"='03.Muestra'!$D$8:$D$17,ROW('03.Muestra'!$C$8:$C$17)-MIN(ROW('03.Muestra'!$D$8:$D$17))+1,""),ROW()-701)),"")</f>
        <v/>
      </c>
      <c r="C702" s="186" t="str" cm="1">
        <f t="array" ref="C702">IFERROR(INDEX('03.Muestra'!$F$8:$F$17,SMALL(IF("Documento no web"='03.Muestra'!$D$8:$D$17,ROW('03.Muestra'!$F$8:$F$17)-MIN(ROW('03.Muestra'!$D$8:$D$17))+1,""),ROW()-701)),"")</f>
        <v/>
      </c>
      <c r="D702" s="229" t="str">
        <f t="shared" ref="D702:D711" si="81">IF(C702="","",$D$18)</f>
        <v/>
      </c>
      <c r="E702" s="74" t="str">
        <f t="shared" ref="E702:E711" si="82">IF(D702&lt;&gt;"",IF(AND(B702&lt;&gt;"",C702&lt;&gt;""),"","ERR"),"")</f>
        <v/>
      </c>
      <c r="F702" s="81" t="s">
        <v>31</v>
      </c>
      <c r="G702" s="82" t="s">
        <v>35</v>
      </c>
      <c r="H702" s="83" t="s">
        <v>33</v>
      </c>
      <c r="I702" s="84" t="s">
        <v>26</v>
      </c>
      <c r="J702" s="85" t="s">
        <v>24</v>
      </c>
      <c r="K702" s="159" t="s">
        <v>463</v>
      </c>
    </row>
    <row r="703" spans="1:30" ht="13.5" customHeight="1">
      <c r="A703" s="178" t="str" cm="1">
        <f t="array" ref="A703">IFERROR(INDEX('03.Muestra'!$B$8:$B$17,SMALL(IF("Documento no web"='03.Muestra'!$D$8:$D$17,ROW('03.Muestra'!$B$8:$B$17)-MIN(ROW('03.Muestra'!$D$8:$D$17))+1,""),ROW()-701)),"")</f>
        <v/>
      </c>
      <c r="B703" s="186" t="str" cm="1">
        <f t="array" ref="B703">IFERROR(INDEX('03.Muestra'!$C$8:$C$17,SMALL(IF("Documento no web"='03.Muestra'!$D$8:$D$17,ROW('03.Muestra'!$C$8:$C$17)-MIN(ROW('03.Muestra'!$D$8:$D$17))+1,""),ROW()-701)),"")</f>
        <v/>
      </c>
      <c r="C703" s="186" t="str" cm="1">
        <f t="array" ref="C703">IFERROR(INDEX('03.Muestra'!$F$8:$F$17,SMALL(IF("Documento no web"='03.Muestra'!$D$8:$D$17,ROW('03.Muestra'!$F$8:$F$17)-MIN(ROW('03.Muestra'!$D$8:$D$17))+1,""),ROW()-701)),"")</f>
        <v/>
      </c>
      <c r="D703" s="229" t="str">
        <f t="shared" si="81"/>
        <v/>
      </c>
      <c r="E703" s="74" t="str">
        <f t="shared" si="82"/>
        <v/>
      </c>
      <c r="F703" s="199">
        <f ca="1">COUNTIF($D702:INDIRECT("$D" &amp;  SUM(ROW()-1,'03.Muestra'!$D$20)-1),F702)</f>
        <v>0</v>
      </c>
      <c r="G703" s="199">
        <f ca="1">COUNTIF($D702:INDIRECT("$D" &amp;  SUM(ROW()-1,'03.Muestra'!$D$20)-1),G702)</f>
        <v>0</v>
      </c>
      <c r="H703" s="199">
        <f ca="1">COUNTIF($D702:INDIRECT("$D" &amp;  SUM(ROW()-1,'03.Muestra'!$D$20)-1),H702)</f>
        <v>0</v>
      </c>
      <c r="I703" s="199">
        <f ca="1">COUNTIF($D702:INDIRECT("$D" &amp;  SUM(ROW()-1,'03.Muestra'!$D$20)-1),I702)</f>
        <v>0</v>
      </c>
      <c r="J703" s="199">
        <f ca="1">COUNTIF($D702:INDIRECT("$D" &amp;  SUM(ROW()-1,'03.Muestra'!$D$20)-1),J702)</f>
        <v>0</v>
      </c>
      <c r="K703" s="160">
        <f ca="1">IF(COUNTIF('03.Muestra'!$D$8:$D$17,"Documento no web")=0,0,COUNTBLANK($D702:INDIRECT("$D" &amp;  SUM(ROW()-1,COUNTIF('03.Muestra'!$D$8:$D$17,"Documento no web"))-1)))</f>
        <v>0</v>
      </c>
    </row>
    <row r="704" spans="1:30" ht="13.5" customHeight="1">
      <c r="A704" s="178" t="str" cm="1">
        <f t="array" ref="A704">IFERROR(INDEX('03.Muestra'!$B$8:$B$17,SMALL(IF("Documento no web"='03.Muestra'!$D$8:$D$17,ROW('03.Muestra'!$B$8:$B$17)-MIN(ROW('03.Muestra'!$D$8:$D$17))+1,""),ROW()-701)),"")</f>
        <v/>
      </c>
      <c r="B704" s="186" t="str" cm="1">
        <f t="array" ref="B704">IFERROR(INDEX('03.Muestra'!$C$8:$C$17,SMALL(IF("Documento no web"='03.Muestra'!$D$8:$D$17,ROW('03.Muestra'!$C$8:$C$17)-MIN(ROW('03.Muestra'!$D$8:$D$17))+1,""),ROW()-701)),"")</f>
        <v/>
      </c>
      <c r="C704" s="186" t="str" cm="1">
        <f t="array" ref="C704">IFERROR(INDEX('03.Muestra'!$F$8:$F$17,SMALL(IF("Documento no web"='03.Muestra'!$D$8:$D$17,ROW('03.Muestra'!$F$8:$F$17)-MIN(ROW('03.Muestra'!$D$8:$D$17))+1,""),ROW()-701)),"")</f>
        <v/>
      </c>
      <c r="D704" s="229" t="str">
        <f t="shared" si="81"/>
        <v/>
      </c>
      <c r="E704" s="74" t="str">
        <f t="shared" si="82"/>
        <v/>
      </c>
      <c r="G704" s="18"/>
      <c r="H704" s="18"/>
      <c r="I704" s="18"/>
      <c r="J704" s="18"/>
      <c r="K704" s="163"/>
    </row>
    <row r="705" spans="1:30" ht="13.5" customHeight="1">
      <c r="A705" s="178" t="str" cm="1">
        <f t="array" ref="A705">IFERROR(INDEX('03.Muestra'!$B$8:$B$17,SMALL(IF("Documento no web"='03.Muestra'!$D$8:$D$17,ROW('03.Muestra'!$B$8:$B$17)-MIN(ROW('03.Muestra'!$D$8:$D$17))+1,""),ROW()-701)),"")</f>
        <v/>
      </c>
      <c r="B705" s="186" t="str" cm="1">
        <f t="array" ref="B705">IFERROR(INDEX('03.Muestra'!$C$8:$C$17,SMALL(IF("Documento no web"='03.Muestra'!$D$8:$D$17,ROW('03.Muestra'!$C$8:$C$17)-MIN(ROW('03.Muestra'!$D$8:$D$17))+1,""),ROW()-701)),"")</f>
        <v/>
      </c>
      <c r="C705" s="186" t="str" cm="1">
        <f t="array" ref="C705">IFERROR(INDEX('03.Muestra'!$F$8:$F$17,SMALL(IF("Documento no web"='03.Muestra'!$D$8:$D$17,ROW('03.Muestra'!$F$8:$F$17)-MIN(ROW('03.Muestra'!$D$8:$D$17))+1,""),ROW()-701)),"")</f>
        <v/>
      </c>
      <c r="D705" s="229" t="str">
        <f t="shared" si="81"/>
        <v/>
      </c>
      <c r="E705" s="74" t="str">
        <f t="shared" si="82"/>
        <v/>
      </c>
      <c r="G705" s="18"/>
      <c r="H705" s="18"/>
      <c r="I705" s="18"/>
      <c r="J705" s="18"/>
      <c r="K705" s="163"/>
    </row>
    <row r="706" spans="1:30" ht="13.5" customHeight="1">
      <c r="A706" s="178" t="str" cm="1">
        <f t="array" ref="A706">IFERROR(INDEX('03.Muestra'!$B$8:$B$17,SMALL(IF("Documento no web"='03.Muestra'!$D$8:$D$17,ROW('03.Muestra'!$B$8:$B$17)-MIN(ROW('03.Muestra'!$D$8:$D$17))+1,""),ROW()-701)),"")</f>
        <v/>
      </c>
      <c r="B706" s="186" t="str" cm="1">
        <f t="array" ref="B706">IFERROR(INDEX('03.Muestra'!$C$8:$C$17,SMALL(IF("Documento no web"='03.Muestra'!$D$8:$D$17,ROW('03.Muestra'!$C$8:$C$17)-MIN(ROW('03.Muestra'!$D$8:$D$17))+1,""),ROW()-701)),"")</f>
        <v/>
      </c>
      <c r="C706" s="186" t="str" cm="1">
        <f t="array" ref="C706">IFERROR(INDEX('03.Muestra'!$F$8:$F$17,SMALL(IF("Documento no web"='03.Muestra'!$D$8:$D$17,ROW('03.Muestra'!$F$8:$F$17)-MIN(ROW('03.Muestra'!$D$8:$D$17))+1,""),ROW()-701)),"")</f>
        <v/>
      </c>
      <c r="D706" s="229" t="str">
        <f t="shared" si="81"/>
        <v/>
      </c>
      <c r="E706" s="74" t="str">
        <f t="shared" si="82"/>
        <v/>
      </c>
      <c r="G706" s="18"/>
      <c r="H706" s="18"/>
      <c r="I706" s="18"/>
      <c r="J706" s="18"/>
      <c r="K706" s="163"/>
    </row>
    <row r="707" spans="1:30" ht="13.5" customHeight="1">
      <c r="A707" s="178" t="str" cm="1">
        <f t="array" ref="A707">IFERROR(INDEX('03.Muestra'!$B$8:$B$17,SMALL(IF("Documento no web"='03.Muestra'!$D$8:$D$17,ROW('03.Muestra'!$B$8:$B$17)-MIN(ROW('03.Muestra'!$D$8:$D$17))+1,""),ROW()-701)),"")</f>
        <v/>
      </c>
      <c r="B707" s="186" t="str" cm="1">
        <f t="array" ref="B707">IFERROR(INDEX('03.Muestra'!$C$8:$C$17,SMALL(IF("Documento no web"='03.Muestra'!$D$8:$D$17,ROW('03.Muestra'!$C$8:$C$17)-MIN(ROW('03.Muestra'!$D$8:$D$17))+1,""),ROW()-701)),"")</f>
        <v/>
      </c>
      <c r="C707" s="186" t="str" cm="1">
        <f t="array" ref="C707">IFERROR(INDEX('03.Muestra'!$F$8:$F$17,SMALL(IF("Documento no web"='03.Muestra'!$D$8:$D$17,ROW('03.Muestra'!$F$8:$F$17)-MIN(ROW('03.Muestra'!$D$8:$D$17))+1,""),ROW()-701)),"")</f>
        <v/>
      </c>
      <c r="D707" s="229" t="str">
        <f t="shared" si="81"/>
        <v/>
      </c>
      <c r="E707" s="74" t="str">
        <f t="shared" si="82"/>
        <v/>
      </c>
      <c r="G707" s="18"/>
      <c r="H707" s="18"/>
      <c r="I707" s="18"/>
      <c r="J707" s="18"/>
      <c r="K707" s="163"/>
    </row>
    <row r="708" spans="1:30" ht="13.5" customHeight="1">
      <c r="A708" s="178" t="str" cm="1">
        <f t="array" ref="A708">IFERROR(INDEX('03.Muestra'!$B$8:$B$17,SMALL(IF("Documento no web"='03.Muestra'!$D$8:$D$17,ROW('03.Muestra'!$B$8:$B$17)-MIN(ROW('03.Muestra'!$D$8:$D$17))+1,""),ROW()-701)),"")</f>
        <v/>
      </c>
      <c r="B708" s="186" t="str" cm="1">
        <f t="array" ref="B708">IFERROR(INDEX('03.Muestra'!$C$8:$C$17,SMALL(IF("Documento no web"='03.Muestra'!$D$8:$D$17,ROW('03.Muestra'!$C$8:$C$17)-MIN(ROW('03.Muestra'!$D$8:$D$17))+1,""),ROW()-701)),"")</f>
        <v/>
      </c>
      <c r="C708" s="186" t="str" cm="1">
        <f t="array" ref="C708">IFERROR(INDEX('03.Muestra'!$F$8:$F$17,SMALL(IF("Documento no web"='03.Muestra'!$D$8:$D$17,ROW('03.Muestra'!$F$8:$F$17)-MIN(ROW('03.Muestra'!$D$8:$D$17))+1,""),ROW()-701)),"")</f>
        <v/>
      </c>
      <c r="D708" s="229" t="str">
        <f t="shared" si="81"/>
        <v/>
      </c>
      <c r="E708" s="74" t="str">
        <f t="shared" si="82"/>
        <v/>
      </c>
      <c r="F708" s="18"/>
      <c r="G708" s="18"/>
      <c r="H708" s="18"/>
      <c r="I708" s="18"/>
      <c r="J708" s="18"/>
      <c r="K708" s="163"/>
      <c r="L708" s="18"/>
    </row>
    <row r="709" spans="1:30" ht="13.5" customHeight="1">
      <c r="A709" s="178" t="str" cm="1">
        <f t="array" ref="A709">IFERROR(INDEX('03.Muestra'!$B$8:$B$17,SMALL(IF("Documento no web"='03.Muestra'!$D$8:$D$17,ROW('03.Muestra'!$B$8:$B$17)-MIN(ROW('03.Muestra'!$D$8:$D$17))+1,""),ROW()-701)),"")</f>
        <v/>
      </c>
      <c r="B709" s="186" t="str" cm="1">
        <f t="array" ref="B709">IFERROR(INDEX('03.Muestra'!$C$8:$C$17,SMALL(IF("Documento no web"='03.Muestra'!$D$8:$D$17,ROW('03.Muestra'!$C$8:$C$17)-MIN(ROW('03.Muestra'!$D$8:$D$17))+1,""),ROW()-701)),"")</f>
        <v/>
      </c>
      <c r="C709" s="186" t="str" cm="1">
        <f t="array" ref="C709">IFERROR(INDEX('03.Muestra'!$F$8:$F$17,SMALL(IF("Documento no web"='03.Muestra'!$D$8:$D$17,ROW('03.Muestra'!$F$8:$F$17)-MIN(ROW('03.Muestra'!$D$8:$D$17))+1,""),ROW()-701)),"")</f>
        <v/>
      </c>
      <c r="D709" s="229" t="str">
        <f t="shared" si="81"/>
        <v/>
      </c>
      <c r="E709" s="74" t="str">
        <f t="shared" si="82"/>
        <v/>
      </c>
      <c r="F709" s="18"/>
      <c r="G709" s="18"/>
      <c r="H709" s="18"/>
      <c r="I709" s="18"/>
      <c r="J709" s="18"/>
      <c r="K709" s="163"/>
      <c r="L709" s="18"/>
    </row>
    <row r="710" spans="1:30" ht="13.5" customHeight="1">
      <c r="A710" s="178" t="str" cm="1">
        <f t="array" ref="A710">IFERROR(INDEX('03.Muestra'!$B$8:$B$17,SMALL(IF("Documento no web"='03.Muestra'!$D$8:$D$17,ROW('03.Muestra'!$B$8:$B$17)-MIN(ROW('03.Muestra'!$D$8:$D$17))+1,""),ROW()-701)),"")</f>
        <v/>
      </c>
      <c r="B710" s="186" t="str" cm="1">
        <f t="array" ref="B710">IFERROR(INDEX('03.Muestra'!$C$8:$C$17,SMALL(IF("Documento no web"='03.Muestra'!$D$8:$D$17,ROW('03.Muestra'!$C$8:$C$17)-MIN(ROW('03.Muestra'!$D$8:$D$17))+1,""),ROW()-701)),"")</f>
        <v/>
      </c>
      <c r="C710" s="186" t="str" cm="1">
        <f t="array" ref="C710">IFERROR(INDEX('03.Muestra'!$F$8:$F$17,SMALL(IF("Documento no web"='03.Muestra'!$D$8:$D$17,ROW('03.Muestra'!$F$8:$F$17)-MIN(ROW('03.Muestra'!$D$8:$D$17))+1,""),ROW()-701)),"")</f>
        <v/>
      </c>
      <c r="D710" s="229" t="str">
        <f t="shared" si="81"/>
        <v/>
      </c>
      <c r="E710" s="74" t="str">
        <f t="shared" si="82"/>
        <v/>
      </c>
      <c r="F710" s="18"/>
      <c r="G710" s="18"/>
      <c r="H710" s="18"/>
      <c r="I710" s="18"/>
      <c r="J710" s="18"/>
      <c r="K710" s="163"/>
    </row>
    <row r="711" spans="1:30" ht="13.5" customHeight="1">
      <c r="A711" s="178" t="str" cm="1">
        <f t="array" ref="A711">IFERROR(INDEX('03.Muestra'!$B$8:$B$17,SMALL(IF("Documento no web"='03.Muestra'!$D$8:$D$17,ROW('03.Muestra'!$B$8:$B$17)-MIN(ROW('03.Muestra'!$D$8:$D$17))+1,""),ROW()-701)),"")</f>
        <v/>
      </c>
      <c r="B711" s="186" t="str" cm="1">
        <f t="array" ref="B711">IFERROR(INDEX('03.Muestra'!$C$8:$C$17,SMALL(IF("Documento no web"='03.Muestra'!$D$8:$D$17,ROW('03.Muestra'!$C$8:$C$17)-MIN(ROW('03.Muestra'!$D$8:$D$17))+1,""),ROW()-701)),"")</f>
        <v/>
      </c>
      <c r="C711" s="186" t="str" cm="1">
        <f t="array" ref="C711">IFERROR(INDEX('03.Muestra'!$F$8:$F$17,SMALL(IF("Documento no web"='03.Muestra'!$D$8:$D$17,ROW('03.Muestra'!$F$8:$F$17)-MIN(ROW('03.Muestra'!$D$8:$D$17))+1,""),ROW()-701)),"")</f>
        <v/>
      </c>
      <c r="D711" s="229" t="str">
        <f t="shared" si="81"/>
        <v/>
      </c>
      <c r="E711" s="74" t="str">
        <f t="shared" si="82"/>
        <v/>
      </c>
      <c r="F711" s="18"/>
      <c r="G711" s="18"/>
      <c r="H711" s="18"/>
      <c r="I711" s="18"/>
      <c r="J711" s="18"/>
      <c r="K711" s="163"/>
    </row>
    <row r="712" spans="1:30" ht="12" customHeight="1">
      <c r="A712" s="79"/>
      <c r="B712" s="111"/>
      <c r="C712" s="111"/>
      <c r="D712" s="239"/>
      <c r="E712" s="74"/>
      <c r="F712" s="18"/>
      <c r="G712" s="18"/>
      <c r="H712" s="18"/>
      <c r="I712" s="18"/>
      <c r="J712" s="18"/>
      <c r="N712" s="18"/>
      <c r="O712" s="18"/>
      <c r="P712" s="18"/>
      <c r="Q712" s="18"/>
      <c r="R712" s="18"/>
      <c r="S712" s="18"/>
      <c r="T712" s="18"/>
      <c r="U712" s="18"/>
      <c r="AD712" s="18"/>
    </row>
    <row r="713" spans="1:30" ht="12" customHeight="1">
      <c r="A713" s="79"/>
      <c r="B713" s="111"/>
      <c r="C713" s="111"/>
      <c r="D713" s="239"/>
      <c r="E713" s="74"/>
      <c r="F713" s="18"/>
      <c r="G713" s="18"/>
      <c r="H713" s="18"/>
      <c r="I713" s="18"/>
      <c r="J713" s="18"/>
      <c r="N713" s="18"/>
      <c r="O713" s="18"/>
      <c r="P713" s="18"/>
      <c r="Q713" s="18"/>
      <c r="R713" s="18"/>
      <c r="S713" s="18"/>
      <c r="T713" s="18"/>
      <c r="U713" s="18"/>
      <c r="AD713" s="18"/>
    </row>
    <row r="714" spans="1:30" ht="31">
      <c r="A714" s="227"/>
      <c r="B714" s="228"/>
      <c r="C714" s="227"/>
      <c r="D714" s="240"/>
      <c r="E714" s="74"/>
      <c r="F714" s="18"/>
      <c r="G714" s="18"/>
      <c r="H714" s="18"/>
      <c r="I714" s="18"/>
      <c r="J714" s="18"/>
      <c r="N714" s="18"/>
      <c r="O714" s="18"/>
      <c r="P714" s="18"/>
      <c r="Q714" s="18"/>
      <c r="R714" s="18"/>
      <c r="S714" s="18"/>
      <c r="T714" s="18"/>
      <c r="U714" s="18"/>
      <c r="AD714" s="18"/>
    </row>
    <row r="715" spans="1:30" ht="14.5" customHeight="1">
      <c r="A715" s="180"/>
      <c r="B715" s="180"/>
      <c r="C715" s="180"/>
      <c r="D715" s="241"/>
      <c r="E715" s="74"/>
      <c r="F715" s="176"/>
      <c r="G715" s="18"/>
      <c r="H715" s="18"/>
      <c r="I715" s="18"/>
      <c r="J715" s="18"/>
      <c r="N715" s="18"/>
      <c r="O715" s="18"/>
      <c r="P715" s="18"/>
      <c r="Q715" s="18"/>
      <c r="R715" s="18"/>
      <c r="S715" s="18"/>
      <c r="T715" s="18"/>
      <c r="U715" s="18"/>
      <c r="AD715" s="18"/>
    </row>
    <row r="716" spans="1:30" ht="13.5" customHeight="1">
      <c r="B716" s="18"/>
      <c r="C716" s="18"/>
      <c r="D716" s="235"/>
      <c r="E716" s="18"/>
      <c r="F716" s="18"/>
      <c r="G716" s="18"/>
      <c r="H716" s="18"/>
      <c r="I716" s="18"/>
      <c r="J716" s="18"/>
      <c r="K716" s="163"/>
      <c r="L716" s="18"/>
    </row>
    <row r="717" spans="1:30" ht="13.5" customHeight="1">
      <c r="B717" s="18"/>
      <c r="C717" s="18"/>
      <c r="D717" s="235"/>
      <c r="E717" s="78"/>
      <c r="F717" s="18"/>
      <c r="G717" s="18"/>
      <c r="H717" s="18"/>
      <c r="I717" s="18"/>
      <c r="J717" s="18"/>
      <c r="K717" s="163"/>
      <c r="L717" s="18"/>
    </row>
    <row r="718" spans="1:30" ht="30" customHeight="1">
      <c r="A718" s="157" t="s">
        <v>262</v>
      </c>
      <c r="B718" s="22" t="s">
        <v>87</v>
      </c>
      <c r="C718" s="23" t="s">
        <v>454</v>
      </c>
      <c r="D718" s="237" t="s">
        <v>30</v>
      </c>
      <c r="E718" s="88"/>
      <c r="K718" s="163"/>
      <c r="L718" s="18"/>
    </row>
    <row r="719" spans="1:30" ht="13.5" customHeight="1">
      <c r="A719" s="178" t="str" cm="1">
        <f t="array" ref="A719">IFERROR(INDEX('03.Muestra'!$B$8:$B$17,SMALL(IF("Documento no web"='03.Muestra'!$D$8:$D$17,ROW('03.Muestra'!$B$8:$B$17)-MIN(ROW('03.Muestra'!$D$8:$D$17))+1,""),ROW()-718)),"")</f>
        <v/>
      </c>
      <c r="B719" s="186" t="str" cm="1">
        <f t="array" ref="B719">IFERROR(INDEX('03.Muestra'!$C$8:$C$17,SMALL(IF("Documento no web"='03.Muestra'!$D$8:$D$17,ROW('03.Muestra'!$C$8:$C$17)-MIN(ROW('03.Muestra'!$D$8:$D$17))+1,""),ROW()-718)),"")</f>
        <v/>
      </c>
      <c r="C719" s="186" t="str" cm="1">
        <f t="array" ref="C719">IFERROR(INDEX('03.Muestra'!$F$8:$F$17,SMALL(IF("Documento no web"='03.Muestra'!$D$8:$D$17,ROW('03.Muestra'!$F$8:$F$17)-MIN(ROW('03.Muestra'!$D$8:$D$17))+1,""),ROW()-718)),"")</f>
        <v/>
      </c>
      <c r="D719" s="229" t="str">
        <f t="shared" ref="D719:D728" si="83">IF(C719="","",$D$18)</f>
        <v/>
      </c>
      <c r="E719" s="74" t="str">
        <f t="shared" ref="E719:E728" si="84">IF(D719&lt;&gt;"",IF(AND(B719&lt;&gt;"",C719&lt;&gt;""),"","ERR"),"")</f>
        <v/>
      </c>
      <c r="F719" s="81" t="s">
        <v>31</v>
      </c>
      <c r="G719" s="82" t="s">
        <v>35</v>
      </c>
      <c r="H719" s="83" t="s">
        <v>33</v>
      </c>
      <c r="I719" s="84" t="s">
        <v>26</v>
      </c>
      <c r="J719" s="85" t="s">
        <v>24</v>
      </c>
      <c r="K719" s="159" t="s">
        <v>463</v>
      </c>
      <c r="L719" s="18"/>
    </row>
    <row r="720" spans="1:30" ht="13.5" customHeight="1">
      <c r="A720" s="178" t="str" cm="1">
        <f t="array" ref="A720">IFERROR(INDEX('03.Muestra'!$B$8:$B$17,SMALL(IF("Documento no web"='03.Muestra'!$D$8:$D$17,ROW('03.Muestra'!$B$8:$B$17)-MIN(ROW('03.Muestra'!$D$8:$D$17))+1,""),ROW()-718)),"")</f>
        <v/>
      </c>
      <c r="B720" s="186" t="str" cm="1">
        <f t="array" ref="B720">IFERROR(INDEX('03.Muestra'!$C$8:$C$17,SMALL(IF("Documento no web"='03.Muestra'!$D$8:$D$17,ROW('03.Muestra'!$C$8:$C$17)-MIN(ROW('03.Muestra'!$D$8:$D$17))+1,""),ROW()-718)),"")</f>
        <v/>
      </c>
      <c r="C720" s="186" t="str" cm="1">
        <f t="array" ref="C720">IFERROR(INDEX('03.Muestra'!$F$8:$F$17,SMALL(IF("Documento no web"='03.Muestra'!$D$8:$D$17,ROW('03.Muestra'!$F$8:$F$17)-MIN(ROW('03.Muestra'!$D$8:$D$17))+1,""),ROW()-718)),"")</f>
        <v/>
      </c>
      <c r="D720" s="229" t="str">
        <f t="shared" si="83"/>
        <v/>
      </c>
      <c r="E720" s="74" t="str">
        <f t="shared" si="84"/>
        <v/>
      </c>
      <c r="F720" s="199">
        <f ca="1">COUNTIF($D719:INDIRECT("$D" &amp;  SUM(ROW()-1,'03.Muestra'!$D$20)-1),F719)</f>
        <v>0</v>
      </c>
      <c r="G720" s="199">
        <f ca="1">COUNTIF($D719:INDIRECT("$D" &amp;  SUM(ROW()-1,'03.Muestra'!$D$20)-1),G719)</f>
        <v>0</v>
      </c>
      <c r="H720" s="199">
        <f ca="1">COUNTIF($D719:INDIRECT("$D" &amp;  SUM(ROW()-1,'03.Muestra'!$D$20)-1),H719)</f>
        <v>0</v>
      </c>
      <c r="I720" s="199">
        <f ca="1">COUNTIF($D719:INDIRECT("$D" &amp;  SUM(ROW()-1,'03.Muestra'!$D$20)-1),I719)</f>
        <v>0</v>
      </c>
      <c r="J720" s="199">
        <f ca="1">COUNTIF($D719:INDIRECT("$D" &amp;  SUM(ROW()-1,'03.Muestra'!$D$20)-1),J719)</f>
        <v>0</v>
      </c>
      <c r="K720" s="160">
        <f ca="1">IF(COUNTIF('03.Muestra'!$D$8:$D$17,"Documento no web")=0,0,COUNTBLANK($D719:INDIRECT("$D" &amp;  SUM(ROW()-1,COUNTIF('03.Muestra'!$D$8:$D$17,"Documento no web"))-1)))</f>
        <v>0</v>
      </c>
      <c r="L720" s="18"/>
    </row>
    <row r="721" spans="1:30" ht="13.5" customHeight="1">
      <c r="A721" s="178" t="str" cm="1">
        <f t="array" ref="A721">IFERROR(INDEX('03.Muestra'!$B$8:$B$17,SMALL(IF("Documento no web"='03.Muestra'!$D$8:$D$17,ROW('03.Muestra'!$B$8:$B$17)-MIN(ROW('03.Muestra'!$D$8:$D$17))+1,""),ROW()-718)),"")</f>
        <v/>
      </c>
      <c r="B721" s="186" t="str" cm="1">
        <f t="array" ref="B721">IFERROR(INDEX('03.Muestra'!$C$8:$C$17,SMALL(IF("Documento no web"='03.Muestra'!$D$8:$D$17,ROW('03.Muestra'!$C$8:$C$17)-MIN(ROW('03.Muestra'!$D$8:$D$17))+1,""),ROW()-718)),"")</f>
        <v/>
      </c>
      <c r="C721" s="186" t="str" cm="1">
        <f t="array" ref="C721">IFERROR(INDEX('03.Muestra'!$F$8:$F$17,SMALL(IF("Documento no web"='03.Muestra'!$D$8:$D$17,ROW('03.Muestra'!$F$8:$F$17)-MIN(ROW('03.Muestra'!$D$8:$D$17))+1,""),ROW()-718)),"")</f>
        <v/>
      </c>
      <c r="D721" s="229" t="str">
        <f t="shared" si="83"/>
        <v/>
      </c>
      <c r="E721" s="74" t="str">
        <f t="shared" si="84"/>
        <v/>
      </c>
      <c r="G721" s="18"/>
      <c r="H721" s="18"/>
      <c r="I721" s="18"/>
      <c r="J721" s="18"/>
      <c r="K721" s="163"/>
      <c r="L721" s="18"/>
    </row>
    <row r="722" spans="1:30" ht="13.5" customHeight="1">
      <c r="A722" s="178" t="str" cm="1">
        <f t="array" ref="A722">IFERROR(INDEX('03.Muestra'!$B$8:$B$17,SMALL(IF("Documento no web"='03.Muestra'!$D$8:$D$17,ROW('03.Muestra'!$B$8:$B$17)-MIN(ROW('03.Muestra'!$D$8:$D$17))+1,""),ROW()-718)),"")</f>
        <v/>
      </c>
      <c r="B722" s="186" t="str" cm="1">
        <f t="array" ref="B722">IFERROR(INDEX('03.Muestra'!$C$8:$C$17,SMALL(IF("Documento no web"='03.Muestra'!$D$8:$D$17,ROW('03.Muestra'!$C$8:$C$17)-MIN(ROW('03.Muestra'!$D$8:$D$17))+1,""),ROW()-718)),"")</f>
        <v/>
      </c>
      <c r="C722" s="186" t="str" cm="1">
        <f t="array" ref="C722">IFERROR(INDEX('03.Muestra'!$F$8:$F$17,SMALL(IF("Documento no web"='03.Muestra'!$D$8:$D$17,ROW('03.Muestra'!$F$8:$F$17)-MIN(ROW('03.Muestra'!$D$8:$D$17))+1,""),ROW()-718)),"")</f>
        <v/>
      </c>
      <c r="D722" s="229" t="str">
        <f t="shared" si="83"/>
        <v/>
      </c>
      <c r="E722" s="74" t="str">
        <f t="shared" si="84"/>
        <v/>
      </c>
      <c r="G722" s="18"/>
      <c r="H722" s="18"/>
      <c r="I722" s="18"/>
      <c r="J722" s="18"/>
      <c r="K722" s="163"/>
      <c r="L722" s="18"/>
    </row>
    <row r="723" spans="1:30" ht="13.5" customHeight="1">
      <c r="A723" s="178" t="str" cm="1">
        <f t="array" ref="A723">IFERROR(INDEX('03.Muestra'!$B$8:$B$17,SMALL(IF("Documento no web"='03.Muestra'!$D$8:$D$17,ROW('03.Muestra'!$B$8:$B$17)-MIN(ROW('03.Muestra'!$D$8:$D$17))+1,""),ROW()-718)),"")</f>
        <v/>
      </c>
      <c r="B723" s="186" t="str" cm="1">
        <f t="array" ref="B723">IFERROR(INDEX('03.Muestra'!$C$8:$C$17,SMALL(IF("Documento no web"='03.Muestra'!$D$8:$D$17,ROW('03.Muestra'!$C$8:$C$17)-MIN(ROW('03.Muestra'!$D$8:$D$17))+1,""),ROW()-718)),"")</f>
        <v/>
      </c>
      <c r="C723" s="186" t="str" cm="1">
        <f t="array" ref="C723">IFERROR(INDEX('03.Muestra'!$F$8:$F$17,SMALL(IF("Documento no web"='03.Muestra'!$D$8:$D$17,ROW('03.Muestra'!$F$8:$F$17)-MIN(ROW('03.Muestra'!$D$8:$D$17))+1,""),ROW()-718)),"")</f>
        <v/>
      </c>
      <c r="D723" s="229" t="str">
        <f t="shared" si="83"/>
        <v/>
      </c>
      <c r="E723" s="74" t="str">
        <f t="shared" si="84"/>
        <v/>
      </c>
      <c r="G723" s="18"/>
      <c r="H723" s="18"/>
      <c r="I723" s="18"/>
      <c r="J723" s="18"/>
      <c r="K723" s="163"/>
      <c r="L723" s="18"/>
    </row>
    <row r="724" spans="1:30" ht="13.5" customHeight="1">
      <c r="A724" s="178" t="str" cm="1">
        <f t="array" ref="A724">IFERROR(INDEX('03.Muestra'!$B$8:$B$17,SMALL(IF("Documento no web"='03.Muestra'!$D$8:$D$17,ROW('03.Muestra'!$B$8:$B$17)-MIN(ROW('03.Muestra'!$D$8:$D$17))+1,""),ROW()-718)),"")</f>
        <v/>
      </c>
      <c r="B724" s="186" t="str" cm="1">
        <f t="array" ref="B724">IFERROR(INDEX('03.Muestra'!$C$8:$C$17,SMALL(IF("Documento no web"='03.Muestra'!$D$8:$D$17,ROW('03.Muestra'!$C$8:$C$17)-MIN(ROW('03.Muestra'!$D$8:$D$17))+1,""),ROW()-718)),"")</f>
        <v/>
      </c>
      <c r="C724" s="186" t="str" cm="1">
        <f t="array" ref="C724">IFERROR(INDEX('03.Muestra'!$F$8:$F$17,SMALL(IF("Documento no web"='03.Muestra'!$D$8:$D$17,ROW('03.Muestra'!$F$8:$F$17)-MIN(ROW('03.Muestra'!$D$8:$D$17))+1,""),ROW()-718)),"")</f>
        <v/>
      </c>
      <c r="D724" s="229" t="str">
        <f t="shared" si="83"/>
        <v/>
      </c>
      <c r="E724" s="74" t="str">
        <f t="shared" si="84"/>
        <v/>
      </c>
      <c r="G724" s="18"/>
      <c r="H724" s="18"/>
      <c r="I724" s="18"/>
      <c r="J724" s="18"/>
      <c r="K724" s="163"/>
      <c r="L724" s="18"/>
    </row>
    <row r="725" spans="1:30" ht="13.5" customHeight="1">
      <c r="A725" s="178" t="str" cm="1">
        <f t="array" ref="A725">IFERROR(INDEX('03.Muestra'!$B$8:$B$17,SMALL(IF("Documento no web"='03.Muestra'!$D$8:$D$17,ROW('03.Muestra'!$B$8:$B$17)-MIN(ROW('03.Muestra'!$D$8:$D$17))+1,""),ROW()-718)),"")</f>
        <v/>
      </c>
      <c r="B725" s="186" t="str" cm="1">
        <f t="array" ref="B725">IFERROR(INDEX('03.Muestra'!$C$8:$C$17,SMALL(IF("Documento no web"='03.Muestra'!$D$8:$D$17,ROW('03.Muestra'!$C$8:$C$17)-MIN(ROW('03.Muestra'!$D$8:$D$17))+1,""),ROW()-718)),"")</f>
        <v/>
      </c>
      <c r="C725" s="186" t="str" cm="1">
        <f t="array" ref="C725">IFERROR(INDEX('03.Muestra'!$F$8:$F$17,SMALL(IF("Documento no web"='03.Muestra'!$D$8:$D$17,ROW('03.Muestra'!$F$8:$F$17)-MIN(ROW('03.Muestra'!$D$8:$D$17))+1,""),ROW()-718)),"")</f>
        <v/>
      </c>
      <c r="D725" s="229" t="str">
        <f t="shared" si="83"/>
        <v/>
      </c>
      <c r="E725" s="74" t="str">
        <f t="shared" si="84"/>
        <v/>
      </c>
      <c r="F725" s="18"/>
      <c r="G725" s="18"/>
      <c r="H725" s="18"/>
      <c r="I725" s="18"/>
      <c r="J725" s="18"/>
      <c r="K725" s="163"/>
      <c r="L725" s="18"/>
    </row>
    <row r="726" spans="1:30" ht="13.5" customHeight="1">
      <c r="A726" s="178" t="str" cm="1">
        <f t="array" ref="A726">IFERROR(INDEX('03.Muestra'!$B$8:$B$17,SMALL(IF("Documento no web"='03.Muestra'!$D$8:$D$17,ROW('03.Muestra'!$B$8:$B$17)-MIN(ROW('03.Muestra'!$D$8:$D$17))+1,""),ROW()-718)),"")</f>
        <v/>
      </c>
      <c r="B726" s="186" t="str" cm="1">
        <f t="array" ref="B726">IFERROR(INDEX('03.Muestra'!$C$8:$C$17,SMALL(IF("Documento no web"='03.Muestra'!$D$8:$D$17,ROW('03.Muestra'!$C$8:$C$17)-MIN(ROW('03.Muestra'!$D$8:$D$17))+1,""),ROW()-718)),"")</f>
        <v/>
      </c>
      <c r="C726" s="186" t="str" cm="1">
        <f t="array" ref="C726">IFERROR(INDEX('03.Muestra'!$F$8:$F$17,SMALL(IF("Documento no web"='03.Muestra'!$D$8:$D$17,ROW('03.Muestra'!$F$8:$F$17)-MIN(ROW('03.Muestra'!$D$8:$D$17))+1,""),ROW()-718)),"")</f>
        <v/>
      </c>
      <c r="D726" s="229" t="str">
        <f t="shared" si="83"/>
        <v/>
      </c>
      <c r="E726" s="74" t="str">
        <f t="shared" si="84"/>
        <v/>
      </c>
      <c r="F726" s="18"/>
      <c r="G726" s="18"/>
      <c r="H726" s="18"/>
      <c r="I726" s="18"/>
      <c r="J726" s="18"/>
      <c r="K726" s="163"/>
      <c r="L726" s="18"/>
    </row>
    <row r="727" spans="1:30" ht="13.5" customHeight="1">
      <c r="A727" s="178" t="str" cm="1">
        <f t="array" ref="A727">IFERROR(INDEX('03.Muestra'!$B$8:$B$17,SMALL(IF("Documento no web"='03.Muestra'!$D$8:$D$17,ROW('03.Muestra'!$B$8:$B$17)-MIN(ROW('03.Muestra'!$D$8:$D$17))+1,""),ROW()-718)),"")</f>
        <v/>
      </c>
      <c r="B727" s="186" t="str" cm="1">
        <f t="array" ref="B727">IFERROR(INDEX('03.Muestra'!$C$8:$C$17,SMALL(IF("Documento no web"='03.Muestra'!$D$8:$D$17,ROW('03.Muestra'!$C$8:$C$17)-MIN(ROW('03.Muestra'!$D$8:$D$17))+1,""),ROW()-718)),"")</f>
        <v/>
      </c>
      <c r="C727" s="186" t="str" cm="1">
        <f t="array" ref="C727">IFERROR(INDEX('03.Muestra'!$F$8:$F$17,SMALL(IF("Documento no web"='03.Muestra'!$D$8:$D$17,ROW('03.Muestra'!$F$8:$F$17)-MIN(ROW('03.Muestra'!$D$8:$D$17))+1,""),ROW()-718)),"")</f>
        <v/>
      </c>
      <c r="D727" s="229" t="str">
        <f t="shared" si="83"/>
        <v/>
      </c>
      <c r="E727" s="74" t="str">
        <f t="shared" si="84"/>
        <v/>
      </c>
      <c r="F727" s="18"/>
      <c r="G727" s="18"/>
      <c r="H727" s="18"/>
      <c r="I727" s="18"/>
      <c r="J727" s="18"/>
      <c r="K727" s="163"/>
      <c r="L727" s="18"/>
    </row>
    <row r="728" spans="1:30" ht="13.5" customHeight="1">
      <c r="A728" s="178" t="str" cm="1">
        <f t="array" ref="A728">IFERROR(INDEX('03.Muestra'!$B$8:$B$17,SMALL(IF("Documento no web"='03.Muestra'!$D$8:$D$17,ROW('03.Muestra'!$B$8:$B$17)-MIN(ROW('03.Muestra'!$D$8:$D$17))+1,""),ROW()-718)),"")</f>
        <v/>
      </c>
      <c r="B728" s="186" t="str" cm="1">
        <f t="array" ref="B728">IFERROR(INDEX('03.Muestra'!$C$8:$C$17,SMALL(IF("Documento no web"='03.Muestra'!$D$8:$D$17,ROW('03.Muestra'!$C$8:$C$17)-MIN(ROW('03.Muestra'!$D$8:$D$17))+1,""),ROW()-718)),"")</f>
        <v/>
      </c>
      <c r="C728" s="186" t="str" cm="1">
        <f t="array" ref="C728">IFERROR(INDEX('03.Muestra'!$F$8:$F$17,SMALL(IF("Documento no web"='03.Muestra'!$D$8:$D$17,ROW('03.Muestra'!$F$8:$F$17)-MIN(ROW('03.Muestra'!$D$8:$D$17))+1,""),ROW()-718)),"")</f>
        <v/>
      </c>
      <c r="D728" s="229" t="str">
        <f t="shared" si="83"/>
        <v/>
      </c>
      <c r="E728" s="74" t="str">
        <f t="shared" si="84"/>
        <v/>
      </c>
      <c r="F728" s="18"/>
      <c r="G728" s="18"/>
      <c r="H728" s="18"/>
      <c r="I728" s="18"/>
      <c r="J728" s="18"/>
      <c r="K728" s="163"/>
      <c r="L728" s="18"/>
    </row>
    <row r="729" spans="1:30" ht="12" customHeight="1">
      <c r="A729" s="79"/>
      <c r="B729" s="111"/>
      <c r="C729" s="111"/>
      <c r="D729" s="239"/>
      <c r="E729" s="74"/>
      <c r="F729" s="18"/>
      <c r="G729" s="18"/>
      <c r="H729" s="18"/>
      <c r="I729" s="18"/>
      <c r="J729" s="18"/>
      <c r="N729" s="18"/>
      <c r="O729" s="18"/>
      <c r="P729" s="18"/>
      <c r="Q729" s="18"/>
      <c r="R729" s="18"/>
      <c r="S729" s="18"/>
      <c r="T729" s="18"/>
      <c r="U729" s="18"/>
      <c r="AD729" s="18"/>
    </row>
    <row r="730" spans="1:30" ht="12" customHeight="1">
      <c r="A730" s="79"/>
      <c r="B730" s="111"/>
      <c r="C730" s="111"/>
      <c r="D730" s="239"/>
      <c r="E730" s="74"/>
      <c r="F730" s="18"/>
      <c r="G730" s="18"/>
      <c r="H730" s="18"/>
      <c r="I730" s="18"/>
      <c r="J730" s="18"/>
      <c r="N730" s="18"/>
      <c r="O730" s="18"/>
      <c r="P730" s="18"/>
      <c r="Q730" s="18"/>
      <c r="R730" s="18"/>
      <c r="S730" s="18"/>
      <c r="T730" s="18"/>
      <c r="U730" s="18"/>
      <c r="AD730" s="18"/>
    </row>
    <row r="731" spans="1:30" ht="31">
      <c r="A731" s="227"/>
      <c r="B731" s="228"/>
      <c r="C731" s="227"/>
      <c r="D731" s="240"/>
      <c r="E731" s="74"/>
      <c r="F731" s="18"/>
      <c r="G731" s="18"/>
      <c r="H731" s="18"/>
      <c r="I731" s="18"/>
      <c r="J731" s="18"/>
      <c r="N731" s="18"/>
      <c r="O731" s="18"/>
      <c r="P731" s="18"/>
      <c r="Q731" s="18"/>
      <c r="R731" s="18"/>
      <c r="S731" s="18"/>
      <c r="T731" s="18"/>
      <c r="U731" s="18"/>
      <c r="AD731" s="18"/>
    </row>
    <row r="732" spans="1:30" ht="14.5" customHeight="1">
      <c r="A732" s="180"/>
      <c r="B732" s="180"/>
      <c r="C732" s="180"/>
      <c r="D732" s="241"/>
      <c r="E732" s="74"/>
      <c r="F732" s="176"/>
      <c r="G732" s="18"/>
      <c r="H732" s="18"/>
      <c r="I732" s="18"/>
      <c r="J732" s="18"/>
      <c r="N732" s="18"/>
      <c r="O732" s="18"/>
      <c r="P732" s="18"/>
      <c r="Q732" s="18"/>
      <c r="R732" s="18"/>
      <c r="S732" s="18"/>
      <c r="T732" s="18"/>
      <c r="U732" s="18"/>
      <c r="AD732" s="18"/>
    </row>
    <row r="733" spans="1:30" ht="13.5" customHeight="1">
      <c r="B733" s="18"/>
      <c r="C733" s="18"/>
      <c r="D733" s="235"/>
      <c r="E733" s="18"/>
      <c r="F733" s="18"/>
      <c r="G733" s="18"/>
      <c r="H733" s="18"/>
      <c r="I733" s="18"/>
      <c r="J733" s="18"/>
      <c r="K733" s="163"/>
      <c r="L733" s="18"/>
    </row>
    <row r="734" spans="1:30" ht="14.5">
      <c r="B734" s="18"/>
      <c r="C734" s="18"/>
      <c r="D734" s="235"/>
      <c r="E734" s="78"/>
      <c r="K734" s="163"/>
      <c r="L734" s="18"/>
    </row>
    <row r="735" spans="1:30" ht="31">
      <c r="A735" s="157" t="s">
        <v>262</v>
      </c>
      <c r="B735" s="22" t="s">
        <v>87</v>
      </c>
      <c r="C735" s="23" t="s">
        <v>455</v>
      </c>
      <c r="D735" s="237" t="s">
        <v>30</v>
      </c>
      <c r="E735" s="88"/>
      <c r="K735" s="163"/>
      <c r="L735" s="18"/>
    </row>
    <row r="736" spans="1:30" ht="14.5">
      <c r="A736" s="178" t="str" cm="1">
        <f t="array" ref="A736">IFERROR(INDEX('03.Muestra'!$B$8:$B$17,SMALL(IF("Documento no web"='03.Muestra'!$D$8:$D$17,ROW('03.Muestra'!$B$8:$B$17)-MIN(ROW('03.Muestra'!$D$8:$D$17))+1,""),ROW()-735)),"")</f>
        <v/>
      </c>
      <c r="B736" s="186" t="str" cm="1">
        <f t="array" ref="B736">IFERROR(INDEX('03.Muestra'!$C$8:$C$17,SMALL(IF("Documento no web"='03.Muestra'!$D$8:$D$17,ROW('03.Muestra'!$C$8:$C$17)-MIN(ROW('03.Muestra'!$D$8:$D$17))+1,""),ROW()-735)),"")</f>
        <v/>
      </c>
      <c r="C736" s="186" t="str" cm="1">
        <f t="array" ref="C736">IFERROR(INDEX('03.Muestra'!$F$8:$F$17,SMALL(IF("Documento no web"='03.Muestra'!$D$8:$D$17,ROW('03.Muestra'!$F$8:$F$17)-MIN(ROW('03.Muestra'!$D$8:$D$17))+1,""),ROW()-735)),"")</f>
        <v/>
      </c>
      <c r="D736" s="229" t="str">
        <f t="shared" ref="D736:D745" si="85">IF(C736="","",$D$18)</f>
        <v/>
      </c>
      <c r="E736" s="74" t="str">
        <f t="shared" ref="E736:E745" si="86">IF(D736&lt;&gt;"",IF(AND(B736&lt;&gt;"",C736&lt;&gt;""),"","ERR"),"")</f>
        <v/>
      </c>
      <c r="F736" s="81" t="s">
        <v>31</v>
      </c>
      <c r="G736" s="82" t="s">
        <v>35</v>
      </c>
      <c r="H736" s="83" t="s">
        <v>33</v>
      </c>
      <c r="I736" s="84" t="s">
        <v>26</v>
      </c>
      <c r="J736" s="85" t="s">
        <v>24</v>
      </c>
      <c r="K736" s="159" t="s">
        <v>463</v>
      </c>
      <c r="L736" s="18"/>
    </row>
    <row r="737" spans="1:30" ht="14.5">
      <c r="A737" s="178" t="str" cm="1">
        <f t="array" ref="A737">IFERROR(INDEX('03.Muestra'!$B$8:$B$17,SMALL(IF("Documento no web"='03.Muestra'!$D$8:$D$17,ROW('03.Muestra'!$B$8:$B$17)-MIN(ROW('03.Muestra'!$D$8:$D$17))+1,""),ROW()-735)),"")</f>
        <v/>
      </c>
      <c r="B737" s="186" t="str" cm="1">
        <f t="array" ref="B737">IFERROR(INDEX('03.Muestra'!$C$8:$C$17,SMALL(IF("Documento no web"='03.Muestra'!$D$8:$D$17,ROW('03.Muestra'!$C$8:$C$17)-MIN(ROW('03.Muestra'!$D$8:$D$17))+1,""),ROW()-735)),"")</f>
        <v/>
      </c>
      <c r="C737" s="186" t="str" cm="1">
        <f t="array" ref="C737">IFERROR(INDEX('03.Muestra'!$F$8:$F$17,SMALL(IF("Documento no web"='03.Muestra'!$D$8:$D$17,ROW('03.Muestra'!$F$8:$F$17)-MIN(ROW('03.Muestra'!$D$8:$D$17))+1,""),ROW()-735)),"")</f>
        <v/>
      </c>
      <c r="D737" s="229" t="str">
        <f t="shared" si="85"/>
        <v/>
      </c>
      <c r="E737" s="74" t="str">
        <f t="shared" si="86"/>
        <v/>
      </c>
      <c r="F737" s="199">
        <f ca="1">COUNTIF($D736:INDIRECT("$D" &amp;  SUM(ROW()-1,'03.Muestra'!$D$20)-1),F736)</f>
        <v>0</v>
      </c>
      <c r="G737" s="199">
        <f ca="1">COUNTIF($D736:INDIRECT("$D" &amp;  SUM(ROW()-1,'03.Muestra'!$D$20)-1),G736)</f>
        <v>0</v>
      </c>
      <c r="H737" s="199">
        <f ca="1">COUNTIF($D736:INDIRECT("$D" &amp;  SUM(ROW()-1,'03.Muestra'!$D$20)-1),H736)</f>
        <v>0</v>
      </c>
      <c r="I737" s="199">
        <f ca="1">COUNTIF($D736:INDIRECT("$D" &amp;  SUM(ROW()-1,'03.Muestra'!$D$20)-1),I736)</f>
        <v>0</v>
      </c>
      <c r="J737" s="199">
        <f ca="1">COUNTIF($D736:INDIRECT("$D" &amp;  SUM(ROW()-1,'03.Muestra'!$D$20)-1),J736)</f>
        <v>0</v>
      </c>
      <c r="K737" s="160">
        <f ca="1">IF(COUNTIF('03.Muestra'!$D$8:$D$17,"Documento no web")=0,0,COUNTBLANK($D736:INDIRECT("$D" &amp;  SUM(ROW()-1,COUNTIF('03.Muestra'!$D$8:$D$17,"Documento no web"))-1)))</f>
        <v>0</v>
      </c>
    </row>
    <row r="738" spans="1:30" ht="14.5">
      <c r="A738" s="178" t="str" cm="1">
        <f t="array" ref="A738">IFERROR(INDEX('03.Muestra'!$B$8:$B$17,SMALL(IF("Documento no web"='03.Muestra'!$D$8:$D$17,ROW('03.Muestra'!$B$8:$B$17)-MIN(ROW('03.Muestra'!$D$8:$D$17))+1,""),ROW()-735)),"")</f>
        <v/>
      </c>
      <c r="B738" s="186" t="str" cm="1">
        <f t="array" ref="B738">IFERROR(INDEX('03.Muestra'!$C$8:$C$17,SMALL(IF("Documento no web"='03.Muestra'!$D$8:$D$17,ROW('03.Muestra'!$C$8:$C$17)-MIN(ROW('03.Muestra'!$D$8:$D$17))+1,""),ROW()-735)),"")</f>
        <v/>
      </c>
      <c r="C738" s="186" t="str" cm="1">
        <f t="array" ref="C738">IFERROR(INDEX('03.Muestra'!$F$8:$F$17,SMALL(IF("Documento no web"='03.Muestra'!$D$8:$D$17,ROW('03.Muestra'!$F$8:$F$17)-MIN(ROW('03.Muestra'!$D$8:$D$17))+1,""),ROW()-735)),"")</f>
        <v/>
      </c>
      <c r="D738" s="229" t="str">
        <f t="shared" si="85"/>
        <v/>
      </c>
      <c r="E738" s="74" t="str">
        <f t="shared" si="86"/>
        <v/>
      </c>
      <c r="F738" s="18"/>
      <c r="G738" s="18"/>
      <c r="H738" s="18"/>
      <c r="I738" s="18"/>
      <c r="J738" s="18"/>
      <c r="K738" s="163"/>
    </row>
    <row r="739" spans="1:30" ht="14.5">
      <c r="A739" s="178" t="str" cm="1">
        <f t="array" ref="A739">IFERROR(INDEX('03.Muestra'!$B$8:$B$17,SMALL(IF("Documento no web"='03.Muestra'!$D$8:$D$17,ROW('03.Muestra'!$B$8:$B$17)-MIN(ROW('03.Muestra'!$D$8:$D$17))+1,""),ROW()-735)),"")</f>
        <v/>
      </c>
      <c r="B739" s="186" t="str" cm="1">
        <f t="array" ref="B739">IFERROR(INDEX('03.Muestra'!$C$8:$C$17,SMALL(IF("Documento no web"='03.Muestra'!$D$8:$D$17,ROW('03.Muestra'!$C$8:$C$17)-MIN(ROW('03.Muestra'!$D$8:$D$17))+1,""),ROW()-735)),"")</f>
        <v/>
      </c>
      <c r="C739" s="186" t="str" cm="1">
        <f t="array" ref="C739">IFERROR(INDEX('03.Muestra'!$F$8:$F$17,SMALL(IF("Documento no web"='03.Muestra'!$D$8:$D$17,ROW('03.Muestra'!$F$8:$F$17)-MIN(ROW('03.Muestra'!$D$8:$D$17))+1,""),ROW()-735)),"")</f>
        <v/>
      </c>
      <c r="D739" s="229" t="str">
        <f t="shared" si="85"/>
        <v/>
      </c>
      <c r="E739" s="74" t="str">
        <f t="shared" si="86"/>
        <v/>
      </c>
      <c r="F739" s="18"/>
      <c r="G739" s="18"/>
      <c r="H739" s="18"/>
      <c r="I739" s="18"/>
      <c r="J739" s="18"/>
      <c r="K739" s="164"/>
    </row>
    <row r="740" spans="1:30" ht="14.5">
      <c r="A740" s="178" t="str" cm="1">
        <f t="array" ref="A740">IFERROR(INDEX('03.Muestra'!$B$8:$B$17,SMALL(IF("Documento no web"='03.Muestra'!$D$8:$D$17,ROW('03.Muestra'!$B$8:$B$17)-MIN(ROW('03.Muestra'!$D$8:$D$17))+1,""),ROW()-735)),"")</f>
        <v/>
      </c>
      <c r="B740" s="186" t="str" cm="1">
        <f t="array" ref="B740">IFERROR(INDEX('03.Muestra'!$C$8:$C$17,SMALL(IF("Documento no web"='03.Muestra'!$D$8:$D$17,ROW('03.Muestra'!$C$8:$C$17)-MIN(ROW('03.Muestra'!$D$8:$D$17))+1,""),ROW()-735)),"")</f>
        <v/>
      </c>
      <c r="C740" s="186" t="str" cm="1">
        <f t="array" ref="C740">IFERROR(INDEX('03.Muestra'!$F$8:$F$17,SMALL(IF("Documento no web"='03.Muestra'!$D$8:$D$17,ROW('03.Muestra'!$F$8:$F$17)-MIN(ROW('03.Muestra'!$D$8:$D$17))+1,""),ROW()-735)),"")</f>
        <v/>
      </c>
      <c r="D740" s="229" t="str">
        <f t="shared" si="85"/>
        <v/>
      </c>
      <c r="E740" s="74" t="str">
        <f t="shared" si="86"/>
        <v/>
      </c>
      <c r="F740" s="87"/>
      <c r="G740" s="18"/>
      <c r="H740" s="18"/>
      <c r="I740" s="18"/>
      <c r="J740" s="18"/>
      <c r="K740" s="164"/>
    </row>
    <row r="741" spans="1:30" ht="14.5">
      <c r="A741" s="178" t="str" cm="1">
        <f t="array" ref="A741">IFERROR(INDEX('03.Muestra'!$B$8:$B$17,SMALL(IF("Documento no web"='03.Muestra'!$D$8:$D$17,ROW('03.Muestra'!$B$8:$B$17)-MIN(ROW('03.Muestra'!$D$8:$D$17))+1,""),ROW()-735)),"")</f>
        <v/>
      </c>
      <c r="B741" s="186" t="str" cm="1">
        <f t="array" ref="B741">IFERROR(INDEX('03.Muestra'!$C$8:$C$17,SMALL(IF("Documento no web"='03.Muestra'!$D$8:$D$17,ROW('03.Muestra'!$C$8:$C$17)-MIN(ROW('03.Muestra'!$D$8:$D$17))+1,""),ROW()-735)),"")</f>
        <v/>
      </c>
      <c r="C741" s="186" t="str" cm="1">
        <f t="array" ref="C741">IFERROR(INDEX('03.Muestra'!$F$8:$F$17,SMALL(IF("Documento no web"='03.Muestra'!$D$8:$D$17,ROW('03.Muestra'!$F$8:$F$17)-MIN(ROW('03.Muestra'!$D$8:$D$17))+1,""),ROW()-735)),"")</f>
        <v/>
      </c>
      <c r="D741" s="229" t="str">
        <f t="shared" si="85"/>
        <v/>
      </c>
      <c r="E741" s="74" t="str">
        <f t="shared" si="86"/>
        <v/>
      </c>
      <c r="F741" s="18"/>
      <c r="G741" s="18"/>
      <c r="H741" s="18"/>
      <c r="I741" s="18"/>
      <c r="J741" s="18"/>
      <c r="K741" s="164"/>
    </row>
    <row r="742" spans="1:30" ht="14.5">
      <c r="A742" s="178" t="str" cm="1">
        <f t="array" ref="A742">IFERROR(INDEX('03.Muestra'!$B$8:$B$17,SMALL(IF("Documento no web"='03.Muestra'!$D$8:$D$17,ROW('03.Muestra'!$B$8:$B$17)-MIN(ROW('03.Muestra'!$D$8:$D$17))+1,""),ROW()-735)),"")</f>
        <v/>
      </c>
      <c r="B742" s="186" t="str" cm="1">
        <f t="array" ref="B742">IFERROR(INDEX('03.Muestra'!$C$8:$C$17,SMALL(IF("Documento no web"='03.Muestra'!$D$8:$D$17,ROW('03.Muestra'!$C$8:$C$17)-MIN(ROW('03.Muestra'!$D$8:$D$17))+1,""),ROW()-735)),"")</f>
        <v/>
      </c>
      <c r="C742" s="186" t="str" cm="1">
        <f t="array" ref="C742">IFERROR(INDEX('03.Muestra'!$F$8:$F$17,SMALL(IF("Documento no web"='03.Muestra'!$D$8:$D$17,ROW('03.Muestra'!$F$8:$F$17)-MIN(ROW('03.Muestra'!$D$8:$D$17))+1,""),ROW()-735)),"")</f>
        <v/>
      </c>
      <c r="D742" s="229" t="str">
        <f t="shared" si="85"/>
        <v/>
      </c>
      <c r="E742" s="74" t="str">
        <f t="shared" si="86"/>
        <v/>
      </c>
      <c r="F742" s="18"/>
      <c r="G742" s="18"/>
      <c r="H742" s="18"/>
      <c r="I742" s="18"/>
      <c r="J742" s="18"/>
      <c r="K742" s="163"/>
    </row>
    <row r="743" spans="1:30" ht="14.5">
      <c r="A743" s="178" t="str" cm="1">
        <f t="array" ref="A743">IFERROR(INDEX('03.Muestra'!$B$8:$B$17,SMALL(IF("Documento no web"='03.Muestra'!$D$8:$D$17,ROW('03.Muestra'!$B$8:$B$17)-MIN(ROW('03.Muestra'!$D$8:$D$17))+1,""),ROW()-735)),"")</f>
        <v/>
      </c>
      <c r="B743" s="186" t="str" cm="1">
        <f t="array" ref="B743">IFERROR(INDEX('03.Muestra'!$C$8:$C$17,SMALL(IF("Documento no web"='03.Muestra'!$D$8:$D$17,ROW('03.Muestra'!$C$8:$C$17)-MIN(ROW('03.Muestra'!$D$8:$D$17))+1,""),ROW()-735)),"")</f>
        <v/>
      </c>
      <c r="C743" s="186" t="str" cm="1">
        <f t="array" ref="C743">IFERROR(INDEX('03.Muestra'!$F$8:$F$17,SMALL(IF("Documento no web"='03.Muestra'!$D$8:$D$17,ROW('03.Muestra'!$F$8:$F$17)-MIN(ROW('03.Muestra'!$D$8:$D$17))+1,""),ROW()-735)),"")</f>
        <v/>
      </c>
      <c r="D743" s="229" t="str">
        <f t="shared" si="85"/>
        <v/>
      </c>
      <c r="E743" s="74" t="str">
        <f t="shared" si="86"/>
        <v/>
      </c>
      <c r="F743" s="18"/>
      <c r="G743" s="18"/>
      <c r="H743" s="18"/>
      <c r="I743" s="18"/>
      <c r="J743" s="18"/>
      <c r="K743" s="163"/>
    </row>
    <row r="744" spans="1:30" ht="14.5">
      <c r="A744" s="178" t="str" cm="1">
        <f t="array" ref="A744">IFERROR(INDEX('03.Muestra'!$B$8:$B$17,SMALL(IF("Documento no web"='03.Muestra'!$D$8:$D$17,ROW('03.Muestra'!$B$8:$B$17)-MIN(ROW('03.Muestra'!$D$8:$D$17))+1,""),ROW()-735)),"")</f>
        <v/>
      </c>
      <c r="B744" s="186" t="str" cm="1">
        <f t="array" ref="B744">IFERROR(INDEX('03.Muestra'!$C$8:$C$17,SMALL(IF("Documento no web"='03.Muestra'!$D$8:$D$17,ROW('03.Muestra'!$C$8:$C$17)-MIN(ROW('03.Muestra'!$D$8:$D$17))+1,""),ROW()-735)),"")</f>
        <v/>
      </c>
      <c r="C744" s="186" t="str" cm="1">
        <f t="array" ref="C744">IFERROR(INDEX('03.Muestra'!$F$8:$F$17,SMALL(IF("Documento no web"='03.Muestra'!$D$8:$D$17,ROW('03.Muestra'!$F$8:$F$17)-MIN(ROW('03.Muestra'!$D$8:$D$17))+1,""),ROW()-735)),"")</f>
        <v/>
      </c>
      <c r="D744" s="229" t="str">
        <f t="shared" si="85"/>
        <v/>
      </c>
      <c r="E744" s="74" t="str">
        <f t="shared" si="86"/>
        <v/>
      </c>
      <c r="F744" s="18"/>
      <c r="G744" s="18"/>
      <c r="H744" s="18"/>
      <c r="I744" s="18"/>
      <c r="J744" s="18"/>
      <c r="K744" s="163"/>
    </row>
    <row r="745" spans="1:30" ht="14.5">
      <c r="A745" s="178" t="str" cm="1">
        <f t="array" ref="A745">IFERROR(INDEX('03.Muestra'!$B$8:$B$17,SMALL(IF("Documento no web"='03.Muestra'!$D$8:$D$17,ROW('03.Muestra'!$B$8:$B$17)-MIN(ROW('03.Muestra'!$D$8:$D$17))+1,""),ROW()-735)),"")</f>
        <v/>
      </c>
      <c r="B745" s="186" t="str" cm="1">
        <f t="array" ref="B745">IFERROR(INDEX('03.Muestra'!$C$8:$C$17,SMALL(IF("Documento no web"='03.Muestra'!$D$8:$D$17,ROW('03.Muestra'!$C$8:$C$17)-MIN(ROW('03.Muestra'!$D$8:$D$17))+1,""),ROW()-735)),"")</f>
        <v/>
      </c>
      <c r="C745" s="186" t="str" cm="1">
        <f t="array" ref="C745">IFERROR(INDEX('03.Muestra'!$F$8:$F$17,SMALL(IF("Documento no web"='03.Muestra'!$D$8:$D$17,ROW('03.Muestra'!$F$8:$F$17)-MIN(ROW('03.Muestra'!$D$8:$D$17))+1,""),ROW()-735)),"")</f>
        <v/>
      </c>
      <c r="D745" s="229" t="str">
        <f t="shared" si="85"/>
        <v/>
      </c>
      <c r="E745" s="74" t="str">
        <f t="shared" si="86"/>
        <v/>
      </c>
      <c r="F745" s="18"/>
      <c r="G745" s="18"/>
      <c r="H745" s="18"/>
      <c r="I745" s="18"/>
      <c r="J745" s="18"/>
      <c r="K745" s="163"/>
    </row>
    <row r="746" spans="1:30" ht="12" customHeight="1">
      <c r="A746" s="79"/>
      <c r="B746" s="111"/>
      <c r="C746" s="111"/>
      <c r="D746" s="239"/>
      <c r="E746" s="74"/>
      <c r="F746" s="18"/>
      <c r="G746" s="18"/>
      <c r="H746" s="18"/>
      <c r="I746" s="18"/>
      <c r="J746" s="18"/>
      <c r="N746" s="18"/>
      <c r="O746" s="18"/>
      <c r="P746" s="18"/>
      <c r="Q746" s="18"/>
      <c r="R746" s="18"/>
      <c r="S746" s="18"/>
      <c r="T746" s="18"/>
      <c r="U746" s="18"/>
      <c r="AD746" s="18"/>
    </row>
    <row r="747" spans="1:30" ht="12" customHeight="1">
      <c r="A747" s="79"/>
      <c r="B747" s="111"/>
      <c r="C747" s="111"/>
      <c r="D747" s="239"/>
      <c r="E747" s="74"/>
      <c r="F747" s="18"/>
      <c r="G747" s="18"/>
      <c r="H747" s="18"/>
      <c r="I747" s="18"/>
      <c r="J747" s="18"/>
      <c r="N747" s="18"/>
      <c r="O747" s="18"/>
      <c r="P747" s="18"/>
      <c r="Q747" s="18"/>
      <c r="R747" s="18"/>
      <c r="S747" s="18"/>
      <c r="T747" s="18"/>
      <c r="U747" s="18"/>
      <c r="AD747" s="18"/>
    </row>
    <row r="748" spans="1:30" ht="31">
      <c r="A748" s="227"/>
      <c r="B748" s="228"/>
      <c r="C748" s="227"/>
      <c r="D748" s="240"/>
      <c r="E748" s="74"/>
      <c r="F748" s="18"/>
      <c r="G748" s="18"/>
      <c r="H748" s="18"/>
      <c r="I748" s="18"/>
      <c r="J748" s="18"/>
      <c r="N748" s="18"/>
      <c r="O748" s="18"/>
      <c r="P748" s="18"/>
      <c r="Q748" s="18"/>
      <c r="R748" s="18"/>
      <c r="S748" s="18"/>
      <c r="T748" s="18"/>
      <c r="U748" s="18"/>
      <c r="AD748" s="18"/>
    </row>
    <row r="749" spans="1:30" ht="14.5" customHeight="1">
      <c r="A749" s="180"/>
      <c r="B749" s="180"/>
      <c r="C749" s="180"/>
      <c r="D749" s="241"/>
      <c r="E749" s="74"/>
      <c r="F749" s="176"/>
      <c r="G749" s="18"/>
      <c r="H749" s="18"/>
      <c r="I749" s="18"/>
      <c r="J749" s="18"/>
      <c r="N749" s="18"/>
      <c r="O749" s="18"/>
      <c r="P749" s="18"/>
      <c r="Q749" s="18"/>
      <c r="R749" s="18"/>
      <c r="S749" s="18"/>
      <c r="T749" s="18"/>
      <c r="U749" s="18"/>
      <c r="AD749" s="18"/>
    </row>
    <row r="750" spans="1:30" ht="14.5">
      <c r="B750" s="18"/>
      <c r="C750" s="18"/>
      <c r="D750" s="235"/>
      <c r="E750" s="18"/>
      <c r="F750" s="18"/>
      <c r="G750" s="18"/>
      <c r="H750" s="18"/>
      <c r="I750" s="18"/>
      <c r="J750" s="18"/>
      <c r="K750" s="163"/>
    </row>
    <row r="751" spans="1:30" ht="14.5">
      <c r="B751" s="18"/>
      <c r="C751" s="18"/>
      <c r="D751" s="235"/>
      <c r="E751" s="78"/>
      <c r="F751" s="18"/>
      <c r="G751" s="18"/>
      <c r="H751" s="18"/>
      <c r="I751" s="18"/>
      <c r="J751" s="18"/>
      <c r="K751" s="163"/>
    </row>
    <row r="752" spans="1:30" ht="31">
      <c r="A752" s="157" t="s">
        <v>262</v>
      </c>
      <c r="B752" s="22" t="s">
        <v>87</v>
      </c>
      <c r="C752" s="23" t="s">
        <v>456</v>
      </c>
      <c r="D752" s="237" t="s">
        <v>30</v>
      </c>
      <c r="E752" s="88"/>
      <c r="K752" s="163"/>
    </row>
    <row r="753" spans="1:30" ht="14.5">
      <c r="A753" s="178" t="str" cm="1">
        <f t="array" ref="A753">IFERROR(INDEX('03.Muestra'!$B$8:$B$17,SMALL(IF("Documento no web"='03.Muestra'!$D$8:$D$17,ROW('03.Muestra'!$B$8:$B$17)-MIN(ROW('03.Muestra'!$D$8:$D$17))+1,""),ROW()-752)),"")</f>
        <v/>
      </c>
      <c r="B753" s="186" t="str" cm="1">
        <f t="array" ref="B753">IFERROR(INDEX('03.Muestra'!$C$8:$C$17,SMALL(IF("Documento no web"='03.Muestra'!$D$8:$D$17,ROW('03.Muestra'!$C$8:$C$17)-MIN(ROW('03.Muestra'!$D$8:$D$17))+1,""),ROW()-752)),"")</f>
        <v/>
      </c>
      <c r="C753" s="186" t="str" cm="1">
        <f t="array" ref="C753">IFERROR(INDEX('03.Muestra'!$F$8:$F$17,SMALL(IF("Documento no web"='03.Muestra'!$D$8:$D$17,ROW('03.Muestra'!$F$8:$F$17)-MIN(ROW('03.Muestra'!$D$8:$D$17))+1,""),ROW()-752)),"")</f>
        <v/>
      </c>
      <c r="D753" s="229" t="str">
        <f t="shared" ref="D753:D762" si="87">IF(C753="","",$D$18)</f>
        <v/>
      </c>
      <c r="E753" s="74" t="str">
        <f t="shared" ref="E753:E762" si="88">IF(D753&lt;&gt;"",IF(AND(B753&lt;&gt;"",C753&lt;&gt;""),"","ERR"),"")</f>
        <v/>
      </c>
      <c r="F753" s="81" t="s">
        <v>31</v>
      </c>
      <c r="G753" s="82" t="s">
        <v>35</v>
      </c>
      <c r="H753" s="83" t="s">
        <v>33</v>
      </c>
      <c r="I753" s="84" t="s">
        <v>26</v>
      </c>
      <c r="J753" s="85" t="s">
        <v>24</v>
      </c>
      <c r="K753" s="159" t="s">
        <v>463</v>
      </c>
    </row>
    <row r="754" spans="1:30" ht="14.5">
      <c r="A754" s="178" t="str" cm="1">
        <f t="array" ref="A754">IFERROR(INDEX('03.Muestra'!$B$8:$B$17,SMALL(IF("Documento no web"='03.Muestra'!$D$8:$D$17,ROW('03.Muestra'!$B$8:$B$17)-MIN(ROW('03.Muestra'!$D$8:$D$17))+1,""),ROW()-752)),"")</f>
        <v/>
      </c>
      <c r="B754" s="186" t="str" cm="1">
        <f t="array" ref="B754">IFERROR(INDEX('03.Muestra'!$C$8:$C$17,SMALL(IF("Documento no web"='03.Muestra'!$D$8:$D$17,ROW('03.Muestra'!$C$8:$C$17)-MIN(ROW('03.Muestra'!$D$8:$D$17))+1,""),ROW()-752)),"")</f>
        <v/>
      </c>
      <c r="C754" s="186" t="str" cm="1">
        <f t="array" ref="C754">IFERROR(INDEX('03.Muestra'!$F$8:$F$17,SMALL(IF("Documento no web"='03.Muestra'!$D$8:$D$17,ROW('03.Muestra'!$F$8:$F$17)-MIN(ROW('03.Muestra'!$D$8:$D$17))+1,""),ROW()-752)),"")</f>
        <v/>
      </c>
      <c r="D754" s="229" t="str">
        <f t="shared" si="87"/>
        <v/>
      </c>
      <c r="E754" s="74" t="str">
        <f t="shared" si="88"/>
        <v/>
      </c>
      <c r="F754" s="199">
        <f ca="1">COUNTIF($D753:INDIRECT("$D" &amp;  SUM(ROW()-1,'03.Muestra'!$D$20)-1),F753)</f>
        <v>0</v>
      </c>
      <c r="G754" s="199">
        <f ca="1">COUNTIF($D753:INDIRECT("$D" &amp;  SUM(ROW()-1,'03.Muestra'!$D$20)-1),G753)</f>
        <v>0</v>
      </c>
      <c r="H754" s="199">
        <f ca="1">COUNTIF($D753:INDIRECT("$D" &amp;  SUM(ROW()-1,'03.Muestra'!$D$20)-1),H753)</f>
        <v>0</v>
      </c>
      <c r="I754" s="199">
        <f ca="1">COUNTIF($D753:INDIRECT("$D" &amp;  SUM(ROW()-1,'03.Muestra'!$D$20)-1),I753)</f>
        <v>0</v>
      </c>
      <c r="J754" s="199">
        <f ca="1">COUNTIF($D753:INDIRECT("$D" &amp;  SUM(ROW()-1,'03.Muestra'!$D$20)-1),J753)</f>
        <v>0</v>
      </c>
      <c r="K754" s="160">
        <f ca="1">IF(COUNTIF('03.Muestra'!$D$8:$D$17,"Documento no web")=0,0,COUNTBLANK($D753:INDIRECT("$D" &amp;  SUM(ROW()-1,COUNTIF('03.Muestra'!$D$8:$D$17,"Documento no web"))-1)))</f>
        <v>0</v>
      </c>
    </row>
    <row r="755" spans="1:30" ht="14.5">
      <c r="A755" s="178" t="str" cm="1">
        <f t="array" ref="A755">IFERROR(INDEX('03.Muestra'!$B$8:$B$17,SMALL(IF("Documento no web"='03.Muestra'!$D$8:$D$17,ROW('03.Muestra'!$B$8:$B$17)-MIN(ROW('03.Muestra'!$D$8:$D$17))+1,""),ROW()-752)),"")</f>
        <v/>
      </c>
      <c r="B755" s="186" t="str" cm="1">
        <f t="array" ref="B755">IFERROR(INDEX('03.Muestra'!$C$8:$C$17,SMALL(IF("Documento no web"='03.Muestra'!$D$8:$D$17,ROW('03.Muestra'!$C$8:$C$17)-MIN(ROW('03.Muestra'!$D$8:$D$17))+1,""),ROW()-752)),"")</f>
        <v/>
      </c>
      <c r="C755" s="186" t="str" cm="1">
        <f t="array" ref="C755">IFERROR(INDEX('03.Muestra'!$F$8:$F$17,SMALL(IF("Documento no web"='03.Muestra'!$D$8:$D$17,ROW('03.Muestra'!$F$8:$F$17)-MIN(ROW('03.Muestra'!$D$8:$D$17))+1,""),ROW()-752)),"")</f>
        <v/>
      </c>
      <c r="D755" s="229" t="str">
        <f t="shared" si="87"/>
        <v/>
      </c>
      <c r="E755" s="74" t="str">
        <f t="shared" si="88"/>
        <v/>
      </c>
      <c r="G755" s="18"/>
      <c r="H755" s="18"/>
      <c r="I755" s="18"/>
      <c r="J755" s="18"/>
      <c r="K755" s="163"/>
    </row>
    <row r="756" spans="1:30" ht="14.5">
      <c r="A756" s="178" t="str" cm="1">
        <f t="array" ref="A756">IFERROR(INDEX('03.Muestra'!$B$8:$B$17,SMALL(IF("Documento no web"='03.Muestra'!$D$8:$D$17,ROW('03.Muestra'!$B$8:$B$17)-MIN(ROW('03.Muestra'!$D$8:$D$17))+1,""),ROW()-752)),"")</f>
        <v/>
      </c>
      <c r="B756" s="186" t="str" cm="1">
        <f t="array" ref="B756">IFERROR(INDEX('03.Muestra'!$C$8:$C$17,SMALL(IF("Documento no web"='03.Muestra'!$D$8:$D$17,ROW('03.Muestra'!$C$8:$C$17)-MIN(ROW('03.Muestra'!$D$8:$D$17))+1,""),ROW()-752)),"")</f>
        <v/>
      </c>
      <c r="C756" s="186" t="str" cm="1">
        <f t="array" ref="C756">IFERROR(INDEX('03.Muestra'!$F$8:$F$17,SMALL(IF("Documento no web"='03.Muestra'!$D$8:$D$17,ROW('03.Muestra'!$F$8:$F$17)-MIN(ROW('03.Muestra'!$D$8:$D$17))+1,""),ROW()-752)),"")</f>
        <v/>
      </c>
      <c r="D756" s="229" t="str">
        <f t="shared" si="87"/>
        <v/>
      </c>
      <c r="E756" s="74" t="str">
        <f t="shared" si="88"/>
        <v/>
      </c>
      <c r="G756" s="18"/>
      <c r="H756" s="18"/>
      <c r="I756" s="18"/>
      <c r="J756" s="18"/>
      <c r="K756" s="163"/>
    </row>
    <row r="757" spans="1:30" ht="14.5">
      <c r="A757" s="178" t="str" cm="1">
        <f t="array" ref="A757">IFERROR(INDEX('03.Muestra'!$B$8:$B$17,SMALL(IF("Documento no web"='03.Muestra'!$D$8:$D$17,ROW('03.Muestra'!$B$8:$B$17)-MIN(ROW('03.Muestra'!$D$8:$D$17))+1,""),ROW()-752)),"")</f>
        <v/>
      </c>
      <c r="B757" s="186" t="str" cm="1">
        <f t="array" ref="B757">IFERROR(INDEX('03.Muestra'!$C$8:$C$17,SMALL(IF("Documento no web"='03.Muestra'!$D$8:$D$17,ROW('03.Muestra'!$C$8:$C$17)-MIN(ROW('03.Muestra'!$D$8:$D$17))+1,""),ROW()-752)),"")</f>
        <v/>
      </c>
      <c r="C757" s="186" t="str" cm="1">
        <f t="array" ref="C757">IFERROR(INDEX('03.Muestra'!$F$8:$F$17,SMALL(IF("Documento no web"='03.Muestra'!$D$8:$D$17,ROW('03.Muestra'!$F$8:$F$17)-MIN(ROW('03.Muestra'!$D$8:$D$17))+1,""),ROW()-752)),"")</f>
        <v/>
      </c>
      <c r="D757" s="229" t="str">
        <f t="shared" si="87"/>
        <v/>
      </c>
      <c r="E757" s="74" t="str">
        <f t="shared" si="88"/>
        <v/>
      </c>
      <c r="G757" s="18"/>
      <c r="H757" s="18"/>
      <c r="I757" s="18"/>
      <c r="J757" s="18"/>
      <c r="K757" s="163"/>
    </row>
    <row r="758" spans="1:30" ht="14.5">
      <c r="A758" s="178" t="str" cm="1">
        <f t="array" ref="A758">IFERROR(INDEX('03.Muestra'!$B$8:$B$17,SMALL(IF("Documento no web"='03.Muestra'!$D$8:$D$17,ROW('03.Muestra'!$B$8:$B$17)-MIN(ROW('03.Muestra'!$D$8:$D$17))+1,""),ROW()-752)),"")</f>
        <v/>
      </c>
      <c r="B758" s="186" t="str" cm="1">
        <f t="array" ref="B758">IFERROR(INDEX('03.Muestra'!$C$8:$C$17,SMALL(IF("Documento no web"='03.Muestra'!$D$8:$D$17,ROW('03.Muestra'!$C$8:$C$17)-MIN(ROW('03.Muestra'!$D$8:$D$17))+1,""),ROW()-752)),"")</f>
        <v/>
      </c>
      <c r="C758" s="186" t="str" cm="1">
        <f t="array" ref="C758">IFERROR(INDEX('03.Muestra'!$F$8:$F$17,SMALL(IF("Documento no web"='03.Muestra'!$D$8:$D$17,ROW('03.Muestra'!$F$8:$F$17)-MIN(ROW('03.Muestra'!$D$8:$D$17))+1,""),ROW()-752)),"")</f>
        <v/>
      </c>
      <c r="D758" s="229" t="str">
        <f t="shared" si="87"/>
        <v/>
      </c>
      <c r="E758" s="74" t="str">
        <f t="shared" si="88"/>
        <v/>
      </c>
      <c r="G758" s="18"/>
      <c r="H758" s="18"/>
      <c r="I758" s="18"/>
      <c r="J758" s="18"/>
      <c r="K758" s="163"/>
    </row>
    <row r="759" spans="1:30" ht="14.5">
      <c r="A759" s="178" t="str" cm="1">
        <f t="array" ref="A759">IFERROR(INDEX('03.Muestra'!$B$8:$B$17,SMALL(IF("Documento no web"='03.Muestra'!$D$8:$D$17,ROW('03.Muestra'!$B$8:$B$17)-MIN(ROW('03.Muestra'!$D$8:$D$17))+1,""),ROW()-752)),"")</f>
        <v/>
      </c>
      <c r="B759" s="186" t="str" cm="1">
        <f t="array" ref="B759">IFERROR(INDEX('03.Muestra'!$C$8:$C$17,SMALL(IF("Documento no web"='03.Muestra'!$D$8:$D$17,ROW('03.Muestra'!$C$8:$C$17)-MIN(ROW('03.Muestra'!$D$8:$D$17))+1,""),ROW()-752)),"")</f>
        <v/>
      </c>
      <c r="C759" s="186" t="str" cm="1">
        <f t="array" ref="C759">IFERROR(INDEX('03.Muestra'!$F$8:$F$17,SMALL(IF("Documento no web"='03.Muestra'!$D$8:$D$17,ROW('03.Muestra'!$F$8:$F$17)-MIN(ROW('03.Muestra'!$D$8:$D$17))+1,""),ROW()-752)),"")</f>
        <v/>
      </c>
      <c r="D759" s="229" t="str">
        <f t="shared" si="87"/>
        <v/>
      </c>
      <c r="E759" s="74" t="str">
        <f t="shared" si="88"/>
        <v/>
      </c>
      <c r="F759" s="18"/>
      <c r="G759" s="18"/>
      <c r="H759" s="18"/>
      <c r="I759" s="18"/>
      <c r="J759" s="18"/>
      <c r="K759" s="163"/>
    </row>
    <row r="760" spans="1:30" ht="14.5">
      <c r="A760" s="178" t="str" cm="1">
        <f t="array" ref="A760">IFERROR(INDEX('03.Muestra'!$B$8:$B$17,SMALL(IF("Documento no web"='03.Muestra'!$D$8:$D$17,ROW('03.Muestra'!$B$8:$B$17)-MIN(ROW('03.Muestra'!$D$8:$D$17))+1,""),ROW()-752)),"")</f>
        <v/>
      </c>
      <c r="B760" s="186" t="str" cm="1">
        <f t="array" ref="B760">IFERROR(INDEX('03.Muestra'!$C$8:$C$17,SMALL(IF("Documento no web"='03.Muestra'!$D$8:$D$17,ROW('03.Muestra'!$C$8:$C$17)-MIN(ROW('03.Muestra'!$D$8:$D$17))+1,""),ROW()-752)),"")</f>
        <v/>
      </c>
      <c r="C760" s="186" t="str" cm="1">
        <f t="array" ref="C760">IFERROR(INDEX('03.Muestra'!$F$8:$F$17,SMALL(IF("Documento no web"='03.Muestra'!$D$8:$D$17,ROW('03.Muestra'!$F$8:$F$17)-MIN(ROW('03.Muestra'!$D$8:$D$17))+1,""),ROW()-752)),"")</f>
        <v/>
      </c>
      <c r="D760" s="229" t="str">
        <f t="shared" si="87"/>
        <v/>
      </c>
      <c r="E760" s="74" t="str">
        <f t="shared" si="88"/>
        <v/>
      </c>
      <c r="F760" s="18"/>
      <c r="G760" s="18"/>
      <c r="H760" s="18"/>
      <c r="I760" s="18"/>
      <c r="J760" s="18"/>
      <c r="K760" s="163"/>
    </row>
    <row r="761" spans="1:30" ht="14.5">
      <c r="A761" s="178" t="str" cm="1">
        <f t="array" ref="A761">IFERROR(INDEX('03.Muestra'!$B$8:$B$17,SMALL(IF("Documento no web"='03.Muestra'!$D$8:$D$17,ROW('03.Muestra'!$B$8:$B$17)-MIN(ROW('03.Muestra'!$D$8:$D$17))+1,""),ROW()-752)),"")</f>
        <v/>
      </c>
      <c r="B761" s="186" t="str" cm="1">
        <f t="array" ref="B761">IFERROR(INDEX('03.Muestra'!$C$8:$C$17,SMALL(IF("Documento no web"='03.Muestra'!$D$8:$D$17,ROW('03.Muestra'!$C$8:$C$17)-MIN(ROW('03.Muestra'!$D$8:$D$17))+1,""),ROW()-752)),"")</f>
        <v/>
      </c>
      <c r="C761" s="186" t="str" cm="1">
        <f t="array" ref="C761">IFERROR(INDEX('03.Muestra'!$F$8:$F$17,SMALL(IF("Documento no web"='03.Muestra'!$D$8:$D$17,ROW('03.Muestra'!$F$8:$F$17)-MIN(ROW('03.Muestra'!$D$8:$D$17))+1,""),ROW()-752)),"")</f>
        <v/>
      </c>
      <c r="D761" s="229" t="str">
        <f t="shared" si="87"/>
        <v/>
      </c>
      <c r="E761" s="74" t="str">
        <f t="shared" si="88"/>
        <v/>
      </c>
      <c r="F761" s="18"/>
      <c r="G761" s="18"/>
      <c r="H761" s="18"/>
      <c r="I761" s="18"/>
      <c r="J761" s="18"/>
      <c r="K761" s="163"/>
    </row>
    <row r="762" spans="1:30" ht="14.5">
      <c r="A762" s="178" t="str" cm="1">
        <f t="array" ref="A762">IFERROR(INDEX('03.Muestra'!$B$8:$B$17,SMALL(IF("Documento no web"='03.Muestra'!$D$8:$D$17,ROW('03.Muestra'!$B$8:$B$17)-MIN(ROW('03.Muestra'!$D$8:$D$17))+1,""),ROW()-752)),"")</f>
        <v/>
      </c>
      <c r="B762" s="186" t="str" cm="1">
        <f t="array" ref="B762">IFERROR(INDEX('03.Muestra'!$C$8:$C$17,SMALL(IF("Documento no web"='03.Muestra'!$D$8:$D$17,ROW('03.Muestra'!$C$8:$C$17)-MIN(ROW('03.Muestra'!$D$8:$D$17))+1,""),ROW()-752)),"")</f>
        <v/>
      </c>
      <c r="C762" s="186" t="str" cm="1">
        <f t="array" ref="C762">IFERROR(INDEX('03.Muestra'!$F$8:$F$17,SMALL(IF("Documento no web"='03.Muestra'!$D$8:$D$17,ROW('03.Muestra'!$F$8:$F$17)-MIN(ROW('03.Muestra'!$D$8:$D$17))+1,""),ROW()-752)),"")</f>
        <v/>
      </c>
      <c r="D762" s="229" t="str">
        <f t="shared" si="87"/>
        <v/>
      </c>
      <c r="E762" s="74" t="str">
        <f t="shared" si="88"/>
        <v/>
      </c>
      <c r="F762" s="18"/>
      <c r="G762" s="18"/>
      <c r="H762" s="18"/>
      <c r="I762" s="18"/>
      <c r="J762" s="18"/>
      <c r="K762" s="163"/>
    </row>
    <row r="763" spans="1:30" ht="12" customHeight="1">
      <c r="A763" s="79"/>
      <c r="B763" s="111"/>
      <c r="C763" s="111"/>
      <c r="D763" s="239"/>
      <c r="E763" s="74"/>
      <c r="F763" s="18"/>
      <c r="G763" s="18"/>
      <c r="H763" s="18"/>
      <c r="I763" s="18"/>
      <c r="J763" s="18"/>
      <c r="N763" s="18"/>
      <c r="O763" s="18"/>
      <c r="P763" s="18"/>
      <c r="Q763" s="18"/>
      <c r="R763" s="18"/>
      <c r="S763" s="18"/>
      <c r="T763" s="18"/>
      <c r="U763" s="18"/>
      <c r="AD763" s="18"/>
    </row>
    <row r="764" spans="1:30" ht="12" customHeight="1">
      <c r="A764" s="79"/>
      <c r="B764" s="111"/>
      <c r="C764" s="111"/>
      <c r="D764" s="239"/>
      <c r="E764" s="74"/>
      <c r="F764" s="18"/>
      <c r="G764" s="18"/>
      <c r="H764" s="18"/>
      <c r="I764" s="18"/>
      <c r="J764" s="18"/>
      <c r="N764" s="18"/>
      <c r="O764" s="18"/>
      <c r="P764" s="18"/>
      <c r="Q764" s="18"/>
      <c r="R764" s="18"/>
      <c r="S764" s="18"/>
      <c r="T764" s="18"/>
      <c r="U764" s="18"/>
      <c r="AD764" s="18"/>
    </row>
    <row r="765" spans="1:30" ht="31">
      <c r="A765" s="227"/>
      <c r="B765" s="228"/>
      <c r="C765" s="227"/>
      <c r="D765" s="240"/>
      <c r="E765" s="74"/>
      <c r="F765" s="18"/>
      <c r="G765" s="18"/>
      <c r="H765" s="18"/>
      <c r="I765" s="18"/>
      <c r="J765" s="18"/>
      <c r="N765" s="18"/>
      <c r="O765" s="18"/>
      <c r="P765" s="18"/>
      <c r="Q765" s="18"/>
      <c r="R765" s="18"/>
      <c r="S765" s="18"/>
      <c r="T765" s="18"/>
      <c r="U765" s="18"/>
      <c r="AD765" s="18"/>
    </row>
    <row r="766" spans="1:30" ht="14.5" customHeight="1">
      <c r="A766" s="180"/>
      <c r="B766" s="180"/>
      <c r="C766" s="180"/>
      <c r="D766" s="241"/>
      <c r="E766" s="74"/>
      <c r="F766" s="176"/>
      <c r="G766" s="18"/>
      <c r="H766" s="18"/>
      <c r="I766" s="18"/>
      <c r="J766" s="18"/>
      <c r="N766" s="18"/>
      <c r="O766" s="18"/>
      <c r="P766" s="18"/>
      <c r="Q766" s="18"/>
      <c r="R766" s="18"/>
      <c r="S766" s="18"/>
      <c r="T766" s="18"/>
      <c r="U766" s="18"/>
      <c r="AD766" s="18"/>
    </row>
    <row r="767" spans="1:30" ht="14.5">
      <c r="B767" s="18"/>
      <c r="C767" s="18"/>
      <c r="D767" s="235"/>
      <c r="E767" s="18"/>
      <c r="F767" s="18"/>
      <c r="G767" s="18"/>
      <c r="H767" s="18"/>
      <c r="I767" s="18"/>
      <c r="J767" s="18"/>
      <c r="K767" s="163"/>
    </row>
    <row r="768" spans="1:30" ht="14.5">
      <c r="B768" s="18"/>
      <c r="C768" s="18"/>
      <c r="D768" s="235"/>
      <c r="E768" s="78"/>
      <c r="F768" s="18"/>
      <c r="G768" s="18"/>
      <c r="H768" s="18"/>
      <c r="I768" s="18"/>
      <c r="J768" s="18"/>
      <c r="K768" s="163"/>
    </row>
    <row r="769" spans="1:11" ht="31">
      <c r="A769" s="157" t="s">
        <v>262</v>
      </c>
      <c r="B769" s="22" t="s">
        <v>87</v>
      </c>
      <c r="C769" s="23" t="s">
        <v>457</v>
      </c>
      <c r="D769" s="237" t="s">
        <v>30</v>
      </c>
      <c r="E769" s="88"/>
      <c r="K769" s="163"/>
    </row>
    <row r="770" spans="1:11" ht="14.5">
      <c r="A770" s="178" t="str" cm="1">
        <f t="array" ref="A770">IFERROR(INDEX('03.Muestra'!$B$8:$B$17,SMALL(IF("Documento no web"='03.Muestra'!$D$8:$D$17,ROW('03.Muestra'!$B$8:$B$17)-MIN(ROW('03.Muestra'!$D$8:$D$17))+1,""),ROW()-769)),"")</f>
        <v/>
      </c>
      <c r="B770" s="186" t="str" cm="1">
        <f t="array" ref="B770">IFERROR(INDEX('03.Muestra'!$C$8:$C$17,SMALL(IF("Documento no web"='03.Muestra'!$D$8:$D$17,ROW('03.Muestra'!$C$8:$C$17)-MIN(ROW('03.Muestra'!$D$8:$D$17))+1,""),ROW()-769)),"")</f>
        <v/>
      </c>
      <c r="C770" s="186" t="str" cm="1">
        <f t="array" ref="C770">IFERROR(INDEX('03.Muestra'!$F$8:$F$17,SMALL(IF("Documento no web"='03.Muestra'!$D$8:$D$17,ROW('03.Muestra'!$F$8:$F$17)-MIN(ROW('03.Muestra'!$D$8:$D$17))+1,""),ROW()-769)),"")</f>
        <v/>
      </c>
      <c r="D770" s="229" t="str">
        <f t="shared" ref="D770:D779" si="89">IF(C770="","",$D$18)</f>
        <v/>
      </c>
      <c r="E770" s="74" t="str">
        <f t="shared" ref="E770:E779" si="90">IF(D770&lt;&gt;"",IF(AND(B770&lt;&gt;"",C770&lt;&gt;""),"","ERR"),"")</f>
        <v/>
      </c>
      <c r="F770" s="81" t="s">
        <v>31</v>
      </c>
      <c r="G770" s="82" t="s">
        <v>35</v>
      </c>
      <c r="H770" s="83" t="s">
        <v>33</v>
      </c>
      <c r="I770" s="84" t="s">
        <v>26</v>
      </c>
      <c r="J770" s="85" t="s">
        <v>24</v>
      </c>
      <c r="K770" s="159" t="s">
        <v>463</v>
      </c>
    </row>
    <row r="771" spans="1:11" ht="14.5">
      <c r="A771" s="178" t="str" cm="1">
        <f t="array" ref="A771">IFERROR(INDEX('03.Muestra'!$B$8:$B$17,SMALL(IF("Documento no web"='03.Muestra'!$D$8:$D$17,ROW('03.Muestra'!$B$8:$B$17)-MIN(ROW('03.Muestra'!$D$8:$D$17))+1,""),ROW()-769)),"")</f>
        <v/>
      </c>
      <c r="B771" s="186" t="str" cm="1">
        <f t="array" ref="B771">IFERROR(INDEX('03.Muestra'!$C$8:$C$17,SMALL(IF("Documento no web"='03.Muestra'!$D$8:$D$17,ROW('03.Muestra'!$C$8:$C$17)-MIN(ROW('03.Muestra'!$D$8:$D$17))+1,""),ROW()-769)),"")</f>
        <v/>
      </c>
      <c r="C771" s="186" t="str" cm="1">
        <f t="array" ref="C771">IFERROR(INDEX('03.Muestra'!$F$8:$F$17,SMALL(IF("Documento no web"='03.Muestra'!$D$8:$D$17,ROW('03.Muestra'!$F$8:$F$17)-MIN(ROW('03.Muestra'!$D$8:$D$17))+1,""),ROW()-769)),"")</f>
        <v/>
      </c>
      <c r="D771" s="229" t="str">
        <f t="shared" si="89"/>
        <v/>
      </c>
      <c r="E771" s="74" t="str">
        <f t="shared" si="90"/>
        <v/>
      </c>
      <c r="F771" s="199">
        <f ca="1">COUNTIF($D770:INDIRECT("$D" &amp;  SUM(ROW()-1,'03.Muestra'!$D$20)-1),F770)</f>
        <v>0</v>
      </c>
      <c r="G771" s="199">
        <f ca="1">COUNTIF($D770:INDIRECT("$D" &amp;  SUM(ROW()-1,'03.Muestra'!$D$20)-1),G770)</f>
        <v>0</v>
      </c>
      <c r="H771" s="199">
        <f ca="1">COUNTIF($D770:INDIRECT("$D" &amp;  SUM(ROW()-1,'03.Muestra'!$D$20)-1),H770)</f>
        <v>0</v>
      </c>
      <c r="I771" s="199">
        <f ca="1">COUNTIF($D770:INDIRECT("$D" &amp;  SUM(ROW()-1,'03.Muestra'!$D$20)-1),I770)</f>
        <v>0</v>
      </c>
      <c r="J771" s="199">
        <f ca="1">COUNTIF($D770:INDIRECT("$D" &amp;  SUM(ROW()-1,'03.Muestra'!$D$20)-1),J770)</f>
        <v>0</v>
      </c>
      <c r="K771" s="160">
        <f ca="1">IF(COUNTIF('03.Muestra'!$D$8:$D$17,"Documento no web")=0,0,COUNTBLANK($D770:INDIRECT("$D" &amp;  SUM(ROW()-1,COUNTIF('03.Muestra'!$D$8:$D$17,"Documento no web"))-1)))</f>
        <v>0</v>
      </c>
    </row>
    <row r="772" spans="1:11" ht="14.5">
      <c r="A772" s="178" t="str" cm="1">
        <f t="array" ref="A772">IFERROR(INDEX('03.Muestra'!$B$8:$B$17,SMALL(IF("Documento no web"='03.Muestra'!$D$8:$D$17,ROW('03.Muestra'!$B$8:$B$17)-MIN(ROW('03.Muestra'!$D$8:$D$17))+1,""),ROW()-769)),"")</f>
        <v/>
      </c>
      <c r="B772" s="186" t="str" cm="1">
        <f t="array" ref="B772">IFERROR(INDEX('03.Muestra'!$C$8:$C$17,SMALL(IF("Documento no web"='03.Muestra'!$D$8:$D$17,ROW('03.Muestra'!$C$8:$C$17)-MIN(ROW('03.Muestra'!$D$8:$D$17))+1,""),ROW()-769)),"")</f>
        <v/>
      </c>
      <c r="C772" s="186" t="str" cm="1">
        <f t="array" ref="C772">IFERROR(INDEX('03.Muestra'!$F$8:$F$17,SMALL(IF("Documento no web"='03.Muestra'!$D$8:$D$17,ROW('03.Muestra'!$F$8:$F$17)-MIN(ROW('03.Muestra'!$D$8:$D$17))+1,""),ROW()-769)),"")</f>
        <v/>
      </c>
      <c r="D772" s="229" t="str">
        <f t="shared" si="89"/>
        <v/>
      </c>
      <c r="E772" s="74" t="str">
        <f t="shared" si="90"/>
        <v/>
      </c>
      <c r="G772" s="18"/>
      <c r="H772" s="18"/>
      <c r="I772" s="18"/>
      <c r="J772" s="18"/>
      <c r="K772" s="163"/>
    </row>
    <row r="773" spans="1:11" ht="14.5">
      <c r="A773" s="178" t="str" cm="1">
        <f t="array" ref="A773">IFERROR(INDEX('03.Muestra'!$B$8:$B$17,SMALL(IF("Documento no web"='03.Muestra'!$D$8:$D$17,ROW('03.Muestra'!$B$8:$B$17)-MIN(ROW('03.Muestra'!$D$8:$D$17))+1,""),ROW()-769)),"")</f>
        <v/>
      </c>
      <c r="B773" s="186" t="str" cm="1">
        <f t="array" ref="B773">IFERROR(INDEX('03.Muestra'!$C$8:$C$17,SMALL(IF("Documento no web"='03.Muestra'!$D$8:$D$17,ROW('03.Muestra'!$C$8:$C$17)-MIN(ROW('03.Muestra'!$D$8:$D$17))+1,""),ROW()-769)),"")</f>
        <v/>
      </c>
      <c r="C773" s="186" t="str" cm="1">
        <f t="array" ref="C773">IFERROR(INDEX('03.Muestra'!$F$8:$F$17,SMALL(IF("Documento no web"='03.Muestra'!$D$8:$D$17,ROW('03.Muestra'!$F$8:$F$17)-MIN(ROW('03.Muestra'!$D$8:$D$17))+1,""),ROW()-769)),"")</f>
        <v/>
      </c>
      <c r="D773" s="229" t="str">
        <f t="shared" si="89"/>
        <v/>
      </c>
      <c r="E773" s="74" t="str">
        <f t="shared" si="90"/>
        <v/>
      </c>
      <c r="G773" s="18"/>
      <c r="H773" s="18"/>
      <c r="I773" s="18"/>
      <c r="J773" s="18"/>
      <c r="K773" s="163"/>
    </row>
    <row r="774" spans="1:11" ht="14.5">
      <c r="A774" s="178" t="str" cm="1">
        <f t="array" ref="A774">IFERROR(INDEX('03.Muestra'!$B$8:$B$17,SMALL(IF("Documento no web"='03.Muestra'!$D$8:$D$17,ROW('03.Muestra'!$B$8:$B$17)-MIN(ROW('03.Muestra'!$D$8:$D$17))+1,""),ROW()-769)),"")</f>
        <v/>
      </c>
      <c r="B774" s="186" t="str" cm="1">
        <f t="array" ref="B774">IFERROR(INDEX('03.Muestra'!$C$8:$C$17,SMALL(IF("Documento no web"='03.Muestra'!$D$8:$D$17,ROW('03.Muestra'!$C$8:$C$17)-MIN(ROW('03.Muestra'!$D$8:$D$17))+1,""),ROW()-769)),"")</f>
        <v/>
      </c>
      <c r="C774" s="186" t="str" cm="1">
        <f t="array" ref="C774">IFERROR(INDEX('03.Muestra'!$F$8:$F$17,SMALL(IF("Documento no web"='03.Muestra'!$D$8:$D$17,ROW('03.Muestra'!$F$8:$F$17)-MIN(ROW('03.Muestra'!$D$8:$D$17))+1,""),ROW()-769)),"")</f>
        <v/>
      </c>
      <c r="D774" s="229" t="str">
        <f t="shared" si="89"/>
        <v/>
      </c>
      <c r="E774" s="74" t="str">
        <f t="shared" si="90"/>
        <v/>
      </c>
      <c r="G774" s="18"/>
      <c r="H774" s="18"/>
      <c r="I774" s="18"/>
      <c r="J774" s="18"/>
      <c r="K774" s="163"/>
    </row>
    <row r="775" spans="1:11" ht="14.5">
      <c r="A775" s="178" t="str" cm="1">
        <f t="array" ref="A775">IFERROR(INDEX('03.Muestra'!$B$8:$B$17,SMALL(IF("Documento no web"='03.Muestra'!$D$8:$D$17,ROW('03.Muestra'!$B$8:$B$17)-MIN(ROW('03.Muestra'!$D$8:$D$17))+1,""),ROW()-769)),"")</f>
        <v/>
      </c>
      <c r="B775" s="186" t="str" cm="1">
        <f t="array" ref="B775">IFERROR(INDEX('03.Muestra'!$C$8:$C$17,SMALL(IF("Documento no web"='03.Muestra'!$D$8:$D$17,ROW('03.Muestra'!$C$8:$C$17)-MIN(ROW('03.Muestra'!$D$8:$D$17))+1,""),ROW()-769)),"")</f>
        <v/>
      </c>
      <c r="C775" s="186" t="str" cm="1">
        <f t="array" ref="C775">IFERROR(INDEX('03.Muestra'!$F$8:$F$17,SMALL(IF("Documento no web"='03.Muestra'!$D$8:$D$17,ROW('03.Muestra'!$F$8:$F$17)-MIN(ROW('03.Muestra'!$D$8:$D$17))+1,""),ROW()-769)),"")</f>
        <v/>
      </c>
      <c r="D775" s="229" t="str">
        <f t="shared" si="89"/>
        <v/>
      </c>
      <c r="E775" s="74" t="str">
        <f t="shared" si="90"/>
        <v/>
      </c>
      <c r="G775" s="18"/>
      <c r="H775" s="18"/>
      <c r="I775" s="18"/>
      <c r="J775" s="18"/>
      <c r="K775" s="163"/>
    </row>
    <row r="776" spans="1:11" ht="14.5">
      <c r="A776" s="178" t="str" cm="1">
        <f t="array" ref="A776">IFERROR(INDEX('03.Muestra'!$B$8:$B$17,SMALL(IF("Documento no web"='03.Muestra'!$D$8:$D$17,ROW('03.Muestra'!$B$8:$B$17)-MIN(ROW('03.Muestra'!$D$8:$D$17))+1,""),ROW()-769)),"")</f>
        <v/>
      </c>
      <c r="B776" s="186" t="str" cm="1">
        <f t="array" ref="B776">IFERROR(INDEX('03.Muestra'!$C$8:$C$17,SMALL(IF("Documento no web"='03.Muestra'!$D$8:$D$17,ROW('03.Muestra'!$C$8:$C$17)-MIN(ROW('03.Muestra'!$D$8:$D$17))+1,""),ROW()-769)),"")</f>
        <v/>
      </c>
      <c r="C776" s="186" t="str" cm="1">
        <f t="array" ref="C776">IFERROR(INDEX('03.Muestra'!$F$8:$F$17,SMALL(IF("Documento no web"='03.Muestra'!$D$8:$D$17,ROW('03.Muestra'!$F$8:$F$17)-MIN(ROW('03.Muestra'!$D$8:$D$17))+1,""),ROW()-769)),"")</f>
        <v/>
      </c>
      <c r="D776" s="229" t="str">
        <f t="shared" si="89"/>
        <v/>
      </c>
      <c r="E776" s="74" t="str">
        <f t="shared" si="90"/>
        <v/>
      </c>
      <c r="F776" s="18"/>
      <c r="G776" s="18"/>
      <c r="H776" s="18"/>
      <c r="I776" s="18"/>
      <c r="J776" s="18"/>
      <c r="K776" s="163"/>
    </row>
    <row r="777" spans="1:11" ht="14.5">
      <c r="A777" s="178" t="str" cm="1">
        <f t="array" ref="A777">IFERROR(INDEX('03.Muestra'!$B$8:$B$17,SMALL(IF("Documento no web"='03.Muestra'!$D$8:$D$17,ROW('03.Muestra'!$B$8:$B$17)-MIN(ROW('03.Muestra'!$D$8:$D$17))+1,""),ROW()-769)),"")</f>
        <v/>
      </c>
      <c r="B777" s="186" t="str" cm="1">
        <f t="array" ref="B777">IFERROR(INDEX('03.Muestra'!$C$8:$C$17,SMALL(IF("Documento no web"='03.Muestra'!$D$8:$D$17,ROW('03.Muestra'!$C$8:$C$17)-MIN(ROW('03.Muestra'!$D$8:$D$17))+1,""),ROW()-769)),"")</f>
        <v/>
      </c>
      <c r="C777" s="186" t="str" cm="1">
        <f t="array" ref="C777">IFERROR(INDEX('03.Muestra'!$F$8:$F$17,SMALL(IF("Documento no web"='03.Muestra'!$D$8:$D$17,ROW('03.Muestra'!$F$8:$F$17)-MIN(ROW('03.Muestra'!$D$8:$D$17))+1,""),ROW()-769)),"")</f>
        <v/>
      </c>
      <c r="D777" s="229" t="str">
        <f t="shared" si="89"/>
        <v/>
      </c>
      <c r="E777" s="74" t="str">
        <f t="shared" si="90"/>
        <v/>
      </c>
      <c r="F777" s="18"/>
      <c r="G777" s="18"/>
      <c r="H777" s="18"/>
      <c r="I777" s="18"/>
      <c r="J777" s="18"/>
      <c r="K777" s="163"/>
    </row>
    <row r="778" spans="1:11" ht="14.5">
      <c r="A778" s="178" t="str" cm="1">
        <f t="array" ref="A778">IFERROR(INDEX('03.Muestra'!$B$8:$B$17,SMALL(IF("Documento no web"='03.Muestra'!$D$8:$D$17,ROW('03.Muestra'!$B$8:$B$17)-MIN(ROW('03.Muestra'!$D$8:$D$17))+1,""),ROW()-769)),"")</f>
        <v/>
      </c>
      <c r="B778" s="186" t="str" cm="1">
        <f t="array" ref="B778">IFERROR(INDEX('03.Muestra'!$C$8:$C$17,SMALL(IF("Documento no web"='03.Muestra'!$D$8:$D$17,ROW('03.Muestra'!$C$8:$C$17)-MIN(ROW('03.Muestra'!$D$8:$D$17))+1,""),ROW()-769)),"")</f>
        <v/>
      </c>
      <c r="C778" s="186" t="str" cm="1">
        <f t="array" ref="C778">IFERROR(INDEX('03.Muestra'!$F$8:$F$17,SMALL(IF("Documento no web"='03.Muestra'!$D$8:$D$17,ROW('03.Muestra'!$F$8:$F$17)-MIN(ROW('03.Muestra'!$D$8:$D$17))+1,""),ROW()-769)),"")</f>
        <v/>
      </c>
      <c r="D778" s="229" t="str">
        <f t="shared" si="89"/>
        <v/>
      </c>
      <c r="E778" s="74" t="str">
        <f t="shared" si="90"/>
        <v/>
      </c>
      <c r="F778" s="18"/>
      <c r="G778" s="18"/>
      <c r="H778" s="18"/>
      <c r="I778" s="18"/>
      <c r="J778" s="18"/>
      <c r="K778" s="163"/>
    </row>
    <row r="779" spans="1:11" ht="14.5">
      <c r="A779" s="178" t="str" cm="1">
        <f t="array" ref="A779">IFERROR(INDEX('03.Muestra'!$B$8:$B$17,SMALL(IF("Documento no web"='03.Muestra'!$D$8:$D$17,ROW('03.Muestra'!$B$8:$B$17)-MIN(ROW('03.Muestra'!$D$8:$D$17))+1,""),ROW()-769)),"")</f>
        <v/>
      </c>
      <c r="B779" s="186" t="str" cm="1">
        <f t="array" ref="B779">IFERROR(INDEX('03.Muestra'!$C$8:$C$17,SMALL(IF("Documento no web"='03.Muestra'!$D$8:$D$17,ROW('03.Muestra'!$C$8:$C$17)-MIN(ROW('03.Muestra'!$D$8:$D$17))+1,""),ROW()-769)),"")</f>
        <v/>
      </c>
      <c r="C779" s="186" t="str" cm="1">
        <f t="array" ref="C779">IFERROR(INDEX('03.Muestra'!$F$8:$F$17,SMALL(IF("Documento no web"='03.Muestra'!$D$8:$D$17,ROW('03.Muestra'!$F$8:$F$17)-MIN(ROW('03.Muestra'!$D$8:$D$17))+1,""),ROW()-769)),"")</f>
        <v/>
      </c>
      <c r="D779" s="229" t="str">
        <f t="shared" si="89"/>
        <v/>
      </c>
      <c r="E779" s="74" t="str">
        <f t="shared" si="90"/>
        <v/>
      </c>
      <c r="F779" s="18"/>
      <c r="G779" s="18"/>
      <c r="H779" s="18"/>
      <c r="I779" s="18"/>
      <c r="J779" s="18"/>
      <c r="K779" s="163"/>
    </row>
    <row r="780" spans="1:11">
      <c r="K780" s="164"/>
    </row>
    <row r="781" spans="1:11">
      <c r="K781" s="164"/>
    </row>
    <row r="782" spans="1:11">
      <c r="K782" s="164"/>
    </row>
    <row r="783" spans="1:11">
      <c r="K783" s="164"/>
    </row>
    <row r="784" spans="1:11">
      <c r="K784" s="164"/>
    </row>
    <row r="785" spans="11:11">
      <c r="K785" s="164"/>
    </row>
    <row r="786" spans="11:11">
      <c r="K786" s="164"/>
    </row>
    <row r="787" spans="11:11">
      <c r="K787" s="164"/>
    </row>
    <row r="788" spans="11:11">
      <c r="K788" s="164"/>
    </row>
    <row r="789" spans="11:11">
      <c r="K789" s="164"/>
    </row>
    <row r="790" spans="11:11">
      <c r="K790" s="164"/>
    </row>
    <row r="791" spans="11:11">
      <c r="K791" s="164"/>
    </row>
    <row r="792" spans="11:11">
      <c r="K792" s="164"/>
    </row>
    <row r="793" spans="11:11">
      <c r="K793" s="164"/>
    </row>
    <row r="794" spans="11:11">
      <c r="K794" s="164"/>
    </row>
    <row r="795" spans="11:11">
      <c r="K795" s="164"/>
    </row>
    <row r="796" spans="11:11">
      <c r="K796" s="164"/>
    </row>
    <row r="797" spans="11:11">
      <c r="K797" s="164"/>
    </row>
    <row r="798" spans="11:11">
      <c r="K798" s="164"/>
    </row>
    <row r="799" spans="11:11">
      <c r="K799" s="164"/>
    </row>
    <row r="800" spans="11:11">
      <c r="K800" s="164"/>
    </row>
    <row r="801" spans="11:11">
      <c r="K801" s="164"/>
    </row>
    <row r="802" spans="11:11">
      <c r="K802" s="164"/>
    </row>
    <row r="803" spans="11:11">
      <c r="K803" s="164"/>
    </row>
    <row r="804" spans="11:11">
      <c r="K804" s="164"/>
    </row>
    <row r="805" spans="11:11">
      <c r="K805" s="164"/>
    </row>
    <row r="806" spans="11:11">
      <c r="K806" s="164"/>
    </row>
    <row r="807" spans="11:11">
      <c r="K807" s="164"/>
    </row>
    <row r="808" spans="11:11">
      <c r="K808" s="164"/>
    </row>
    <row r="809" spans="11:11">
      <c r="K809" s="164"/>
    </row>
  </sheetData>
  <sheetProtection algorithmName="SHA-512" hashValue="11/CUTUo/nyNNeR9sGREXMw2YPWuJL4/uTxZwH/JMxEKS/KsbEMm89eeTIXxVJChavtQf9RdCvVSvWQrvb0PNA==" saltValue="o8kxKuAh4S7dGIYbacUsbg==" spinCount="100000" sheet="1" objects="1" scenarios="1"/>
  <protectedRanges>
    <protectedRange sqref="D18" name="Rango1"/>
    <protectedRange sqref="D35" name="Rango2"/>
    <protectedRange sqref="D52" name="Rango2_1"/>
    <protectedRange sqref="D69" name="Rango2_2"/>
    <protectedRange sqref="D86" name="Rango2_3"/>
    <protectedRange sqref="D103" name="Rango2_4"/>
    <protectedRange sqref="D120" name="Rango2_5"/>
    <protectedRange sqref="D137" name="Rango2_6"/>
    <protectedRange sqref="D154" name="Rango2_7"/>
    <protectedRange sqref="D171" name="Rango2_8"/>
    <protectedRange sqref="D188" name="Rango2_9"/>
    <protectedRange sqref="D205" name="Rango2_10"/>
    <protectedRange sqref="D222" name="Rango2_11"/>
    <protectedRange sqref="D239" name="Rango2_12"/>
    <protectedRange sqref="D256" name="Rango2_13"/>
    <protectedRange sqref="D273" name="Rango2_14"/>
    <protectedRange sqref="D290" name="Rango2_15"/>
    <protectedRange sqref="D307" name="Rango2_16"/>
    <protectedRange sqref="D324" name="Rango2_17"/>
    <protectedRange sqref="D341" name="Rango2_18"/>
    <protectedRange sqref="D358" name="Rango2_19"/>
    <protectedRange sqref="D375" name="Rango2_20"/>
    <protectedRange sqref="D392" name="Rango2_21"/>
    <protectedRange sqref="D409" name="Rango2_22"/>
    <protectedRange sqref="D426" name="Rango2_23"/>
    <protectedRange sqref="D443" name="Rango2_24"/>
    <protectedRange sqref="D460" name="Rango2_25"/>
    <protectedRange sqref="D477" name="Rango2_26"/>
    <protectedRange sqref="D494" name="Rango2_27"/>
    <protectedRange sqref="D511" name="Rango2_28"/>
    <protectedRange sqref="D528" name="Rango2_29"/>
    <protectedRange sqref="D545" name="Rango2_30"/>
    <protectedRange sqref="D562" name="Rango2_31"/>
    <protectedRange sqref="D579" name="Rango2_32"/>
    <protectedRange sqref="D596" name="Rango2_33"/>
    <protectedRange sqref="D613" name="Rango2_34"/>
    <protectedRange sqref="D630" name="Rango2_35"/>
    <protectedRange sqref="D647" name="Rango2_36"/>
    <protectedRange sqref="D664" name="Rango2_37"/>
    <protectedRange sqref="D681" name="Rango2_38"/>
    <protectedRange sqref="D698" name="Rango2_39"/>
    <protectedRange sqref="D715" name="Rango2_40"/>
    <protectedRange sqref="D732" name="Rango2_41"/>
    <protectedRange sqref="D749" name="Rango2_42"/>
    <protectedRange sqref="D766" name="Rango2_43"/>
  </protectedRanges>
  <mergeCells count="4">
    <mergeCell ref="B11:C11"/>
    <mergeCell ref="B8:M8"/>
    <mergeCell ref="B9:M9"/>
    <mergeCell ref="F17:J20"/>
  </mergeCells>
  <conditionalFormatting sqref="D17:D18">
    <cfRule type="cellIs" dxfId="534" priority="823" stopIfTrue="1" operator="equal">
      <formula>"-"</formula>
    </cfRule>
  </conditionalFormatting>
  <conditionalFormatting sqref="D22:D33">
    <cfRule type="cellIs" dxfId="533" priority="1178" stopIfTrue="1" operator="equal">
      <formula>"N/T"</formula>
    </cfRule>
    <cfRule type="cellIs" dxfId="532" priority="1179" stopIfTrue="1" operator="equal">
      <formula>"N/D"</formula>
    </cfRule>
    <cfRule type="cellIs" dxfId="531" priority="1177" stopIfTrue="1" operator="equal">
      <formula>"N/A"</formula>
    </cfRule>
    <cfRule type="cellIs" dxfId="530" priority="1176" stopIfTrue="1" operator="equal">
      <formula>"Falla"</formula>
    </cfRule>
    <cfRule type="cellIs" dxfId="529" priority="1175" stopIfTrue="1" operator="equal">
      <formula>"Pasa"</formula>
    </cfRule>
    <cfRule type="expression" dxfId="528" priority="1174" stopIfTrue="1">
      <formula>ISBLANK(D22)</formula>
    </cfRule>
  </conditionalFormatting>
  <conditionalFormatting sqref="D22:D35">
    <cfRule type="cellIs" dxfId="527" priority="87" stopIfTrue="1" operator="equal">
      <formula>"-"</formula>
    </cfRule>
  </conditionalFormatting>
  <conditionalFormatting sqref="D39:D50">
    <cfRule type="cellIs" dxfId="526" priority="393" stopIfTrue="1" operator="equal">
      <formula>"Falla"</formula>
    </cfRule>
    <cfRule type="cellIs" dxfId="525" priority="395" stopIfTrue="1" operator="equal">
      <formula>"N/T"</formula>
    </cfRule>
    <cfRule type="cellIs" dxfId="524" priority="394" stopIfTrue="1" operator="equal">
      <formula>"N/A"</formula>
    </cfRule>
    <cfRule type="cellIs" dxfId="523" priority="392" stopIfTrue="1" operator="equal">
      <formula>"Pasa"</formula>
    </cfRule>
    <cfRule type="expression" dxfId="522" priority="391" stopIfTrue="1">
      <formula>ISBLANK(D39)</formula>
    </cfRule>
    <cfRule type="cellIs" dxfId="521" priority="396" stopIfTrue="1" operator="equal">
      <formula>"N/D"</formula>
    </cfRule>
  </conditionalFormatting>
  <conditionalFormatting sqref="D39:D52">
    <cfRule type="cellIs" dxfId="520" priority="85" stopIfTrue="1" operator="equal">
      <formula>"-"</formula>
    </cfRule>
  </conditionalFormatting>
  <conditionalFormatting sqref="D56:D67">
    <cfRule type="cellIs" dxfId="519" priority="386" stopIfTrue="1" operator="equal">
      <formula>"Falla"</formula>
    </cfRule>
    <cfRule type="cellIs" dxfId="518" priority="387" stopIfTrue="1" operator="equal">
      <formula>"N/A"</formula>
    </cfRule>
    <cfRule type="expression" dxfId="517" priority="384" stopIfTrue="1">
      <formula>ISBLANK(D56)</formula>
    </cfRule>
    <cfRule type="cellIs" dxfId="516" priority="385" stopIfTrue="1" operator="equal">
      <formula>"Pasa"</formula>
    </cfRule>
    <cfRule type="cellIs" dxfId="515" priority="389" stopIfTrue="1" operator="equal">
      <formula>"N/D"</formula>
    </cfRule>
    <cfRule type="cellIs" dxfId="514" priority="388" stopIfTrue="1" operator="equal">
      <formula>"N/T"</formula>
    </cfRule>
  </conditionalFormatting>
  <conditionalFormatting sqref="D56:D69">
    <cfRule type="cellIs" dxfId="513" priority="83" stopIfTrue="1" operator="equal">
      <formula>"-"</formula>
    </cfRule>
  </conditionalFormatting>
  <conditionalFormatting sqref="D73:D84">
    <cfRule type="cellIs" dxfId="512" priority="379" stopIfTrue="1" operator="equal">
      <formula>"Falla"</formula>
    </cfRule>
    <cfRule type="cellIs" dxfId="511" priority="380" stopIfTrue="1" operator="equal">
      <formula>"N/A"</formula>
    </cfRule>
    <cfRule type="cellIs" dxfId="510" priority="381" stopIfTrue="1" operator="equal">
      <formula>"N/T"</formula>
    </cfRule>
    <cfRule type="cellIs" dxfId="509" priority="382" stopIfTrue="1" operator="equal">
      <formula>"N/D"</formula>
    </cfRule>
    <cfRule type="cellIs" dxfId="508" priority="378" stopIfTrue="1" operator="equal">
      <formula>"Pasa"</formula>
    </cfRule>
    <cfRule type="expression" dxfId="507" priority="377" stopIfTrue="1">
      <formula>ISBLANK(D73)</formula>
    </cfRule>
  </conditionalFormatting>
  <conditionalFormatting sqref="D73:D86">
    <cfRule type="cellIs" dxfId="506" priority="81" stopIfTrue="1" operator="equal">
      <formula>"-"</formula>
    </cfRule>
  </conditionalFormatting>
  <conditionalFormatting sqref="D90:D101">
    <cfRule type="cellIs" dxfId="505" priority="372" stopIfTrue="1" operator="equal">
      <formula>"Falla"</formula>
    </cfRule>
    <cfRule type="cellIs" dxfId="504" priority="371" stopIfTrue="1" operator="equal">
      <formula>"Pasa"</formula>
    </cfRule>
    <cfRule type="expression" dxfId="503" priority="370" stopIfTrue="1">
      <formula>ISBLANK(D90)</formula>
    </cfRule>
    <cfRule type="cellIs" dxfId="502" priority="375" stopIfTrue="1" operator="equal">
      <formula>"N/D"</formula>
    </cfRule>
    <cfRule type="cellIs" dxfId="501" priority="374" stopIfTrue="1" operator="equal">
      <formula>"N/T"</formula>
    </cfRule>
    <cfRule type="cellIs" dxfId="500" priority="373" stopIfTrue="1" operator="equal">
      <formula>"N/A"</formula>
    </cfRule>
  </conditionalFormatting>
  <conditionalFormatting sqref="D90:D103">
    <cfRule type="cellIs" dxfId="499" priority="79" stopIfTrue="1" operator="equal">
      <formula>"-"</formula>
    </cfRule>
  </conditionalFormatting>
  <conditionalFormatting sqref="D107:D118">
    <cfRule type="cellIs" dxfId="498" priority="368" stopIfTrue="1" operator="equal">
      <formula>"N/D"</formula>
    </cfRule>
    <cfRule type="cellIs" dxfId="497" priority="364" stopIfTrue="1" operator="equal">
      <formula>"Pasa"</formula>
    </cfRule>
    <cfRule type="expression" dxfId="496" priority="363" stopIfTrue="1">
      <formula>ISBLANK(D107)</formula>
    </cfRule>
    <cfRule type="cellIs" dxfId="495" priority="365" stopIfTrue="1" operator="equal">
      <formula>"Falla"</formula>
    </cfRule>
    <cfRule type="cellIs" dxfId="494" priority="366" stopIfTrue="1" operator="equal">
      <formula>"N/A"</formula>
    </cfRule>
    <cfRule type="cellIs" dxfId="493" priority="367" stopIfTrue="1" operator="equal">
      <formula>"N/T"</formula>
    </cfRule>
  </conditionalFormatting>
  <conditionalFormatting sqref="D107:D120">
    <cfRule type="cellIs" dxfId="492" priority="77" stopIfTrue="1" operator="equal">
      <formula>"-"</formula>
    </cfRule>
  </conditionalFormatting>
  <conditionalFormatting sqref="D124:D135">
    <cfRule type="cellIs" dxfId="491" priority="357" stopIfTrue="1" operator="equal">
      <formula>"Pasa"</formula>
    </cfRule>
    <cfRule type="cellIs" dxfId="490" priority="360" stopIfTrue="1" operator="equal">
      <formula>"N/T"</formula>
    </cfRule>
    <cfRule type="cellIs" dxfId="489" priority="358" stopIfTrue="1" operator="equal">
      <formula>"Falla"</formula>
    </cfRule>
    <cfRule type="cellIs" dxfId="488" priority="359" stopIfTrue="1" operator="equal">
      <formula>"N/A"</formula>
    </cfRule>
    <cfRule type="cellIs" dxfId="487" priority="361" stopIfTrue="1" operator="equal">
      <formula>"N/D"</formula>
    </cfRule>
    <cfRule type="expression" dxfId="486" priority="356" stopIfTrue="1">
      <formula>ISBLANK(D124)</formula>
    </cfRule>
  </conditionalFormatting>
  <conditionalFormatting sqref="D124:D137">
    <cfRule type="cellIs" dxfId="485" priority="75" stopIfTrue="1" operator="equal">
      <formula>"-"</formula>
    </cfRule>
  </conditionalFormatting>
  <conditionalFormatting sqref="D141:D152">
    <cfRule type="expression" dxfId="484" priority="349" stopIfTrue="1">
      <formula>ISBLANK(D141)</formula>
    </cfRule>
    <cfRule type="cellIs" dxfId="483" priority="352" stopIfTrue="1" operator="equal">
      <formula>"N/A"</formula>
    </cfRule>
    <cfRule type="cellIs" dxfId="482" priority="351" stopIfTrue="1" operator="equal">
      <formula>"Falla"</formula>
    </cfRule>
    <cfRule type="cellIs" dxfId="481" priority="350" stopIfTrue="1" operator="equal">
      <formula>"Pasa"</formula>
    </cfRule>
    <cfRule type="cellIs" dxfId="480" priority="353" stopIfTrue="1" operator="equal">
      <formula>"N/T"</formula>
    </cfRule>
    <cfRule type="cellIs" dxfId="479" priority="354" stopIfTrue="1" operator="equal">
      <formula>"N/D"</formula>
    </cfRule>
  </conditionalFormatting>
  <conditionalFormatting sqref="D141:D154">
    <cfRule type="cellIs" dxfId="478" priority="73" stopIfTrue="1" operator="equal">
      <formula>"-"</formula>
    </cfRule>
  </conditionalFormatting>
  <conditionalFormatting sqref="D158:D169">
    <cfRule type="cellIs" dxfId="477" priority="347" stopIfTrue="1" operator="equal">
      <formula>"N/D"</formula>
    </cfRule>
    <cfRule type="cellIs" dxfId="476" priority="346" stopIfTrue="1" operator="equal">
      <formula>"N/T"</formula>
    </cfRule>
    <cfRule type="cellIs" dxfId="475" priority="345" stopIfTrue="1" operator="equal">
      <formula>"N/A"</formula>
    </cfRule>
    <cfRule type="cellIs" dxfId="474" priority="344" stopIfTrue="1" operator="equal">
      <formula>"Falla"</formula>
    </cfRule>
    <cfRule type="cellIs" dxfId="473" priority="343" stopIfTrue="1" operator="equal">
      <formula>"Pasa"</formula>
    </cfRule>
    <cfRule type="expression" dxfId="472" priority="342" stopIfTrue="1">
      <formula>ISBLANK(D158)</formula>
    </cfRule>
  </conditionalFormatting>
  <conditionalFormatting sqref="D158:D171">
    <cfRule type="cellIs" dxfId="471" priority="71" stopIfTrue="1" operator="equal">
      <formula>"-"</formula>
    </cfRule>
  </conditionalFormatting>
  <conditionalFormatting sqref="D175:D186">
    <cfRule type="cellIs" dxfId="470" priority="340" stopIfTrue="1" operator="equal">
      <formula>"N/D"</formula>
    </cfRule>
    <cfRule type="cellIs" dxfId="469" priority="339" stopIfTrue="1" operator="equal">
      <formula>"N/T"</formula>
    </cfRule>
    <cfRule type="cellIs" dxfId="468" priority="338" stopIfTrue="1" operator="equal">
      <formula>"N/A"</formula>
    </cfRule>
    <cfRule type="cellIs" dxfId="467" priority="337" stopIfTrue="1" operator="equal">
      <formula>"Falla"</formula>
    </cfRule>
    <cfRule type="cellIs" dxfId="466" priority="336" stopIfTrue="1" operator="equal">
      <formula>"Pasa"</formula>
    </cfRule>
    <cfRule type="expression" dxfId="465" priority="335" stopIfTrue="1">
      <formula>ISBLANK(D175)</formula>
    </cfRule>
  </conditionalFormatting>
  <conditionalFormatting sqref="D175:D188">
    <cfRule type="cellIs" dxfId="464" priority="69" stopIfTrue="1" operator="equal">
      <formula>"-"</formula>
    </cfRule>
  </conditionalFormatting>
  <conditionalFormatting sqref="D192:D203">
    <cfRule type="cellIs" dxfId="463" priority="331" stopIfTrue="1" operator="equal">
      <formula>"N/A"</formula>
    </cfRule>
    <cfRule type="cellIs" dxfId="462" priority="330" stopIfTrue="1" operator="equal">
      <formula>"Falla"</formula>
    </cfRule>
    <cfRule type="expression" dxfId="461" priority="328" stopIfTrue="1">
      <formula>ISBLANK(D192)</formula>
    </cfRule>
    <cfRule type="cellIs" dxfId="460" priority="329" stopIfTrue="1" operator="equal">
      <formula>"Pasa"</formula>
    </cfRule>
    <cfRule type="cellIs" dxfId="459" priority="333" stopIfTrue="1" operator="equal">
      <formula>"N/D"</formula>
    </cfRule>
    <cfRule type="cellIs" dxfId="458" priority="332" stopIfTrue="1" operator="equal">
      <formula>"N/T"</formula>
    </cfRule>
  </conditionalFormatting>
  <conditionalFormatting sqref="D192:D205">
    <cfRule type="cellIs" dxfId="457" priority="67" stopIfTrue="1" operator="equal">
      <formula>"-"</formula>
    </cfRule>
  </conditionalFormatting>
  <conditionalFormatting sqref="D209:D220">
    <cfRule type="cellIs" dxfId="456" priority="323" stopIfTrue="1" operator="equal">
      <formula>"Falla"</formula>
    </cfRule>
    <cfRule type="cellIs" dxfId="455" priority="322" stopIfTrue="1" operator="equal">
      <formula>"Pasa"</formula>
    </cfRule>
    <cfRule type="cellIs" dxfId="454" priority="324" stopIfTrue="1" operator="equal">
      <formula>"N/A"</formula>
    </cfRule>
    <cfRule type="cellIs" dxfId="453" priority="325" stopIfTrue="1" operator="equal">
      <formula>"N/T"</formula>
    </cfRule>
    <cfRule type="cellIs" dxfId="452" priority="326" stopIfTrue="1" operator="equal">
      <formula>"N/D"</formula>
    </cfRule>
    <cfRule type="expression" dxfId="451" priority="321" stopIfTrue="1">
      <formula>ISBLANK(D209)</formula>
    </cfRule>
  </conditionalFormatting>
  <conditionalFormatting sqref="D209:D222">
    <cfRule type="cellIs" dxfId="450" priority="65" stopIfTrue="1" operator="equal">
      <formula>"-"</formula>
    </cfRule>
  </conditionalFormatting>
  <conditionalFormatting sqref="D226:D237">
    <cfRule type="cellIs" dxfId="449" priority="318" stopIfTrue="1" operator="equal">
      <formula>"N/T"</formula>
    </cfRule>
    <cfRule type="cellIs" dxfId="448" priority="317" stopIfTrue="1" operator="equal">
      <formula>"N/A"</formula>
    </cfRule>
    <cfRule type="cellIs" dxfId="447" priority="315" stopIfTrue="1" operator="equal">
      <formula>"Pasa"</formula>
    </cfRule>
    <cfRule type="expression" dxfId="446" priority="314" stopIfTrue="1">
      <formula>ISBLANK(D226)</formula>
    </cfRule>
    <cfRule type="cellIs" dxfId="445" priority="316" stopIfTrue="1" operator="equal">
      <formula>"Falla"</formula>
    </cfRule>
    <cfRule type="cellIs" dxfId="444" priority="319" stopIfTrue="1" operator="equal">
      <formula>"N/D"</formula>
    </cfRule>
  </conditionalFormatting>
  <conditionalFormatting sqref="D226:D239">
    <cfRule type="cellIs" dxfId="443" priority="63" stopIfTrue="1" operator="equal">
      <formula>"-"</formula>
    </cfRule>
  </conditionalFormatting>
  <conditionalFormatting sqref="D243:D254">
    <cfRule type="cellIs" dxfId="442" priority="312" stopIfTrue="1" operator="equal">
      <formula>"N/D"</formula>
    </cfRule>
    <cfRule type="cellIs" dxfId="441" priority="311" stopIfTrue="1" operator="equal">
      <formula>"N/T"</formula>
    </cfRule>
    <cfRule type="cellIs" dxfId="440" priority="310" stopIfTrue="1" operator="equal">
      <formula>"N/A"</formula>
    </cfRule>
    <cfRule type="cellIs" dxfId="439" priority="309" stopIfTrue="1" operator="equal">
      <formula>"Falla"</formula>
    </cfRule>
    <cfRule type="expression" dxfId="438" priority="307" stopIfTrue="1">
      <formula>ISBLANK(D243)</formula>
    </cfRule>
    <cfRule type="cellIs" dxfId="437" priority="308" stopIfTrue="1" operator="equal">
      <formula>"Pasa"</formula>
    </cfRule>
  </conditionalFormatting>
  <conditionalFormatting sqref="D243:D256">
    <cfRule type="cellIs" dxfId="436" priority="61" stopIfTrue="1" operator="equal">
      <formula>"-"</formula>
    </cfRule>
  </conditionalFormatting>
  <conditionalFormatting sqref="D260:D271">
    <cfRule type="expression" dxfId="435" priority="300" stopIfTrue="1">
      <formula>ISBLANK(D260)</formula>
    </cfRule>
    <cfRule type="cellIs" dxfId="434" priority="301" stopIfTrue="1" operator="equal">
      <formula>"Pasa"</formula>
    </cfRule>
    <cfRule type="cellIs" dxfId="433" priority="305" stopIfTrue="1" operator="equal">
      <formula>"N/D"</formula>
    </cfRule>
    <cfRule type="cellIs" dxfId="432" priority="304" stopIfTrue="1" operator="equal">
      <formula>"N/T"</formula>
    </cfRule>
    <cfRule type="cellIs" dxfId="431" priority="303" stopIfTrue="1" operator="equal">
      <formula>"N/A"</formula>
    </cfRule>
    <cfRule type="cellIs" dxfId="430" priority="302" stopIfTrue="1" operator="equal">
      <formula>"Falla"</formula>
    </cfRule>
  </conditionalFormatting>
  <conditionalFormatting sqref="D260:D273">
    <cfRule type="cellIs" dxfId="429" priority="59" stopIfTrue="1" operator="equal">
      <formula>"-"</formula>
    </cfRule>
  </conditionalFormatting>
  <conditionalFormatting sqref="D277:D288">
    <cfRule type="expression" dxfId="428" priority="293" stopIfTrue="1">
      <formula>ISBLANK(D277)</formula>
    </cfRule>
    <cfRule type="cellIs" dxfId="427" priority="298" stopIfTrue="1" operator="equal">
      <formula>"N/D"</formula>
    </cfRule>
    <cfRule type="cellIs" dxfId="426" priority="294" stopIfTrue="1" operator="equal">
      <formula>"Pasa"</formula>
    </cfRule>
    <cfRule type="cellIs" dxfId="425" priority="295" stopIfTrue="1" operator="equal">
      <formula>"Falla"</formula>
    </cfRule>
    <cfRule type="cellIs" dxfId="424" priority="297" stopIfTrue="1" operator="equal">
      <formula>"N/T"</formula>
    </cfRule>
    <cfRule type="cellIs" dxfId="423" priority="296" stopIfTrue="1" operator="equal">
      <formula>"N/A"</formula>
    </cfRule>
  </conditionalFormatting>
  <conditionalFormatting sqref="D277:D290">
    <cfRule type="cellIs" dxfId="422" priority="57" stopIfTrue="1" operator="equal">
      <formula>"-"</formula>
    </cfRule>
  </conditionalFormatting>
  <conditionalFormatting sqref="D294:D305">
    <cfRule type="expression" dxfId="421" priority="286" stopIfTrue="1">
      <formula>ISBLANK(D294)</formula>
    </cfRule>
    <cfRule type="cellIs" dxfId="420" priority="287" stopIfTrue="1" operator="equal">
      <formula>"Pasa"</formula>
    </cfRule>
    <cfRule type="cellIs" dxfId="419" priority="288" stopIfTrue="1" operator="equal">
      <formula>"Falla"</formula>
    </cfRule>
    <cfRule type="cellIs" dxfId="418" priority="289" stopIfTrue="1" operator="equal">
      <formula>"N/A"</formula>
    </cfRule>
    <cfRule type="cellIs" dxfId="417" priority="290" stopIfTrue="1" operator="equal">
      <formula>"N/T"</formula>
    </cfRule>
    <cfRule type="cellIs" dxfId="416" priority="291" stopIfTrue="1" operator="equal">
      <formula>"N/D"</formula>
    </cfRule>
  </conditionalFormatting>
  <conditionalFormatting sqref="D294:D307">
    <cfRule type="cellIs" dxfId="415" priority="55" stopIfTrue="1" operator="equal">
      <formula>"-"</formula>
    </cfRule>
  </conditionalFormatting>
  <conditionalFormatting sqref="D311:D322">
    <cfRule type="cellIs" dxfId="414" priority="284" stopIfTrue="1" operator="equal">
      <formula>"N/D"</formula>
    </cfRule>
    <cfRule type="cellIs" dxfId="413" priority="283" stopIfTrue="1" operator="equal">
      <formula>"N/T"</formula>
    </cfRule>
    <cfRule type="cellIs" dxfId="412" priority="282" stopIfTrue="1" operator="equal">
      <formula>"N/A"</formula>
    </cfRule>
    <cfRule type="cellIs" dxfId="411" priority="281" stopIfTrue="1" operator="equal">
      <formula>"Falla"</formula>
    </cfRule>
    <cfRule type="cellIs" dxfId="410" priority="280" stopIfTrue="1" operator="equal">
      <formula>"Pasa"</formula>
    </cfRule>
    <cfRule type="expression" dxfId="409" priority="279" stopIfTrue="1">
      <formula>ISBLANK(D311)</formula>
    </cfRule>
  </conditionalFormatting>
  <conditionalFormatting sqref="D311:D324">
    <cfRule type="cellIs" dxfId="408" priority="53" stopIfTrue="1" operator="equal">
      <formula>"-"</formula>
    </cfRule>
  </conditionalFormatting>
  <conditionalFormatting sqref="D328:D339">
    <cfRule type="cellIs" dxfId="407" priority="277" stopIfTrue="1" operator="equal">
      <formula>"N/D"</formula>
    </cfRule>
    <cfRule type="cellIs" dxfId="406" priority="276" stopIfTrue="1" operator="equal">
      <formula>"N/T"</formula>
    </cfRule>
    <cfRule type="cellIs" dxfId="405" priority="274" stopIfTrue="1" operator="equal">
      <formula>"Falla"</formula>
    </cfRule>
    <cfRule type="cellIs" dxfId="404" priority="275" stopIfTrue="1" operator="equal">
      <formula>"N/A"</formula>
    </cfRule>
    <cfRule type="cellIs" dxfId="403" priority="273" stopIfTrue="1" operator="equal">
      <formula>"Pasa"</formula>
    </cfRule>
    <cfRule type="expression" dxfId="402" priority="272" stopIfTrue="1">
      <formula>ISBLANK(D328)</formula>
    </cfRule>
  </conditionalFormatting>
  <conditionalFormatting sqref="D328:D341">
    <cfRule type="cellIs" dxfId="401" priority="51" stopIfTrue="1" operator="equal">
      <formula>"-"</formula>
    </cfRule>
  </conditionalFormatting>
  <conditionalFormatting sqref="D345:D356">
    <cfRule type="cellIs" dxfId="400" priority="270" stopIfTrue="1" operator="equal">
      <formula>"N/D"</formula>
    </cfRule>
    <cfRule type="cellIs" dxfId="399" priority="269" stopIfTrue="1" operator="equal">
      <formula>"N/T"</formula>
    </cfRule>
    <cfRule type="cellIs" dxfId="398" priority="268" stopIfTrue="1" operator="equal">
      <formula>"N/A"</formula>
    </cfRule>
    <cfRule type="cellIs" dxfId="397" priority="267" stopIfTrue="1" operator="equal">
      <formula>"Falla"</formula>
    </cfRule>
    <cfRule type="cellIs" dxfId="396" priority="266" stopIfTrue="1" operator="equal">
      <formula>"Pasa"</formula>
    </cfRule>
    <cfRule type="expression" dxfId="395" priority="265" stopIfTrue="1">
      <formula>ISBLANK(D345)</formula>
    </cfRule>
  </conditionalFormatting>
  <conditionalFormatting sqref="D345:D358">
    <cfRule type="cellIs" dxfId="394" priority="49" stopIfTrue="1" operator="equal">
      <formula>"-"</formula>
    </cfRule>
  </conditionalFormatting>
  <conditionalFormatting sqref="D362:D373">
    <cfRule type="cellIs" dxfId="393" priority="263" stopIfTrue="1" operator="equal">
      <formula>"N/D"</formula>
    </cfRule>
    <cfRule type="cellIs" dxfId="392" priority="262" stopIfTrue="1" operator="equal">
      <formula>"N/T"</formula>
    </cfRule>
    <cfRule type="cellIs" dxfId="391" priority="261" stopIfTrue="1" operator="equal">
      <formula>"N/A"</formula>
    </cfRule>
    <cfRule type="cellIs" dxfId="390" priority="260" stopIfTrue="1" operator="equal">
      <formula>"Falla"</formula>
    </cfRule>
    <cfRule type="cellIs" dxfId="389" priority="259" stopIfTrue="1" operator="equal">
      <formula>"Pasa"</formula>
    </cfRule>
    <cfRule type="expression" dxfId="388" priority="258" stopIfTrue="1">
      <formula>ISBLANK(D362)</formula>
    </cfRule>
  </conditionalFormatting>
  <conditionalFormatting sqref="D362:D375">
    <cfRule type="cellIs" dxfId="387" priority="47" stopIfTrue="1" operator="equal">
      <formula>"-"</formula>
    </cfRule>
  </conditionalFormatting>
  <conditionalFormatting sqref="D379:D390">
    <cfRule type="expression" dxfId="386" priority="251" stopIfTrue="1">
      <formula>ISBLANK(D379)</formula>
    </cfRule>
    <cfRule type="cellIs" dxfId="385" priority="256" stopIfTrue="1" operator="equal">
      <formula>"N/D"</formula>
    </cfRule>
    <cfRule type="cellIs" dxfId="384" priority="252" stopIfTrue="1" operator="equal">
      <formula>"Pasa"</formula>
    </cfRule>
    <cfRule type="cellIs" dxfId="383" priority="253" stopIfTrue="1" operator="equal">
      <formula>"Falla"</formula>
    </cfRule>
    <cfRule type="cellIs" dxfId="382" priority="254" stopIfTrue="1" operator="equal">
      <formula>"N/A"</formula>
    </cfRule>
    <cfRule type="cellIs" dxfId="381" priority="255" stopIfTrue="1" operator="equal">
      <formula>"N/T"</formula>
    </cfRule>
  </conditionalFormatting>
  <conditionalFormatting sqref="D379:D392">
    <cfRule type="cellIs" dxfId="380" priority="45" stopIfTrue="1" operator="equal">
      <formula>"-"</formula>
    </cfRule>
  </conditionalFormatting>
  <conditionalFormatting sqref="D396:D407">
    <cfRule type="cellIs" dxfId="379" priority="249" stopIfTrue="1" operator="equal">
      <formula>"N/D"</formula>
    </cfRule>
    <cfRule type="cellIs" dxfId="378" priority="248" stopIfTrue="1" operator="equal">
      <formula>"N/T"</formula>
    </cfRule>
    <cfRule type="expression" dxfId="377" priority="244" stopIfTrue="1">
      <formula>ISBLANK(D396)</formula>
    </cfRule>
    <cfRule type="cellIs" dxfId="376" priority="245" stopIfTrue="1" operator="equal">
      <formula>"Pasa"</formula>
    </cfRule>
    <cfRule type="cellIs" dxfId="375" priority="246" stopIfTrue="1" operator="equal">
      <formula>"Falla"</formula>
    </cfRule>
    <cfRule type="cellIs" dxfId="374" priority="247" stopIfTrue="1" operator="equal">
      <formula>"N/A"</formula>
    </cfRule>
  </conditionalFormatting>
  <conditionalFormatting sqref="D396:D409">
    <cfRule type="cellIs" dxfId="373" priority="43" stopIfTrue="1" operator="equal">
      <formula>"-"</formula>
    </cfRule>
  </conditionalFormatting>
  <conditionalFormatting sqref="D413:D424">
    <cfRule type="cellIs" dxfId="372" priority="239" stopIfTrue="1" operator="equal">
      <formula>"Falla"</formula>
    </cfRule>
    <cfRule type="cellIs" dxfId="371" priority="242" stopIfTrue="1" operator="equal">
      <formula>"N/D"</formula>
    </cfRule>
    <cfRule type="expression" dxfId="370" priority="237" stopIfTrue="1">
      <formula>ISBLANK(D413)</formula>
    </cfRule>
    <cfRule type="cellIs" dxfId="369" priority="238" stopIfTrue="1" operator="equal">
      <formula>"Pasa"</formula>
    </cfRule>
    <cfRule type="cellIs" dxfId="368" priority="241" stopIfTrue="1" operator="equal">
      <formula>"N/T"</formula>
    </cfRule>
    <cfRule type="cellIs" dxfId="367" priority="240" stopIfTrue="1" operator="equal">
      <formula>"N/A"</formula>
    </cfRule>
  </conditionalFormatting>
  <conditionalFormatting sqref="D413:D426">
    <cfRule type="cellIs" dxfId="366" priority="41" stopIfTrue="1" operator="equal">
      <formula>"-"</formula>
    </cfRule>
  </conditionalFormatting>
  <conditionalFormatting sqref="D430:D441">
    <cfRule type="expression" dxfId="365" priority="230" stopIfTrue="1">
      <formula>ISBLANK(D430)</formula>
    </cfRule>
    <cfRule type="cellIs" dxfId="364" priority="232" stopIfTrue="1" operator="equal">
      <formula>"Falla"</formula>
    </cfRule>
    <cfRule type="cellIs" dxfId="363" priority="231" stopIfTrue="1" operator="equal">
      <formula>"Pasa"</formula>
    </cfRule>
    <cfRule type="cellIs" dxfId="362" priority="233" stopIfTrue="1" operator="equal">
      <formula>"N/A"</formula>
    </cfRule>
    <cfRule type="cellIs" dxfId="361" priority="234" stopIfTrue="1" operator="equal">
      <formula>"N/T"</formula>
    </cfRule>
    <cfRule type="cellIs" dxfId="360" priority="235" stopIfTrue="1" operator="equal">
      <formula>"N/D"</formula>
    </cfRule>
  </conditionalFormatting>
  <conditionalFormatting sqref="D430:D443">
    <cfRule type="cellIs" dxfId="359" priority="39" stopIfTrue="1" operator="equal">
      <formula>"-"</formula>
    </cfRule>
  </conditionalFormatting>
  <conditionalFormatting sqref="D447:D458">
    <cfRule type="cellIs" dxfId="358" priority="228" stopIfTrue="1" operator="equal">
      <formula>"N/D"</formula>
    </cfRule>
    <cfRule type="cellIs" dxfId="357" priority="224" stopIfTrue="1" operator="equal">
      <formula>"Pasa"</formula>
    </cfRule>
    <cfRule type="expression" dxfId="356" priority="223" stopIfTrue="1">
      <formula>ISBLANK(D447)</formula>
    </cfRule>
    <cfRule type="cellIs" dxfId="355" priority="225" stopIfTrue="1" operator="equal">
      <formula>"Falla"</formula>
    </cfRule>
    <cfRule type="cellIs" dxfId="354" priority="226" stopIfTrue="1" operator="equal">
      <formula>"N/A"</formula>
    </cfRule>
    <cfRule type="cellIs" dxfId="353" priority="227" stopIfTrue="1" operator="equal">
      <formula>"N/T"</formula>
    </cfRule>
  </conditionalFormatting>
  <conditionalFormatting sqref="D447:D460">
    <cfRule type="cellIs" dxfId="352" priority="37" stopIfTrue="1" operator="equal">
      <formula>"-"</formula>
    </cfRule>
  </conditionalFormatting>
  <conditionalFormatting sqref="D464:D475">
    <cfRule type="expression" dxfId="351" priority="216" stopIfTrue="1">
      <formula>ISBLANK(D464)</formula>
    </cfRule>
    <cfRule type="cellIs" dxfId="350" priority="217" stopIfTrue="1" operator="equal">
      <formula>"Pasa"</formula>
    </cfRule>
    <cfRule type="cellIs" dxfId="349" priority="218" stopIfTrue="1" operator="equal">
      <formula>"Falla"</formula>
    </cfRule>
    <cfRule type="cellIs" dxfId="348" priority="219" stopIfTrue="1" operator="equal">
      <formula>"N/A"</formula>
    </cfRule>
    <cfRule type="cellIs" dxfId="347" priority="220" stopIfTrue="1" operator="equal">
      <formula>"N/T"</formula>
    </cfRule>
    <cfRule type="cellIs" dxfId="346" priority="221" stopIfTrue="1" operator="equal">
      <formula>"N/D"</formula>
    </cfRule>
  </conditionalFormatting>
  <conditionalFormatting sqref="D464:D477">
    <cfRule type="cellIs" dxfId="345" priority="35" stopIfTrue="1" operator="equal">
      <formula>"-"</formula>
    </cfRule>
  </conditionalFormatting>
  <conditionalFormatting sqref="D481:D492">
    <cfRule type="cellIs" dxfId="344" priority="214" stopIfTrue="1" operator="equal">
      <formula>"N/D"</formula>
    </cfRule>
    <cfRule type="cellIs" dxfId="343" priority="211" stopIfTrue="1" operator="equal">
      <formula>"Falla"</formula>
    </cfRule>
    <cfRule type="cellIs" dxfId="342" priority="210" stopIfTrue="1" operator="equal">
      <formula>"Pasa"</formula>
    </cfRule>
    <cfRule type="expression" dxfId="341" priority="209" stopIfTrue="1">
      <formula>ISBLANK(D481)</formula>
    </cfRule>
    <cfRule type="cellIs" dxfId="340" priority="213" stopIfTrue="1" operator="equal">
      <formula>"N/T"</formula>
    </cfRule>
    <cfRule type="cellIs" dxfId="339" priority="212" stopIfTrue="1" operator="equal">
      <formula>"N/A"</formula>
    </cfRule>
  </conditionalFormatting>
  <conditionalFormatting sqref="D481:D494">
    <cfRule type="cellIs" dxfId="338" priority="33" stopIfTrue="1" operator="equal">
      <formula>"-"</formula>
    </cfRule>
  </conditionalFormatting>
  <conditionalFormatting sqref="D498:D509">
    <cfRule type="cellIs" dxfId="337" priority="206" stopIfTrue="1" operator="equal">
      <formula>"N/T"</formula>
    </cfRule>
    <cfRule type="cellIs" dxfId="336" priority="207" stopIfTrue="1" operator="equal">
      <formula>"N/D"</formula>
    </cfRule>
    <cfRule type="cellIs" dxfId="335" priority="205" stopIfTrue="1" operator="equal">
      <formula>"N/A"</formula>
    </cfRule>
    <cfRule type="cellIs" dxfId="334" priority="204" stopIfTrue="1" operator="equal">
      <formula>"Falla"</formula>
    </cfRule>
    <cfRule type="cellIs" dxfId="333" priority="203" stopIfTrue="1" operator="equal">
      <formula>"Pasa"</formula>
    </cfRule>
    <cfRule type="expression" dxfId="332" priority="202" stopIfTrue="1">
      <formula>ISBLANK(D498)</formula>
    </cfRule>
  </conditionalFormatting>
  <conditionalFormatting sqref="D498:D511">
    <cfRule type="cellIs" dxfId="331" priority="31" stopIfTrue="1" operator="equal">
      <formula>"-"</formula>
    </cfRule>
  </conditionalFormatting>
  <conditionalFormatting sqref="D515:D526">
    <cfRule type="cellIs" dxfId="330" priority="198" stopIfTrue="1" operator="equal">
      <formula>"N/A"</formula>
    </cfRule>
    <cfRule type="expression" dxfId="329" priority="195" stopIfTrue="1">
      <formula>ISBLANK(D515)</formula>
    </cfRule>
    <cfRule type="cellIs" dxfId="328" priority="196" stopIfTrue="1" operator="equal">
      <formula>"Pasa"</formula>
    </cfRule>
    <cfRule type="cellIs" dxfId="327" priority="199" stopIfTrue="1" operator="equal">
      <formula>"N/T"</formula>
    </cfRule>
    <cfRule type="cellIs" dxfId="326" priority="197" stopIfTrue="1" operator="equal">
      <formula>"Falla"</formula>
    </cfRule>
    <cfRule type="cellIs" dxfId="325" priority="200" stopIfTrue="1" operator="equal">
      <formula>"N/D"</formula>
    </cfRule>
  </conditionalFormatting>
  <conditionalFormatting sqref="D515:D528">
    <cfRule type="cellIs" dxfId="324" priority="29" stopIfTrue="1" operator="equal">
      <formula>"-"</formula>
    </cfRule>
  </conditionalFormatting>
  <conditionalFormatting sqref="D532:D543">
    <cfRule type="cellIs" dxfId="323" priority="191" stopIfTrue="1" operator="equal">
      <formula>"N/A"</formula>
    </cfRule>
    <cfRule type="cellIs" dxfId="322" priority="192" stopIfTrue="1" operator="equal">
      <formula>"N/T"</formula>
    </cfRule>
    <cfRule type="cellIs" dxfId="321" priority="193" stopIfTrue="1" operator="equal">
      <formula>"N/D"</formula>
    </cfRule>
    <cfRule type="cellIs" dxfId="320" priority="190" stopIfTrue="1" operator="equal">
      <formula>"Falla"</formula>
    </cfRule>
    <cfRule type="expression" dxfId="319" priority="188" stopIfTrue="1">
      <formula>ISBLANK(D532)</formula>
    </cfRule>
    <cfRule type="cellIs" dxfId="318" priority="189" stopIfTrue="1" operator="equal">
      <formula>"Pasa"</formula>
    </cfRule>
  </conditionalFormatting>
  <conditionalFormatting sqref="D532:D545">
    <cfRule type="cellIs" dxfId="317" priority="27" stopIfTrue="1" operator="equal">
      <formula>"-"</formula>
    </cfRule>
  </conditionalFormatting>
  <conditionalFormatting sqref="D549:D560">
    <cfRule type="cellIs" dxfId="316" priority="184" stopIfTrue="1" operator="equal">
      <formula>"N/A"</formula>
    </cfRule>
    <cfRule type="cellIs" dxfId="315" priority="185" stopIfTrue="1" operator="equal">
      <formula>"N/T"</formula>
    </cfRule>
    <cfRule type="cellIs" dxfId="314" priority="183" stopIfTrue="1" operator="equal">
      <formula>"Falla"</formula>
    </cfRule>
    <cfRule type="cellIs" dxfId="313" priority="186" stopIfTrue="1" operator="equal">
      <formula>"N/D"</formula>
    </cfRule>
    <cfRule type="cellIs" dxfId="312" priority="182" stopIfTrue="1" operator="equal">
      <formula>"Pasa"</formula>
    </cfRule>
    <cfRule type="expression" dxfId="311" priority="181" stopIfTrue="1">
      <formula>ISBLANK(D549)</formula>
    </cfRule>
  </conditionalFormatting>
  <conditionalFormatting sqref="D549:D562">
    <cfRule type="cellIs" dxfId="310" priority="25" stopIfTrue="1" operator="equal">
      <formula>"-"</formula>
    </cfRule>
  </conditionalFormatting>
  <conditionalFormatting sqref="D566:D577">
    <cfRule type="cellIs" dxfId="309" priority="177" stopIfTrue="1" operator="equal">
      <formula>"N/A"</formula>
    </cfRule>
    <cfRule type="cellIs" dxfId="308" priority="176" stopIfTrue="1" operator="equal">
      <formula>"Falla"</formula>
    </cfRule>
    <cfRule type="cellIs" dxfId="307" priority="179" stopIfTrue="1" operator="equal">
      <formula>"N/D"</formula>
    </cfRule>
    <cfRule type="cellIs" dxfId="306" priority="178" stopIfTrue="1" operator="equal">
      <formula>"N/T"</formula>
    </cfRule>
    <cfRule type="expression" dxfId="305" priority="174" stopIfTrue="1">
      <formula>ISBLANK(D566)</formula>
    </cfRule>
    <cfRule type="cellIs" dxfId="304" priority="175" stopIfTrue="1" operator="equal">
      <formula>"Pasa"</formula>
    </cfRule>
  </conditionalFormatting>
  <conditionalFormatting sqref="D566:D579">
    <cfRule type="cellIs" dxfId="303" priority="23" stopIfTrue="1" operator="equal">
      <formula>"-"</formula>
    </cfRule>
  </conditionalFormatting>
  <conditionalFormatting sqref="D583:D594">
    <cfRule type="cellIs" dxfId="302" priority="172" stopIfTrue="1" operator="equal">
      <formula>"N/D"</formula>
    </cfRule>
    <cfRule type="cellIs" dxfId="301" priority="171" stopIfTrue="1" operator="equal">
      <formula>"N/T"</formula>
    </cfRule>
    <cfRule type="expression" dxfId="300" priority="167" stopIfTrue="1">
      <formula>ISBLANK(D583)</formula>
    </cfRule>
    <cfRule type="cellIs" dxfId="299" priority="168" stopIfTrue="1" operator="equal">
      <formula>"Pasa"</formula>
    </cfRule>
    <cfRule type="cellIs" dxfId="298" priority="169" stopIfTrue="1" operator="equal">
      <formula>"Falla"</formula>
    </cfRule>
    <cfRule type="cellIs" dxfId="297" priority="170" stopIfTrue="1" operator="equal">
      <formula>"N/A"</formula>
    </cfRule>
  </conditionalFormatting>
  <conditionalFormatting sqref="D583:D596">
    <cfRule type="cellIs" dxfId="296" priority="21" stopIfTrue="1" operator="equal">
      <formula>"-"</formula>
    </cfRule>
  </conditionalFormatting>
  <conditionalFormatting sqref="D600:D611">
    <cfRule type="cellIs" dxfId="295" priority="165" stopIfTrue="1" operator="equal">
      <formula>"N/D"</formula>
    </cfRule>
    <cfRule type="cellIs" dxfId="294" priority="164" stopIfTrue="1" operator="equal">
      <formula>"N/T"</formula>
    </cfRule>
    <cfRule type="cellIs" dxfId="293" priority="163" stopIfTrue="1" operator="equal">
      <formula>"N/A"</formula>
    </cfRule>
    <cfRule type="cellIs" dxfId="292" priority="161" stopIfTrue="1" operator="equal">
      <formula>"Pasa"</formula>
    </cfRule>
    <cfRule type="expression" dxfId="291" priority="160" stopIfTrue="1">
      <formula>ISBLANK(D600)</formula>
    </cfRule>
    <cfRule type="cellIs" dxfId="290" priority="162" stopIfTrue="1" operator="equal">
      <formula>"Falla"</formula>
    </cfRule>
  </conditionalFormatting>
  <conditionalFormatting sqref="D600:D613">
    <cfRule type="cellIs" dxfId="289" priority="19" stopIfTrue="1" operator="equal">
      <formula>"-"</formula>
    </cfRule>
  </conditionalFormatting>
  <conditionalFormatting sqref="D617:D628">
    <cfRule type="cellIs" dxfId="288" priority="158" stopIfTrue="1" operator="equal">
      <formula>"N/D"</formula>
    </cfRule>
    <cfRule type="cellIs" dxfId="287" priority="157" stopIfTrue="1" operator="equal">
      <formula>"N/T"</formula>
    </cfRule>
    <cfRule type="cellIs" dxfId="286" priority="156" stopIfTrue="1" operator="equal">
      <formula>"N/A"</formula>
    </cfRule>
    <cfRule type="cellIs" dxfId="285" priority="155" stopIfTrue="1" operator="equal">
      <formula>"Falla"</formula>
    </cfRule>
    <cfRule type="expression" dxfId="284" priority="153" stopIfTrue="1">
      <formula>ISBLANK(D617)</formula>
    </cfRule>
    <cfRule type="cellIs" dxfId="283" priority="154" stopIfTrue="1" operator="equal">
      <formula>"Pasa"</formula>
    </cfRule>
  </conditionalFormatting>
  <conditionalFormatting sqref="D617:D630">
    <cfRule type="cellIs" dxfId="282" priority="17" stopIfTrue="1" operator="equal">
      <formula>"-"</formula>
    </cfRule>
  </conditionalFormatting>
  <conditionalFormatting sqref="D634:D645">
    <cfRule type="expression" dxfId="281" priority="146" stopIfTrue="1">
      <formula>ISBLANK(D634)</formula>
    </cfRule>
    <cfRule type="cellIs" dxfId="280" priority="151" stopIfTrue="1" operator="equal">
      <formula>"N/D"</formula>
    </cfRule>
    <cfRule type="cellIs" dxfId="279" priority="150" stopIfTrue="1" operator="equal">
      <formula>"N/T"</formula>
    </cfRule>
    <cfRule type="cellIs" dxfId="278" priority="149" stopIfTrue="1" operator="equal">
      <formula>"N/A"</formula>
    </cfRule>
    <cfRule type="cellIs" dxfId="277" priority="148" stopIfTrue="1" operator="equal">
      <formula>"Falla"</formula>
    </cfRule>
    <cfRule type="cellIs" dxfId="276" priority="147" stopIfTrue="1" operator="equal">
      <formula>"Pasa"</formula>
    </cfRule>
  </conditionalFormatting>
  <conditionalFormatting sqref="D634:D647">
    <cfRule type="cellIs" dxfId="275" priority="15" stopIfTrue="1" operator="equal">
      <formula>"-"</formula>
    </cfRule>
  </conditionalFormatting>
  <conditionalFormatting sqref="D651:D662">
    <cfRule type="cellIs" dxfId="274" priority="144" stopIfTrue="1" operator="equal">
      <formula>"N/D"</formula>
    </cfRule>
    <cfRule type="cellIs" dxfId="273" priority="143" stopIfTrue="1" operator="equal">
      <formula>"N/T"</formula>
    </cfRule>
    <cfRule type="cellIs" dxfId="272" priority="141" stopIfTrue="1" operator="equal">
      <formula>"Falla"</formula>
    </cfRule>
    <cfRule type="cellIs" dxfId="271" priority="140" stopIfTrue="1" operator="equal">
      <formula>"Pasa"</formula>
    </cfRule>
    <cfRule type="expression" dxfId="270" priority="139" stopIfTrue="1">
      <formula>ISBLANK(D651)</formula>
    </cfRule>
    <cfRule type="cellIs" dxfId="269" priority="142" stopIfTrue="1" operator="equal">
      <formula>"N/A"</formula>
    </cfRule>
  </conditionalFormatting>
  <conditionalFormatting sqref="D651:D664">
    <cfRule type="cellIs" dxfId="268" priority="13" stopIfTrue="1" operator="equal">
      <formula>"-"</formula>
    </cfRule>
  </conditionalFormatting>
  <conditionalFormatting sqref="D668:D679">
    <cfRule type="cellIs" dxfId="267" priority="133" stopIfTrue="1" operator="equal">
      <formula>"Pasa"</formula>
    </cfRule>
    <cfRule type="expression" dxfId="266" priority="132" stopIfTrue="1">
      <formula>ISBLANK(D668)</formula>
    </cfRule>
    <cfRule type="cellIs" dxfId="265" priority="137" stopIfTrue="1" operator="equal">
      <formula>"N/D"</formula>
    </cfRule>
    <cfRule type="cellIs" dxfId="264" priority="136" stopIfTrue="1" operator="equal">
      <formula>"N/T"</formula>
    </cfRule>
    <cfRule type="cellIs" dxfId="263" priority="135" stopIfTrue="1" operator="equal">
      <formula>"N/A"</formula>
    </cfRule>
    <cfRule type="cellIs" dxfId="262" priority="134" stopIfTrue="1" operator="equal">
      <formula>"Falla"</formula>
    </cfRule>
  </conditionalFormatting>
  <conditionalFormatting sqref="D668:D681">
    <cfRule type="cellIs" dxfId="261" priority="11" stopIfTrue="1" operator="equal">
      <formula>"-"</formula>
    </cfRule>
  </conditionalFormatting>
  <conditionalFormatting sqref="D685:D696">
    <cfRule type="cellIs" dxfId="260" priority="130" stopIfTrue="1" operator="equal">
      <formula>"N/D"</formula>
    </cfRule>
    <cfRule type="cellIs" dxfId="259" priority="126" stopIfTrue="1" operator="equal">
      <formula>"Pasa"</formula>
    </cfRule>
    <cfRule type="expression" dxfId="258" priority="125" stopIfTrue="1">
      <formula>ISBLANK(D685)</formula>
    </cfRule>
    <cfRule type="cellIs" dxfId="257" priority="127" stopIfTrue="1" operator="equal">
      <formula>"Falla"</formula>
    </cfRule>
    <cfRule type="cellIs" dxfId="256" priority="128" stopIfTrue="1" operator="equal">
      <formula>"N/A"</formula>
    </cfRule>
    <cfRule type="cellIs" dxfId="255" priority="129" stopIfTrue="1" operator="equal">
      <formula>"N/T"</formula>
    </cfRule>
  </conditionalFormatting>
  <conditionalFormatting sqref="D685:D698">
    <cfRule type="cellIs" dxfId="254" priority="9" stopIfTrue="1" operator="equal">
      <formula>"-"</formula>
    </cfRule>
  </conditionalFormatting>
  <conditionalFormatting sqref="D702:D713">
    <cfRule type="cellIs" dxfId="253" priority="123" stopIfTrue="1" operator="equal">
      <formula>"N/D"</formula>
    </cfRule>
    <cfRule type="cellIs" dxfId="252" priority="119" stopIfTrue="1" operator="equal">
      <formula>"Pasa"</formula>
    </cfRule>
    <cfRule type="cellIs" dxfId="251" priority="120" stopIfTrue="1" operator="equal">
      <formula>"Falla"</formula>
    </cfRule>
    <cfRule type="cellIs" dxfId="250" priority="121" stopIfTrue="1" operator="equal">
      <formula>"N/A"</formula>
    </cfRule>
    <cfRule type="expression" dxfId="249" priority="118" stopIfTrue="1">
      <formula>ISBLANK(D702)</formula>
    </cfRule>
    <cfRule type="cellIs" dxfId="248" priority="122" stopIfTrue="1" operator="equal">
      <formula>"N/T"</formula>
    </cfRule>
  </conditionalFormatting>
  <conditionalFormatting sqref="D702:D715">
    <cfRule type="cellIs" dxfId="247" priority="7" stopIfTrue="1" operator="equal">
      <formula>"-"</formula>
    </cfRule>
  </conditionalFormatting>
  <conditionalFormatting sqref="D719:D730">
    <cfRule type="cellIs" dxfId="246" priority="116" stopIfTrue="1" operator="equal">
      <formula>"N/D"</formula>
    </cfRule>
    <cfRule type="cellIs" dxfId="245" priority="115" stopIfTrue="1" operator="equal">
      <formula>"N/T"</formula>
    </cfRule>
    <cfRule type="cellIs" dxfId="244" priority="114" stopIfTrue="1" operator="equal">
      <formula>"N/A"</formula>
    </cfRule>
    <cfRule type="cellIs" dxfId="243" priority="113" stopIfTrue="1" operator="equal">
      <formula>"Falla"</formula>
    </cfRule>
    <cfRule type="cellIs" dxfId="242" priority="112" stopIfTrue="1" operator="equal">
      <formula>"Pasa"</formula>
    </cfRule>
    <cfRule type="expression" dxfId="241" priority="111" stopIfTrue="1">
      <formula>ISBLANK(D719)</formula>
    </cfRule>
  </conditionalFormatting>
  <conditionalFormatting sqref="D719:D732">
    <cfRule type="cellIs" dxfId="240" priority="5" stopIfTrue="1" operator="equal">
      <formula>"-"</formula>
    </cfRule>
  </conditionalFormatting>
  <conditionalFormatting sqref="D736:D747">
    <cfRule type="cellIs" dxfId="239" priority="108" stopIfTrue="1" operator="equal">
      <formula>"N/T"</formula>
    </cfRule>
    <cfRule type="cellIs" dxfId="238" priority="107" stopIfTrue="1" operator="equal">
      <formula>"N/A"</formula>
    </cfRule>
    <cfRule type="cellIs" dxfId="237" priority="109" stopIfTrue="1" operator="equal">
      <formula>"N/D"</formula>
    </cfRule>
    <cfRule type="cellIs" dxfId="236" priority="105" stopIfTrue="1" operator="equal">
      <formula>"Pasa"</formula>
    </cfRule>
    <cfRule type="expression" dxfId="235" priority="104" stopIfTrue="1">
      <formula>ISBLANK(D736)</formula>
    </cfRule>
    <cfRule type="cellIs" dxfId="234" priority="106" stopIfTrue="1" operator="equal">
      <formula>"Falla"</formula>
    </cfRule>
  </conditionalFormatting>
  <conditionalFormatting sqref="D736:D749">
    <cfRule type="cellIs" dxfId="233" priority="3" stopIfTrue="1" operator="equal">
      <formula>"-"</formula>
    </cfRule>
  </conditionalFormatting>
  <conditionalFormatting sqref="D753:D764">
    <cfRule type="expression" dxfId="232" priority="97" stopIfTrue="1">
      <formula>ISBLANK(D753)</formula>
    </cfRule>
    <cfRule type="cellIs" dxfId="231" priority="98" stopIfTrue="1" operator="equal">
      <formula>"Pasa"</formula>
    </cfRule>
    <cfRule type="cellIs" dxfId="230" priority="99" stopIfTrue="1" operator="equal">
      <formula>"Falla"</formula>
    </cfRule>
    <cfRule type="cellIs" dxfId="229" priority="100" stopIfTrue="1" operator="equal">
      <formula>"N/A"</formula>
    </cfRule>
    <cfRule type="cellIs" dxfId="228" priority="101" stopIfTrue="1" operator="equal">
      <formula>"N/T"</formula>
    </cfRule>
    <cfRule type="cellIs" dxfId="227" priority="102" stopIfTrue="1" operator="equal">
      <formula>"N/D"</formula>
    </cfRule>
  </conditionalFormatting>
  <conditionalFormatting sqref="D753:D766">
    <cfRule type="cellIs" dxfId="226" priority="1" stopIfTrue="1" operator="equal">
      <formula>"-"</formula>
    </cfRule>
  </conditionalFormatting>
  <conditionalFormatting sqref="D770:D779">
    <cfRule type="expression" dxfId="225" priority="90" stopIfTrue="1">
      <formula>ISBLANK(D770)</formula>
    </cfRule>
    <cfRule type="cellIs" dxfId="224" priority="89" stopIfTrue="1" operator="equal">
      <formula>"-"</formula>
    </cfRule>
    <cfRule type="cellIs" dxfId="223" priority="91" stopIfTrue="1" operator="equal">
      <formula>"Pasa"</formula>
    </cfRule>
    <cfRule type="cellIs" dxfId="222" priority="92" stopIfTrue="1" operator="equal">
      <formula>"Falla"</formula>
    </cfRule>
    <cfRule type="cellIs" dxfId="221" priority="93" stopIfTrue="1" operator="equal">
      <formula>"N/A"</formula>
    </cfRule>
    <cfRule type="cellIs" dxfId="220" priority="94" stopIfTrue="1" operator="equal">
      <formula>"N/T"</formula>
    </cfRule>
    <cfRule type="cellIs" dxfId="219" priority="95" stopIfTrue="1" operator="equal">
      <formula>"N/D"</formula>
    </cfRule>
  </conditionalFormatting>
  <conditionalFormatting sqref="E22:E35 E39:E52 E56:E69 E73:E86 E90:E103 E107:E120 E124:E137 E141:E154 E158:E171 E175:E188 E192:E205 E209:E222 E226:E239 E243:E256 E260:E273 E277:E290 E294:E307 E311:E324 E328:E341">
    <cfRule type="cellIs" dxfId="218" priority="1511" stopIfTrue="1" operator="equal">
      <formula>"ERR"</formula>
    </cfRule>
  </conditionalFormatting>
  <conditionalFormatting sqref="E345:E358">
    <cfRule type="cellIs" dxfId="217" priority="646" stopIfTrue="1" operator="equal">
      <formula>"ERR"</formula>
    </cfRule>
  </conditionalFormatting>
  <conditionalFormatting sqref="E362:E375">
    <cfRule type="cellIs" dxfId="216" priority="636" stopIfTrue="1" operator="equal">
      <formula>"ERR"</formula>
    </cfRule>
  </conditionalFormatting>
  <conditionalFormatting sqref="E379:E392">
    <cfRule type="cellIs" dxfId="215" priority="626" stopIfTrue="1" operator="equal">
      <formula>"ERR"</formula>
    </cfRule>
  </conditionalFormatting>
  <conditionalFormatting sqref="E396:E409">
    <cfRule type="cellIs" dxfId="214" priority="616" stopIfTrue="1" operator="equal">
      <formula>"ERR"</formula>
    </cfRule>
  </conditionalFormatting>
  <conditionalFormatting sqref="E413:E426">
    <cfRule type="cellIs" dxfId="213" priority="606" stopIfTrue="1" operator="equal">
      <formula>"ERR"</formula>
    </cfRule>
  </conditionalFormatting>
  <conditionalFormatting sqref="E430:E443">
    <cfRule type="cellIs" dxfId="212" priority="596" stopIfTrue="1" operator="equal">
      <formula>"ERR"</formula>
    </cfRule>
  </conditionalFormatting>
  <conditionalFormatting sqref="E447:E461">
    <cfRule type="cellIs" dxfId="211" priority="586" stopIfTrue="1" operator="equal">
      <formula>"ERR"</formula>
    </cfRule>
  </conditionalFormatting>
  <conditionalFormatting sqref="E464:E477">
    <cfRule type="cellIs" dxfId="210" priority="576" stopIfTrue="1" operator="equal">
      <formula>"ERR"</formula>
    </cfRule>
  </conditionalFormatting>
  <conditionalFormatting sqref="E481:E494">
    <cfRule type="cellIs" dxfId="209" priority="566" stopIfTrue="1" operator="equal">
      <formula>"ERR"</formula>
    </cfRule>
  </conditionalFormatting>
  <conditionalFormatting sqref="E498:E511">
    <cfRule type="cellIs" dxfId="208" priority="556" stopIfTrue="1" operator="equal">
      <formula>"ERR"</formula>
    </cfRule>
  </conditionalFormatting>
  <conditionalFormatting sqref="E515:E528">
    <cfRule type="cellIs" dxfId="207" priority="546" stopIfTrue="1" operator="equal">
      <formula>"ERR"</formula>
    </cfRule>
  </conditionalFormatting>
  <conditionalFormatting sqref="E532:E545">
    <cfRule type="cellIs" dxfId="206" priority="536" stopIfTrue="1" operator="equal">
      <formula>"ERR"</formula>
    </cfRule>
  </conditionalFormatting>
  <conditionalFormatting sqref="E549:E562">
    <cfRule type="cellIs" dxfId="205" priority="526" stopIfTrue="1" operator="equal">
      <formula>"ERR"</formula>
    </cfRule>
  </conditionalFormatting>
  <conditionalFormatting sqref="E566:E579">
    <cfRule type="cellIs" dxfId="204" priority="516" stopIfTrue="1" operator="equal">
      <formula>"ERR"</formula>
    </cfRule>
  </conditionalFormatting>
  <conditionalFormatting sqref="E583:E596">
    <cfRule type="cellIs" dxfId="203" priority="506" stopIfTrue="1" operator="equal">
      <formula>"ERR"</formula>
    </cfRule>
  </conditionalFormatting>
  <conditionalFormatting sqref="E600:E609 E634:E643 E651:E660 E668:E677 E685:E694 E702:E711 E719:E728">
    <cfRule type="cellIs" dxfId="202" priority="1299" operator="equal">
      <formula>"ERR"</formula>
    </cfRule>
  </conditionalFormatting>
  <conditionalFormatting sqref="E610:E613">
    <cfRule type="cellIs" dxfId="201" priority="496" stopIfTrue="1" operator="equal">
      <formula>"ERR"</formula>
    </cfRule>
  </conditionalFormatting>
  <conditionalFormatting sqref="E617:E626">
    <cfRule type="cellIs" dxfId="200" priority="1218" operator="equal">
      <formula>"ERR"</formula>
    </cfRule>
  </conditionalFormatting>
  <conditionalFormatting sqref="E627:E630">
    <cfRule type="cellIs" dxfId="199" priority="486" stopIfTrue="1" operator="equal">
      <formula>"ERR"</formula>
    </cfRule>
  </conditionalFormatting>
  <conditionalFormatting sqref="E644:E647">
    <cfRule type="cellIs" dxfId="198" priority="476" stopIfTrue="1" operator="equal">
      <formula>"ERR"</formula>
    </cfRule>
  </conditionalFormatting>
  <conditionalFormatting sqref="E661:E664">
    <cfRule type="cellIs" dxfId="197" priority="466" stopIfTrue="1" operator="equal">
      <formula>"ERR"</formula>
    </cfRule>
  </conditionalFormatting>
  <conditionalFormatting sqref="E678:E681">
    <cfRule type="cellIs" dxfId="196" priority="456" stopIfTrue="1" operator="equal">
      <formula>"ERR"</formula>
    </cfRule>
  </conditionalFormatting>
  <conditionalFormatting sqref="E695:E698">
    <cfRule type="cellIs" dxfId="195" priority="446" stopIfTrue="1" operator="equal">
      <formula>"ERR"</formula>
    </cfRule>
  </conditionalFormatting>
  <conditionalFormatting sqref="E712:E715">
    <cfRule type="cellIs" dxfId="194" priority="436" stopIfTrue="1" operator="equal">
      <formula>"ERR"</formula>
    </cfRule>
  </conditionalFormatting>
  <conditionalFormatting sqref="E729:E732">
    <cfRule type="cellIs" dxfId="193" priority="426" stopIfTrue="1" operator="equal">
      <formula>"ERR"</formula>
    </cfRule>
  </conditionalFormatting>
  <conditionalFormatting sqref="E736:E749">
    <cfRule type="cellIs" dxfId="192" priority="416" stopIfTrue="1" operator="equal">
      <formula>"ERR"</formula>
    </cfRule>
  </conditionalFormatting>
  <conditionalFormatting sqref="E753:E766">
    <cfRule type="cellIs" dxfId="191" priority="406" stopIfTrue="1" operator="equal">
      <formula>"ERR"</formula>
    </cfRule>
  </conditionalFormatting>
  <conditionalFormatting sqref="E770:E779">
    <cfRule type="cellIs" dxfId="190" priority="850" stopIfTrue="1" operator="equal">
      <formula>"ERR"</formula>
    </cfRule>
  </conditionalFormatting>
  <conditionalFormatting sqref="F22:J22 F39:J39 F56:J56 F73:J73 F90:J90 F107:J107 F124:J124 F141:J141 F158:J158 F175:J175 F192:J192 F209:J209 F226:J226 F243:J243 F260:J260 F277:J277 F294:J294 F311:J311 F328:J328 F345:J345 F362:J362 F379:J379 F396:J396 F413:J413 F430:J430 F447:J447 F464:J464 F481:J481 F498:J498 F515:J515 F532:J532 F549:J549 F566:J566 F583:J583 F600:J600 F617:J617 F634:J634 F651:J651 F668:J668 F685:J685 F702:J702 F719:J719 F736:J736 F753:J753 F770:J770">
    <cfRule type="cellIs" dxfId="189" priority="1506" stopIfTrue="1" operator="equal">
      <formula>"Pasa"</formula>
    </cfRule>
    <cfRule type="cellIs" dxfId="188" priority="1507" stopIfTrue="1" operator="equal">
      <formula>"Falla"</formula>
    </cfRule>
    <cfRule type="cellIs" dxfId="187" priority="1508" stopIfTrue="1" operator="equal">
      <formula>"N/A"</formula>
    </cfRule>
    <cfRule type="cellIs" dxfId="186" priority="1509" stopIfTrue="1" operator="equal">
      <formula>"N/T"</formula>
    </cfRule>
    <cfRule type="cellIs" dxfId="185" priority="1510" stopIfTrue="1" operator="equal">
      <formula>"N/D"</formula>
    </cfRule>
    <cfRule type="expression" dxfId="184" priority="1505" stopIfTrue="1">
      <formula>ISBLANK(F22)</formula>
    </cfRule>
  </conditionalFormatting>
  <conditionalFormatting sqref="K26:K27">
    <cfRule type="expression" dxfId="183" priority="825" stopIfTrue="1">
      <formula>ISBLANK(K26)</formula>
    </cfRule>
    <cfRule type="cellIs" dxfId="182" priority="827" stopIfTrue="1" operator="equal">
      <formula>"Falla"</formula>
    </cfRule>
    <cfRule type="cellIs" dxfId="181" priority="828" stopIfTrue="1" operator="equal">
      <formula>"N/A"</formula>
    </cfRule>
    <cfRule type="cellIs" dxfId="180" priority="829" stopIfTrue="1" operator="equal">
      <formula>"N/T"</formula>
    </cfRule>
    <cfRule type="cellIs" dxfId="179" priority="830" stopIfTrue="1" operator="equal">
      <formula>"N/D"</formula>
    </cfRule>
    <cfRule type="cellIs" dxfId="178" priority="826" stopIfTrue="1" operator="equal">
      <formula>"Pasa"</formula>
    </cfRule>
  </conditionalFormatting>
  <conditionalFormatting sqref="N13:N14">
    <cfRule type="cellIs" dxfId="177" priority="815" stopIfTrue="1" operator="equal">
      <formula>"N/T"</formula>
    </cfRule>
    <cfRule type="cellIs" dxfId="176" priority="816" stopIfTrue="1" operator="equal">
      <formula>"N/D"</formula>
    </cfRule>
    <cfRule type="cellIs" dxfId="175" priority="812" stopIfTrue="1" operator="equal">
      <formula>"Pasa"</formula>
    </cfRule>
    <cfRule type="cellIs" dxfId="174" priority="813" stopIfTrue="1" operator="equal">
      <formula>"Falla"</formula>
    </cfRule>
    <cfRule type="expression" dxfId="173" priority="811" stopIfTrue="1">
      <formula>ISBLANK(N13)</formula>
    </cfRule>
    <cfRule type="cellIs" dxfId="172" priority="814" stopIfTrue="1" operator="equal">
      <formula>"N/A"</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2">
        <x14:dataValidation type="list" operator="equal" showErrorMessage="1" xr:uid="{00000000-0002-0000-0800-000000000000}">
          <x14:formula1>
            <xm:f>'DATA - Oculta'!$U$9:$U$13</xm:f>
          </x14:formula1>
          <xm:sqref>D226:D237 D260:D271 D702:D713 D736:D747 D753:D764 D22:D33 D39:D50 D56:D67 D73:D84 D90:D101 D107:D118 D124:D135 D141:D152 D158:D169 D175:D186 D192:D203 D209:D220 D243:D254 D277:D288 D294:D305 D311:D322 D328:D339 D345:D356 D362:D373 D379:D390 D396:D407 D413:D424 D430:D441 D447:D458 D464:D475 D481:D492 D498:D509 D515:D526 D532:D543 D549:D560 D566:D577 D583:D594 D600:D611 D617:D628 D634:D645 D651:D662 D668:D679 D685:D696 D719:D730 D770:D779</xm:sqref>
        </x14:dataValidation>
        <x14:dataValidation type="list" allowBlank="1" showInputMessage="1" showErrorMessage="1" xr:uid="{F2A36F69-096F-4E47-A2E0-9B4CB4C2A225}">
          <x14:formula1>
            <xm:f>'DATA - Oculta'!$U$9:$U$13</xm:f>
          </x14:formula1>
          <xm:sqref>D18 D749 D35 D52 D69 D86 D103 D120 D137 D154 D171 D188 D205 D222 D239 D256 D273 D290 D307 D324 D341 D358 D375 D392 D409 D426 D443 D460 D477 D494 D511 D528 D545 D562 D579 D596 D613 D630 D647 D664 D681 D698 D715 D732 D766</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4"/>
  <dimension ref="A1:BL116"/>
  <sheetViews>
    <sheetView zoomScale="90" zoomScaleNormal="90" workbookViewId="0">
      <selection activeCell="G115" sqref="G115"/>
    </sheetView>
  </sheetViews>
  <sheetFormatPr defaultColWidth="11.54296875" defaultRowHeight="12.5"/>
  <cols>
    <col min="1" max="1" width="7.81640625" style="14" customWidth="1"/>
    <col min="2" max="2" width="16.1796875" style="14" customWidth="1"/>
    <col min="3" max="3" width="71" style="14" customWidth="1"/>
    <col min="4" max="4" width="18.1796875" style="242" customWidth="1"/>
    <col min="5" max="5" width="5.54296875" style="79" customWidth="1"/>
    <col min="6" max="6" width="16.453125" style="14" bestFit="1" customWidth="1"/>
    <col min="7" max="7" width="14.81640625" style="14" customWidth="1"/>
    <col min="8" max="8" width="12.54296875" style="14" customWidth="1"/>
    <col min="9" max="9" width="11.81640625" style="14" customWidth="1"/>
    <col min="10" max="10" width="17.1796875" style="14" bestFit="1" customWidth="1"/>
    <col min="11" max="11" width="14.54296875" style="14" customWidth="1"/>
    <col min="12" max="12" width="12.54296875" style="14" customWidth="1"/>
    <col min="13" max="13" width="15.54296875" style="14" customWidth="1"/>
    <col min="14" max="15" width="12.54296875" style="14" customWidth="1"/>
    <col min="16" max="16" width="19.54296875" style="14" customWidth="1"/>
    <col min="17" max="17" width="6.81640625" style="14" customWidth="1"/>
    <col min="18" max="18" width="4.81640625" style="14" customWidth="1"/>
    <col min="19" max="19" width="12.81640625" style="14" customWidth="1"/>
    <col min="20" max="20" width="12.1796875" style="14" customWidth="1"/>
    <col min="21" max="21" width="6.81640625" style="14" customWidth="1"/>
    <col min="22" max="22" width="5.54296875" style="14" customWidth="1"/>
    <col min="23" max="23" width="12" style="14" customWidth="1"/>
    <col min="24" max="24" width="11.81640625" style="14" customWidth="1"/>
    <col min="25" max="25" width="7.1796875" style="14" customWidth="1"/>
    <col min="26" max="64" width="14.453125" style="14" customWidth="1"/>
    <col min="65" max="16384" width="11.54296875" style="14"/>
  </cols>
  <sheetData>
    <row r="1" spans="1:64" ht="14.15" customHeight="1">
      <c r="A1" s="25"/>
      <c r="B1" s="19"/>
      <c r="C1" s="19"/>
      <c r="D1" s="230"/>
      <c r="E1" s="74"/>
      <c r="F1" s="18"/>
      <c r="G1" s="18"/>
      <c r="H1" s="18"/>
      <c r="I1" s="18"/>
      <c r="J1" s="18"/>
      <c r="K1" s="18"/>
      <c r="L1" s="18"/>
      <c r="M1" s="18"/>
      <c r="N1" s="18"/>
      <c r="O1" s="18"/>
      <c r="P1" s="18"/>
      <c r="Q1" s="18"/>
      <c r="R1" s="18"/>
      <c r="S1" s="18"/>
      <c r="T1" s="18"/>
      <c r="U1" s="18"/>
      <c r="V1" s="18"/>
      <c r="W1" s="18"/>
      <c r="X1" s="18"/>
      <c r="Y1" s="18"/>
      <c r="Z1" s="18"/>
    </row>
    <row r="2" spans="1:64" ht="27" customHeight="1">
      <c r="A2" s="25"/>
      <c r="B2" s="46" t="s">
        <v>480</v>
      </c>
      <c r="C2" s="25"/>
      <c r="D2" s="230"/>
      <c r="E2" s="74"/>
      <c r="P2" s="18"/>
      <c r="Q2" s="18"/>
      <c r="R2" s="18"/>
      <c r="S2" s="18"/>
      <c r="T2" s="18"/>
      <c r="U2" s="18"/>
      <c r="V2" s="18"/>
      <c r="W2" s="18"/>
      <c r="X2" s="18"/>
      <c r="Y2" s="18"/>
      <c r="Z2" s="18"/>
    </row>
    <row r="3" spans="1:64" ht="26.15" customHeight="1">
      <c r="A3" s="25"/>
      <c r="B3" s="47" t="s">
        <v>272</v>
      </c>
      <c r="C3" s="25"/>
      <c r="D3" s="230"/>
      <c r="E3" s="74"/>
    </row>
    <row r="4" spans="1:64" ht="26.15" customHeight="1">
      <c r="B4" s="1"/>
      <c r="C4" s="48"/>
      <c r="D4" s="231"/>
      <c r="E4" s="14"/>
      <c r="K4" s="18"/>
      <c r="N4" s="18"/>
      <c r="O4" s="18"/>
    </row>
    <row r="5" spans="1:64" ht="28" customHeight="1">
      <c r="B5" s="7" t="s">
        <v>20</v>
      </c>
      <c r="C5" s="7"/>
      <c r="D5" s="232"/>
      <c r="E5" s="75"/>
      <c r="F5" s="58"/>
      <c r="G5" s="58"/>
      <c r="H5" s="58"/>
      <c r="I5" s="58"/>
      <c r="J5" s="58"/>
      <c r="K5" s="58"/>
      <c r="L5" s="58"/>
      <c r="M5" s="58"/>
      <c r="N5" s="49"/>
      <c r="O5" s="49"/>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row>
    <row r="6" spans="1:64" ht="11.75" customHeight="1">
      <c r="B6" s="67"/>
      <c r="C6" s="67"/>
      <c r="D6" s="247"/>
      <c r="E6" s="76"/>
      <c r="F6" s="67"/>
      <c r="G6" s="67"/>
      <c r="H6" s="67"/>
      <c r="I6" s="67"/>
      <c r="J6" s="67"/>
      <c r="K6" s="67"/>
      <c r="L6" s="67"/>
      <c r="M6" s="67"/>
      <c r="N6" s="18"/>
      <c r="O6" s="18"/>
    </row>
    <row r="7" spans="1:64" ht="12.65" customHeight="1">
      <c r="B7" s="18"/>
      <c r="C7" s="18"/>
      <c r="D7" s="234"/>
      <c r="E7" s="74"/>
      <c r="F7" s="18"/>
      <c r="G7" s="18"/>
      <c r="H7" s="18"/>
      <c r="I7" s="18"/>
      <c r="J7" s="18"/>
      <c r="K7" s="18"/>
      <c r="L7" s="18"/>
      <c r="M7" s="18"/>
      <c r="N7" s="18"/>
      <c r="O7" s="18"/>
    </row>
    <row r="8" spans="1:64" ht="19" customHeight="1">
      <c r="B8" s="284" t="s">
        <v>313</v>
      </c>
      <c r="C8" s="284"/>
      <c r="D8" s="284"/>
      <c r="E8" s="284"/>
      <c r="F8" s="284"/>
      <c r="G8" s="284"/>
      <c r="H8" s="284"/>
      <c r="I8" s="284"/>
      <c r="J8" s="284"/>
      <c r="K8" s="284"/>
      <c r="L8" s="284"/>
      <c r="M8" s="284"/>
      <c r="N8" s="18"/>
      <c r="O8" s="18"/>
    </row>
    <row r="9" spans="1:64" ht="30" customHeight="1">
      <c r="B9" s="274" t="s">
        <v>461</v>
      </c>
      <c r="C9" s="274"/>
      <c r="D9" s="274"/>
      <c r="E9" s="274"/>
      <c r="F9" s="274"/>
      <c r="G9" s="274"/>
      <c r="H9" s="274"/>
      <c r="I9" s="274"/>
      <c r="J9" s="274"/>
      <c r="K9" s="274"/>
      <c r="L9" s="274"/>
      <c r="M9" s="274"/>
      <c r="N9" s="18"/>
      <c r="O9" s="18"/>
    </row>
    <row r="10" spans="1:64" ht="17.149999999999999" customHeight="1" thickBot="1">
      <c r="B10" s="145"/>
      <c r="C10" s="145"/>
      <c r="D10" s="248"/>
      <c r="E10" s="145"/>
      <c r="F10" s="145"/>
      <c r="G10" s="145"/>
      <c r="H10" s="145"/>
      <c r="I10" s="145"/>
      <c r="J10" s="145"/>
      <c r="K10" s="145"/>
      <c r="L10" s="145"/>
      <c r="M10" s="145"/>
      <c r="N10" s="18"/>
      <c r="O10" s="18"/>
      <c r="P10" s="18"/>
      <c r="Q10" s="18"/>
      <c r="R10" s="18"/>
      <c r="U10" s="18"/>
      <c r="V10" s="18"/>
      <c r="W10" s="18"/>
      <c r="X10" s="18"/>
      <c r="Y10" s="18"/>
    </row>
    <row r="11" spans="1:64" ht="25.4" customHeight="1">
      <c r="B11" s="272" t="s">
        <v>146</v>
      </c>
      <c r="C11" s="273"/>
      <c r="D11" s="236"/>
      <c r="E11" s="14"/>
      <c r="F11" s="72" t="s">
        <v>21</v>
      </c>
      <c r="G11" s="96" t="s">
        <v>350</v>
      </c>
      <c r="H11" s="40" t="s">
        <v>22</v>
      </c>
      <c r="I11" s="21"/>
      <c r="J11" s="72" t="s">
        <v>23</v>
      </c>
      <c r="K11" s="96" t="s">
        <v>350</v>
      </c>
      <c r="L11" s="40" t="s">
        <v>22</v>
      </c>
      <c r="M11" s="18"/>
      <c r="N11" s="18"/>
      <c r="O11" s="18"/>
      <c r="P11" s="18"/>
      <c r="Q11" s="18"/>
      <c r="R11" s="18"/>
      <c r="U11" s="18"/>
      <c r="V11" s="18"/>
      <c r="W11" s="18"/>
      <c r="X11" s="18"/>
      <c r="Y11" s="18"/>
    </row>
    <row r="12" spans="1:64" ht="12" customHeight="1">
      <c r="B12" s="187" t="s">
        <v>87</v>
      </c>
      <c r="C12" s="188">
        <f>COUNTIF($B$21:$B$116,B12)</f>
        <v>6</v>
      </c>
      <c r="D12" s="236"/>
      <c r="E12" s="14"/>
      <c r="F12" s="191" t="s">
        <v>24</v>
      </c>
      <c r="G12" s="192">
        <f ca="1">J23+J40+J57+J74+J91+J108</f>
        <v>3</v>
      </c>
      <c r="H12" s="193">
        <f ca="1">IF(($G$15+$K$15)=0,0,G12/($G$15+$K$15))</f>
        <v>0.5</v>
      </c>
      <c r="I12" s="25"/>
      <c r="J12" s="196" t="s">
        <v>25</v>
      </c>
      <c r="K12" s="192">
        <f ca="1">G23+G40+G57+G74+G91+G108</f>
        <v>0</v>
      </c>
      <c r="L12" s="193">
        <f ca="1">IF(($G$15+$K$15)=0,0,K12/($G$15+$K$15))</f>
        <v>0</v>
      </c>
      <c r="M12" s="18"/>
      <c r="N12" s="154" t="s">
        <v>31</v>
      </c>
      <c r="O12" s="86" t="s">
        <v>32</v>
      </c>
      <c r="P12" s="18"/>
      <c r="Q12" s="18"/>
      <c r="R12" s="18"/>
      <c r="U12" s="18"/>
      <c r="V12" s="18"/>
      <c r="W12" s="18"/>
      <c r="X12" s="18"/>
      <c r="Y12" s="18"/>
    </row>
    <row r="13" spans="1:64" ht="12" customHeight="1">
      <c r="B13" s="201"/>
      <c r="C13" s="188"/>
      <c r="D13" s="236"/>
      <c r="E13" s="14"/>
      <c r="F13" s="191" t="s">
        <v>26</v>
      </c>
      <c r="G13" s="192">
        <f ca="1">I23+I40+I57+I74+I91+I108</f>
        <v>0</v>
      </c>
      <c r="H13" s="193">
        <f ca="1">IF(($G$15+$K$15)=0,0,G13/($G$15+$K$15))</f>
        <v>0</v>
      </c>
      <c r="I13" s="25"/>
      <c r="J13" s="196" t="s">
        <v>27</v>
      </c>
      <c r="K13" s="192">
        <f ca="1">F23+F40+F57+F74+F91+F108</f>
        <v>0</v>
      </c>
      <c r="L13" s="193">
        <f ca="1">IF(($G$15+$K$15)=0,0,K13/($G$15+$K$15))</f>
        <v>0</v>
      </c>
      <c r="M13" s="18"/>
      <c r="N13" s="83" t="s">
        <v>33</v>
      </c>
      <c r="O13" s="86" t="s">
        <v>34</v>
      </c>
      <c r="P13" s="18"/>
      <c r="Q13" s="18"/>
      <c r="R13" s="18"/>
      <c r="U13" s="18"/>
      <c r="V13" s="18"/>
      <c r="W13" s="18"/>
      <c r="X13" s="18"/>
      <c r="Y13" s="18"/>
    </row>
    <row r="14" spans="1:64" ht="12" customHeight="1" thickBot="1">
      <c r="B14" s="189" t="s">
        <v>28</v>
      </c>
      <c r="C14" s="190">
        <f>C12+C13</f>
        <v>6</v>
      </c>
      <c r="D14" s="236"/>
      <c r="E14" s="14"/>
      <c r="F14" s="191" t="s">
        <v>29</v>
      </c>
      <c r="G14" s="192">
        <f ca="1">H23+H40+H57+H74+H91+H108</f>
        <v>3</v>
      </c>
      <c r="H14" s="193">
        <f ca="1">IF(($G$15+$K$15)=0,0,G14/($G$15+$K$15))</f>
        <v>0.5</v>
      </c>
      <c r="I14" s="25"/>
      <c r="J14" s="202" t="s">
        <v>463</v>
      </c>
      <c r="K14" s="203">
        <f ca="1">K23+K40+K57+K74+K91+K108</f>
        <v>0</v>
      </c>
      <c r="L14" s="193">
        <f ca="1">IF(($G$15+$K$15)=0,0,K14/($G$15+$K$15))</f>
        <v>0</v>
      </c>
      <c r="M14" s="18"/>
      <c r="N14" s="82" t="s">
        <v>35</v>
      </c>
      <c r="O14" s="86" t="s">
        <v>36</v>
      </c>
      <c r="P14" s="18"/>
      <c r="Q14" s="18"/>
      <c r="R14" s="18"/>
      <c r="U14" s="18"/>
      <c r="V14" s="18"/>
      <c r="W14" s="18"/>
      <c r="X14" s="18"/>
      <c r="Y14" s="18"/>
    </row>
    <row r="15" spans="1:64" ht="12" customHeight="1" thickBot="1">
      <c r="B15" s="21"/>
      <c r="C15" s="25"/>
      <c r="D15" s="236"/>
      <c r="E15" s="14"/>
      <c r="F15" s="189" t="s">
        <v>28</v>
      </c>
      <c r="G15" s="194">
        <f ca="1">SUM(G12:G14)</f>
        <v>6</v>
      </c>
      <c r="H15" s="195">
        <f ca="1">SUM(H12:H14)</f>
        <v>1</v>
      </c>
      <c r="I15" s="25"/>
      <c r="J15" s="189" t="s">
        <v>28</v>
      </c>
      <c r="K15" s="194">
        <f ca="1">SUM(K12:K13)</f>
        <v>0</v>
      </c>
      <c r="L15" s="195">
        <f ca="1">SUM(L12:L13)</f>
        <v>0</v>
      </c>
      <c r="M15" s="18"/>
      <c r="N15" s="18"/>
      <c r="O15" s="18"/>
      <c r="P15" s="18"/>
      <c r="Q15" s="18"/>
      <c r="R15" s="18"/>
      <c r="U15" s="18"/>
      <c r="V15" s="18"/>
      <c r="W15" s="18"/>
      <c r="X15" s="18"/>
      <c r="Y15" s="18"/>
    </row>
    <row r="16" spans="1:64" ht="12" customHeight="1" thickBot="1">
      <c r="B16" s="21"/>
      <c r="C16" s="25"/>
      <c r="D16" s="236"/>
      <c r="E16" s="14"/>
      <c r="F16" s="176"/>
      <c r="G16" s="176"/>
      <c r="H16" s="177"/>
      <c r="I16" s="25"/>
      <c r="J16" s="176"/>
      <c r="K16" s="176"/>
      <c r="L16" s="177"/>
      <c r="M16" s="18"/>
      <c r="N16" s="18"/>
      <c r="O16" s="18"/>
      <c r="P16" s="18"/>
      <c r="Q16" s="18"/>
      <c r="R16" s="18"/>
      <c r="U16" s="18"/>
      <c r="V16" s="18"/>
      <c r="W16" s="18"/>
      <c r="X16" s="18"/>
      <c r="Y16" s="18"/>
    </row>
    <row r="17" spans="1:25" ht="31.5" customHeight="1" thickTop="1">
      <c r="A17" s="157" t="s">
        <v>262</v>
      </c>
      <c r="B17" s="22" t="s">
        <v>87</v>
      </c>
      <c r="C17" s="23" t="s">
        <v>477</v>
      </c>
      <c r="D17" s="237" t="s">
        <v>468</v>
      </c>
      <c r="E17" s="14"/>
      <c r="F17" s="275" t="s">
        <v>478</v>
      </c>
      <c r="G17" s="276"/>
      <c r="H17" s="276"/>
      <c r="I17" s="276"/>
      <c r="J17" s="277"/>
      <c r="K17" s="176"/>
      <c r="L17" s="177"/>
      <c r="M17" s="18"/>
      <c r="N17" s="18"/>
      <c r="O17" s="18"/>
      <c r="P17" s="18"/>
      <c r="Q17" s="18"/>
      <c r="R17" s="18"/>
      <c r="U17" s="18"/>
      <c r="V17" s="18"/>
      <c r="W17" s="18"/>
      <c r="X17" s="18"/>
      <c r="Y17" s="18"/>
    </row>
    <row r="18" spans="1:25" ht="18" customHeight="1">
      <c r="A18" s="178" t="s">
        <v>469</v>
      </c>
      <c r="B18" s="178" t="s">
        <v>469</v>
      </c>
      <c r="C18" s="178" t="s">
        <v>469</v>
      </c>
      <c r="D18" s="238" t="s">
        <v>33</v>
      </c>
      <c r="E18" s="25"/>
      <c r="F18" s="278"/>
      <c r="G18" s="279"/>
      <c r="H18" s="279"/>
      <c r="I18" s="279"/>
      <c r="J18" s="280"/>
      <c r="K18" s="25"/>
      <c r="L18" s="18"/>
      <c r="M18" s="18"/>
      <c r="N18" s="18"/>
      <c r="O18" s="18"/>
      <c r="P18" s="18"/>
      <c r="Q18" s="18"/>
      <c r="R18" s="18"/>
      <c r="U18" s="18"/>
      <c r="V18" s="18"/>
      <c r="W18" s="18"/>
      <c r="X18" s="18"/>
      <c r="Y18" s="18"/>
    </row>
    <row r="19" spans="1:25" ht="14.5">
      <c r="A19" s="180"/>
      <c r="B19" s="180"/>
      <c r="C19" s="180"/>
      <c r="D19" s="249"/>
      <c r="E19" s="25"/>
      <c r="F19" s="278"/>
      <c r="G19" s="279"/>
      <c r="H19" s="279"/>
      <c r="I19" s="279"/>
      <c r="J19" s="280"/>
      <c r="K19" s="25"/>
      <c r="L19" s="18"/>
      <c r="M19" s="18"/>
      <c r="N19" s="18"/>
      <c r="O19" s="18"/>
      <c r="P19" s="18"/>
      <c r="Q19" s="18"/>
      <c r="R19" s="18"/>
      <c r="U19" s="18"/>
      <c r="V19" s="18"/>
      <c r="W19" s="18"/>
      <c r="X19" s="18"/>
      <c r="Y19" s="18"/>
    </row>
    <row r="20" spans="1:25" ht="13.5" customHeight="1" thickBot="1">
      <c r="B20" s="18"/>
      <c r="C20" s="18"/>
      <c r="D20" s="235"/>
      <c r="E20" s="78"/>
      <c r="F20" s="281"/>
      <c r="G20" s="282"/>
      <c r="H20" s="282"/>
      <c r="I20" s="282"/>
      <c r="J20" s="283"/>
      <c r="K20" s="18"/>
      <c r="L20" s="18"/>
      <c r="M20" s="18"/>
    </row>
    <row r="21" spans="1:25" ht="29.25" customHeight="1" thickTop="1">
      <c r="A21" s="157" t="s">
        <v>262</v>
      </c>
      <c r="B21" s="22" t="s">
        <v>87</v>
      </c>
      <c r="C21" s="23" t="s">
        <v>88</v>
      </c>
      <c r="D21" s="237" t="s">
        <v>30</v>
      </c>
      <c r="E21" s="88"/>
      <c r="K21" s="18"/>
    </row>
    <row r="22" spans="1:25" ht="12" customHeight="1">
      <c r="A22" s="178" cm="1">
        <f t="array" ref="A22">IFERROR(INDEX('03.Muestra'!$B$8:$B$17,SMALL(IF("Página Web"='03.Muestra'!$D$8:$D$17,ROW('03.Muestra'!$B$8:$B$17)-MIN(ROW('03.Muestra'!$D$8:$D$17))+1,""),ROW()-21)),"")</f>
        <v>1</v>
      </c>
      <c r="B22" s="186" t="str" cm="1">
        <f t="array" ref="B22">IFERROR(INDEX('03.Muestra'!$C$8:$C$17,SMALL(IF("Página Web"='03.Muestra'!$D$8:$D$17,ROW('03.Muestra'!$C$8:$C$17)-MIN(ROW('03.Muestra'!$D$8:$D$17))+1,""),ROW()-21)),"")</f>
        <v>Home</v>
      </c>
      <c r="C22" s="186" t="str" cm="1">
        <f t="array" ref="C22">IFERROR(INDEX('03.Muestra'!$F$8:$F$17,SMALL(IF("Página Web"='03.Muestra'!$D$8:$D$17,ROW('03.Muestra'!$F$8:$F$17)-MIN(ROW('03.Muestra'!$D$8:$D$17))+1,""),ROW()-21)),"")</f>
        <v>https://…</v>
      </c>
      <c r="D22" s="229" t="s">
        <v>24</v>
      </c>
      <c r="E22" s="74" t="str">
        <f t="shared" ref="E22:E31" si="0">IF(D22&lt;&gt;"",IF(AND(B22&lt;&gt;"",C22&lt;&gt;""),"","ERR"),"")</f>
        <v/>
      </c>
      <c r="F22" s="81" t="s">
        <v>31</v>
      </c>
      <c r="G22" s="82" t="s">
        <v>35</v>
      </c>
      <c r="H22" s="83" t="s">
        <v>33</v>
      </c>
      <c r="I22" s="84" t="s">
        <v>26</v>
      </c>
      <c r="J22" s="85" t="s">
        <v>24</v>
      </c>
      <c r="K22" s="159" t="s">
        <v>463</v>
      </c>
    </row>
    <row r="23" spans="1:25" ht="12" customHeight="1">
      <c r="A23" s="178" t="str" cm="1">
        <f t="array" ref="A23">IFERROR(INDEX('03.Muestra'!$B$8:$B$17,SMALL(IF("Página Web"='03.Muestra'!$D$8:$D$17,ROW('03.Muestra'!$B$8:$B$17)-MIN(ROW('03.Muestra'!$D$8:$D$17))+1,""),ROW()-21)),"")</f>
        <v/>
      </c>
      <c r="B23" s="186" t="str" cm="1">
        <f t="array" ref="B23">IFERROR(INDEX('03.Muestra'!$C$8:$C$17,SMALL(IF("Página Web"='03.Muestra'!$D$8:$D$17,ROW('03.Muestra'!$C$8:$C$17)-MIN(ROW('03.Muestra'!$D$8:$D$17))+1,""),ROW()-21)),"")</f>
        <v/>
      </c>
      <c r="C23" s="186" t="str" cm="1">
        <f t="array" ref="C23">IFERROR(INDEX('03.Muestra'!$F$8:$F$17,SMALL(IF("Página Web"='03.Muestra'!$D$8:$D$17,ROW('03.Muestra'!$F$8:$F$17)-MIN(ROW('03.Muestra'!$D$8:$D$17))+1,""),ROW()-21)),"")</f>
        <v/>
      </c>
      <c r="D23" s="229" t="s">
        <v>24</v>
      </c>
      <c r="E23" s="74" t="str">
        <f t="shared" si="0"/>
        <v>ERR</v>
      </c>
      <c r="F23" s="199">
        <f ca="1">COUNTIF($D22:INDIRECT("$D" &amp;  SUM(ROW()-1,'03.Muestra'!$D$20)-1),F22)</f>
        <v>0</v>
      </c>
      <c r="G23" s="199">
        <f ca="1">COUNTIF($D22:INDIRECT("$D" &amp;  SUM(ROW()-1,'03.Muestra'!$D$20)-1),G22)</f>
        <v>0</v>
      </c>
      <c r="H23" s="199">
        <f ca="1">COUNTIF($D22:INDIRECT("$D" &amp;  SUM(ROW()-1,'03.Muestra'!$D$20)-1),H22)</f>
        <v>0</v>
      </c>
      <c r="I23" s="199">
        <f ca="1">COUNTIF($D22:INDIRECT("$D" &amp;  SUM(ROW()-1,'03.Muestra'!$D$20)-1),I22)</f>
        <v>0</v>
      </c>
      <c r="J23" s="199">
        <f ca="1">COUNTIF($D22:INDIRECT("$D" &amp;  SUM(ROW()-1,'03.Muestra'!$D$20)-1),J22)</f>
        <v>1</v>
      </c>
      <c r="K23" s="160">
        <f ca="1">IF(COUNTIF('03.Muestra'!$D$8:$D$17,"Página Web")=0,0,COUNTBLANK($D22:INDIRECT("$D" &amp;  SUM(ROW()-1,COUNTIF('03.Muestra'!$D$8:$D$17,"Página Web"))-1)))</f>
        <v>0</v>
      </c>
    </row>
    <row r="24" spans="1:25" ht="12" customHeight="1">
      <c r="A24" s="178" t="str" cm="1">
        <f t="array" ref="A24">IFERROR(INDEX('03.Muestra'!$B$8:$B$17,SMALL(IF("Página Web"='03.Muestra'!$D$8:$D$17,ROW('03.Muestra'!$B$8:$B$17)-MIN(ROW('03.Muestra'!$D$8:$D$17))+1,""),ROW()-21)),"")</f>
        <v/>
      </c>
      <c r="B24" s="186" t="str" cm="1">
        <f t="array" ref="B24">IFERROR(INDEX('03.Muestra'!$C$8:$C$17,SMALL(IF("Página Web"='03.Muestra'!$D$8:$D$17,ROW('03.Muestra'!$C$8:$C$17)-MIN(ROW('03.Muestra'!$D$8:$D$17))+1,""),ROW()-21)),"")</f>
        <v/>
      </c>
      <c r="C24" s="186" t="str" cm="1">
        <f t="array" ref="C24">IFERROR(INDEX('03.Muestra'!$F$8:$F$17,SMALL(IF("Página Web"='03.Muestra'!$D$8:$D$17,ROW('03.Muestra'!$F$8:$F$17)-MIN(ROW('03.Muestra'!$D$8:$D$17))+1,""),ROW()-21)),"")</f>
        <v/>
      </c>
      <c r="D24" s="229" t="s">
        <v>24</v>
      </c>
      <c r="E24" s="74" t="str">
        <f t="shared" si="0"/>
        <v>ERR</v>
      </c>
      <c r="G24" s="18"/>
      <c r="H24" s="18"/>
      <c r="I24" s="18"/>
      <c r="J24" s="18"/>
      <c r="K24" s="18"/>
    </row>
    <row r="25" spans="1:25" ht="12" customHeight="1">
      <c r="A25" s="178" t="str" cm="1">
        <f t="array" ref="A25">IFERROR(INDEX('03.Muestra'!$B$8:$B$17,SMALL(IF("Página Web"='03.Muestra'!$D$8:$D$17,ROW('03.Muestra'!$B$8:$B$17)-MIN(ROW('03.Muestra'!$D$8:$D$17))+1,""),ROW()-21)),"")</f>
        <v/>
      </c>
      <c r="B25" s="186" t="str" cm="1">
        <f t="array" ref="B25">IFERROR(INDEX('03.Muestra'!$C$8:$C$17,SMALL(IF("Página Web"='03.Muestra'!$D$8:$D$17,ROW('03.Muestra'!$C$8:$C$17)-MIN(ROW('03.Muestra'!$D$8:$D$17))+1,""),ROW()-21)),"")</f>
        <v/>
      </c>
      <c r="C25" s="186" t="str" cm="1">
        <f t="array" ref="C25">IFERROR(INDEX('03.Muestra'!$F$8:$F$17,SMALL(IF("Página Web"='03.Muestra'!$D$8:$D$17,ROW('03.Muestra'!$F$8:$F$17)-MIN(ROW('03.Muestra'!$D$8:$D$17))+1,""),ROW()-21)),"")</f>
        <v/>
      </c>
      <c r="D25" s="229" t="str">
        <f t="shared" ref="D25:D31" si="1">IF(C25="","",$D$18)</f>
        <v/>
      </c>
      <c r="E25" s="74" t="str">
        <f t="shared" si="0"/>
        <v/>
      </c>
      <c r="G25" s="18"/>
      <c r="H25" s="18"/>
      <c r="I25" s="18"/>
      <c r="J25" s="18"/>
    </row>
    <row r="26" spans="1:25" ht="12" customHeight="1">
      <c r="A26" s="178" t="str" cm="1">
        <f t="array" ref="A26">IFERROR(INDEX('03.Muestra'!$B$8:$B$17,SMALL(IF("Página Web"='03.Muestra'!$D$8:$D$17,ROW('03.Muestra'!$B$8:$B$17)-MIN(ROW('03.Muestra'!$D$8:$D$17))+1,""),ROW()-21)),"")</f>
        <v/>
      </c>
      <c r="B26" s="186" t="str" cm="1">
        <f t="array" ref="B26">IFERROR(INDEX('03.Muestra'!$C$8:$C$17,SMALL(IF("Página Web"='03.Muestra'!$D$8:$D$17,ROW('03.Muestra'!$C$8:$C$17)-MIN(ROW('03.Muestra'!$D$8:$D$17))+1,""),ROW()-21)),"")</f>
        <v/>
      </c>
      <c r="C26" s="186" t="str" cm="1">
        <f t="array" ref="C26">IFERROR(INDEX('03.Muestra'!$F$8:$F$17,SMALL(IF("Página Web"='03.Muestra'!$D$8:$D$17,ROW('03.Muestra'!$F$8:$F$17)-MIN(ROW('03.Muestra'!$D$8:$D$17))+1,""),ROW()-21)),"")</f>
        <v/>
      </c>
      <c r="D26" s="229" t="str">
        <f t="shared" si="1"/>
        <v/>
      </c>
      <c r="E26" s="74" t="str">
        <f t="shared" si="0"/>
        <v/>
      </c>
      <c r="G26" s="18"/>
      <c r="H26" s="18"/>
      <c r="I26" s="18"/>
      <c r="J26" s="18"/>
    </row>
    <row r="27" spans="1:25" ht="12" customHeight="1">
      <c r="A27" s="178" t="str" cm="1">
        <f t="array" ref="A27">IFERROR(INDEX('03.Muestra'!$B$8:$B$17,SMALL(IF("Página Web"='03.Muestra'!$D$8:$D$17,ROW('03.Muestra'!$B$8:$B$17)-MIN(ROW('03.Muestra'!$D$8:$D$17))+1,""),ROW()-21)),"")</f>
        <v/>
      </c>
      <c r="B27" s="186" t="str" cm="1">
        <f t="array" ref="B27">IFERROR(INDEX('03.Muestra'!$C$8:$C$17,SMALL(IF("Página Web"='03.Muestra'!$D$8:$D$17,ROW('03.Muestra'!$C$8:$C$17)-MIN(ROW('03.Muestra'!$D$8:$D$17))+1,""),ROW()-21)),"")</f>
        <v/>
      </c>
      <c r="C27" s="186" t="str" cm="1">
        <f t="array" ref="C27">IFERROR(INDEX('03.Muestra'!$F$8:$F$17,SMALL(IF("Página Web"='03.Muestra'!$D$8:$D$17,ROW('03.Muestra'!$F$8:$F$17)-MIN(ROW('03.Muestra'!$D$8:$D$17))+1,""),ROW()-21)),"")</f>
        <v/>
      </c>
      <c r="D27" s="229" t="str">
        <f t="shared" si="1"/>
        <v/>
      </c>
      <c r="E27" s="74" t="str">
        <f t="shared" si="0"/>
        <v/>
      </c>
      <c r="G27" s="18"/>
      <c r="H27" s="18"/>
      <c r="I27" s="18"/>
      <c r="J27" s="18"/>
    </row>
    <row r="28" spans="1:25" ht="12" customHeight="1">
      <c r="A28" s="178" t="str" cm="1">
        <f t="array" ref="A28">IFERROR(INDEX('03.Muestra'!$B$8:$B$17,SMALL(IF("Página Web"='03.Muestra'!$D$8:$D$17,ROW('03.Muestra'!$B$8:$B$17)-MIN(ROW('03.Muestra'!$D$8:$D$17))+1,""),ROW()-21)),"")</f>
        <v/>
      </c>
      <c r="B28" s="186" t="str" cm="1">
        <f t="array" ref="B28">IFERROR(INDEX('03.Muestra'!$C$8:$C$17,SMALL(IF("Página Web"='03.Muestra'!$D$8:$D$17,ROW('03.Muestra'!$C$8:$C$17)-MIN(ROW('03.Muestra'!$D$8:$D$17))+1,""),ROW()-21)),"")</f>
        <v/>
      </c>
      <c r="C28" s="186" t="str" cm="1">
        <f t="array" ref="C28">IFERROR(INDEX('03.Muestra'!$F$8:$F$17,SMALL(IF("Página Web"='03.Muestra'!$D$8:$D$17,ROW('03.Muestra'!$F$8:$F$17)-MIN(ROW('03.Muestra'!$D$8:$D$17))+1,""),ROW()-21)),"")</f>
        <v/>
      </c>
      <c r="D28" s="229" t="str">
        <f t="shared" si="1"/>
        <v/>
      </c>
      <c r="E28" s="74"/>
      <c r="G28" s="18"/>
      <c r="H28" s="18"/>
      <c r="I28" s="18"/>
      <c r="J28" s="18"/>
    </row>
    <row r="29" spans="1:25" ht="12" customHeight="1">
      <c r="A29" s="178" t="str" cm="1">
        <f t="array" ref="A29">IFERROR(INDEX('03.Muestra'!$B$8:$B$17,SMALL(IF("Página Web"='03.Muestra'!$D$8:$D$17,ROW('03.Muestra'!$B$8:$B$17)-MIN(ROW('03.Muestra'!$D$8:$D$17))+1,""),ROW()-21)),"")</f>
        <v/>
      </c>
      <c r="B29" s="186" t="str" cm="1">
        <f t="array" ref="B29">IFERROR(INDEX('03.Muestra'!$C$8:$C$17,SMALL(IF("Página Web"='03.Muestra'!$D$8:$D$17,ROW('03.Muestra'!$C$8:$C$17)-MIN(ROW('03.Muestra'!$D$8:$D$17))+1,""),ROW()-21)),"")</f>
        <v/>
      </c>
      <c r="C29" s="186" t="str" cm="1">
        <f t="array" ref="C29">IFERROR(INDEX('03.Muestra'!$F$8:$F$17,SMALL(IF("Página Web"='03.Muestra'!$D$8:$D$17,ROW('03.Muestra'!$F$8:$F$17)-MIN(ROW('03.Muestra'!$D$8:$D$17))+1,""),ROW()-21)),"")</f>
        <v/>
      </c>
      <c r="D29" s="229" t="str">
        <f t="shared" si="1"/>
        <v/>
      </c>
      <c r="E29" s="74"/>
      <c r="G29" s="18"/>
      <c r="H29" s="18"/>
      <c r="I29" s="18"/>
      <c r="J29" s="18"/>
    </row>
    <row r="30" spans="1:25" ht="12" customHeight="1">
      <c r="A30" s="178" t="str" cm="1">
        <f t="array" ref="A30">IFERROR(INDEX('03.Muestra'!$B$8:$B$17,SMALL(IF("Página Web"='03.Muestra'!$D$8:$D$17,ROW('03.Muestra'!$B$8:$B$17)-MIN(ROW('03.Muestra'!$D$8:$D$17))+1,""),ROW()-21)),"")</f>
        <v/>
      </c>
      <c r="B30" s="186" t="str" cm="1">
        <f t="array" ref="B30">IFERROR(INDEX('03.Muestra'!$C$8:$C$17,SMALL(IF("Página Web"='03.Muestra'!$D$8:$D$17,ROW('03.Muestra'!$C$8:$C$17)-MIN(ROW('03.Muestra'!$D$8:$D$17))+1,""),ROW()-21)),"")</f>
        <v/>
      </c>
      <c r="C30" s="186" t="str" cm="1">
        <f t="array" ref="C30">IFERROR(INDEX('03.Muestra'!$F$8:$F$17,SMALL(IF("Página Web"='03.Muestra'!$D$8:$D$17,ROW('03.Muestra'!$F$8:$F$17)-MIN(ROW('03.Muestra'!$D$8:$D$17))+1,""),ROW()-21)),"")</f>
        <v/>
      </c>
      <c r="D30" s="229" t="str">
        <f t="shared" si="1"/>
        <v/>
      </c>
      <c r="E30" s="74" t="str">
        <f t="shared" si="0"/>
        <v/>
      </c>
      <c r="F30" s="18"/>
      <c r="G30" s="18"/>
      <c r="H30" s="18"/>
      <c r="I30" s="18"/>
      <c r="J30" s="18"/>
      <c r="L30" s="86"/>
    </row>
    <row r="31" spans="1:25" ht="12" customHeight="1">
      <c r="A31" s="178" t="str" cm="1">
        <f t="array" ref="A31">IFERROR(INDEX('03.Muestra'!$B$8:$B$17,SMALL(IF("Página Web"='03.Muestra'!$D$8:$D$17,ROW('03.Muestra'!$B$8:$B$17)-MIN(ROW('03.Muestra'!$D$8:$D$17))+1,""),ROW()-21)),"")</f>
        <v/>
      </c>
      <c r="B31" s="186" t="str" cm="1">
        <f t="array" ref="B31">IFERROR(INDEX('03.Muestra'!$C$8:$C$17,SMALL(IF("Página Web"='03.Muestra'!$D$8:$D$17,ROW('03.Muestra'!$C$8:$C$17)-MIN(ROW('03.Muestra'!$D$8:$D$17))+1,""),ROW()-21)),"")</f>
        <v/>
      </c>
      <c r="C31" s="186" t="str" cm="1">
        <f t="array" ref="C31">IFERROR(INDEX('03.Muestra'!$F$8:$F$17,SMALL(IF("Página Web"='03.Muestra'!$D$8:$D$17,ROW('03.Muestra'!$F$8:$F$17)-MIN(ROW('03.Muestra'!$D$8:$D$17))+1,""),ROW()-21)),"")</f>
        <v/>
      </c>
      <c r="D31" s="229" t="str">
        <f t="shared" si="1"/>
        <v/>
      </c>
      <c r="E31" s="74" t="str">
        <f t="shared" si="0"/>
        <v/>
      </c>
      <c r="F31" s="18"/>
      <c r="G31" s="18"/>
      <c r="H31" s="18"/>
      <c r="I31" s="18"/>
      <c r="J31" s="18"/>
      <c r="K31" s="18"/>
    </row>
    <row r="32" spans="1:25" ht="12" customHeight="1">
      <c r="A32" s="79"/>
      <c r="B32" s="111"/>
      <c r="C32" s="111"/>
      <c r="D32" s="239"/>
      <c r="E32" s="74"/>
      <c r="F32" s="18"/>
      <c r="G32" s="18"/>
      <c r="H32" s="18"/>
      <c r="I32" s="18"/>
      <c r="J32" s="18"/>
      <c r="K32" s="18"/>
    </row>
    <row r="33" spans="1:11" ht="12" customHeight="1">
      <c r="A33" s="79"/>
      <c r="B33" s="111"/>
      <c r="C33" s="111"/>
      <c r="D33" s="239"/>
      <c r="E33" s="74"/>
      <c r="F33" s="18"/>
      <c r="G33" s="18"/>
      <c r="H33" s="18"/>
      <c r="I33" s="18"/>
      <c r="J33" s="18"/>
      <c r="K33" s="18"/>
    </row>
    <row r="34" spans="1:11" ht="31">
      <c r="A34" s="227"/>
      <c r="B34" s="228"/>
      <c r="C34" s="227"/>
      <c r="D34" s="240"/>
      <c r="E34" s="74"/>
      <c r="F34" s="18"/>
      <c r="G34" s="18"/>
      <c r="H34" s="18"/>
      <c r="I34" s="18"/>
      <c r="J34" s="18"/>
      <c r="K34" s="18"/>
    </row>
    <row r="35" spans="1:11" ht="19.5" customHeight="1">
      <c r="A35" s="180"/>
      <c r="B35" s="180"/>
      <c r="C35" s="180"/>
      <c r="D35" s="241"/>
      <c r="E35" s="74"/>
      <c r="F35" s="25"/>
      <c r="G35" s="18"/>
      <c r="H35" s="18"/>
      <c r="I35" s="18"/>
      <c r="J35" s="18"/>
      <c r="K35" s="18"/>
    </row>
    <row r="36" spans="1:11" ht="12" customHeight="1">
      <c r="B36" s="18"/>
      <c r="C36" s="18"/>
      <c r="D36" s="235"/>
      <c r="E36" s="74"/>
      <c r="F36" s="18"/>
      <c r="G36" s="18"/>
      <c r="H36" s="18"/>
      <c r="I36" s="18"/>
      <c r="J36" s="18"/>
    </row>
    <row r="37" spans="1:11" ht="12" customHeight="1">
      <c r="B37" s="18"/>
      <c r="C37" s="18"/>
      <c r="D37" s="235"/>
      <c r="E37" s="78"/>
      <c r="F37" s="18"/>
      <c r="G37" s="18"/>
      <c r="H37" s="18"/>
      <c r="I37" s="18"/>
      <c r="J37" s="18"/>
    </row>
    <row r="38" spans="1:11" ht="29.25" customHeight="1">
      <c r="A38" s="157" t="s">
        <v>262</v>
      </c>
      <c r="B38" s="22" t="s">
        <v>87</v>
      </c>
      <c r="C38" s="23" t="s">
        <v>256</v>
      </c>
      <c r="D38" s="237" t="s">
        <v>30</v>
      </c>
      <c r="E38" s="88"/>
    </row>
    <row r="39" spans="1:11" ht="12" customHeight="1">
      <c r="A39" s="178" cm="1">
        <f t="array" ref="A39">IFERROR(INDEX('03.Muestra'!$B$8:$B$17,SMALL(IF("Página Web"='03.Muestra'!$D$8:$D$17,ROW('03.Muestra'!$B$8:$B$17)-MIN(ROW('03.Muestra'!$D$8:$D$17))+1,""),ROW()-38)),"")</f>
        <v>1</v>
      </c>
      <c r="B39" s="186" t="str" cm="1">
        <f t="array" ref="B39">IFERROR(INDEX('03.Muestra'!$C$8:$C$17,SMALL(IF("Página Web"='03.Muestra'!$D$8:$D$17,ROW('03.Muestra'!$C$8:$C$17)-MIN(ROW('03.Muestra'!$D$8:$D$17))+1,""),ROW()-38)),"")</f>
        <v>Home</v>
      </c>
      <c r="C39" s="186" t="str" cm="1">
        <f t="array" ref="C39">IFERROR(INDEX('03.Muestra'!$F$8:$F$17,SMALL(IF("Página Web"='03.Muestra'!$D$8:$D$17,ROW('03.Muestra'!$F$8:$F$17)-MIN(ROW('03.Muestra'!$D$8:$D$17))+1,""),ROW()-38)),"")</f>
        <v>https://…</v>
      </c>
      <c r="D39" s="229" t="str">
        <f t="shared" ref="D39:D48" si="2">IF(C39="","",$D$18)</f>
        <v>N/A</v>
      </c>
      <c r="E39" s="74" t="str">
        <f t="shared" ref="E39:E48" si="3">IF(D39&lt;&gt;"",IF(AND(B39&lt;&gt;"",C39&lt;&gt;""),"","ERR"),"")</f>
        <v/>
      </c>
      <c r="F39" s="81" t="s">
        <v>31</v>
      </c>
      <c r="G39" s="82" t="s">
        <v>35</v>
      </c>
      <c r="H39" s="83" t="s">
        <v>33</v>
      </c>
      <c r="I39" s="84" t="s">
        <v>26</v>
      </c>
      <c r="J39" s="85" t="s">
        <v>24</v>
      </c>
      <c r="K39" s="159" t="s">
        <v>463</v>
      </c>
    </row>
    <row r="40" spans="1:11" ht="12" customHeight="1">
      <c r="A40" s="178" t="str" cm="1">
        <f t="array" ref="A40">IFERROR(INDEX('03.Muestra'!$B$8:$B$17,SMALL(IF("Página Web"='03.Muestra'!$D$8:$D$17,ROW('03.Muestra'!$B$8:$B$17)-MIN(ROW('03.Muestra'!$D$8:$D$17))+1,""),ROW()-38)),"")</f>
        <v/>
      </c>
      <c r="B40" s="186" t="str" cm="1">
        <f t="array" ref="B40">IFERROR(INDEX('03.Muestra'!$C$8:$C$17,SMALL(IF("Página Web"='03.Muestra'!$D$8:$D$17,ROW('03.Muestra'!$C$8:$C$17)-MIN(ROW('03.Muestra'!$D$8:$D$17))+1,""),ROW()-38)),"")</f>
        <v/>
      </c>
      <c r="C40" s="186" t="str" cm="1">
        <f t="array" ref="C40">IFERROR(INDEX('03.Muestra'!$F$8:$F$17,SMALL(IF("Página Web"='03.Muestra'!$D$8:$D$17,ROW('03.Muestra'!$F$8:$F$17)-MIN(ROW('03.Muestra'!$D$8:$D$17))+1,""),ROW()-38)),"")</f>
        <v/>
      </c>
      <c r="D40" s="229" t="str">
        <f t="shared" si="2"/>
        <v/>
      </c>
      <c r="E40" s="74" t="str">
        <f t="shared" si="3"/>
        <v/>
      </c>
      <c r="F40" s="199">
        <f ca="1">COUNTIF($D39:INDIRECT("$D" &amp;  SUM(ROW()-1,'03.Muestra'!$D$20)-1),F39)</f>
        <v>0</v>
      </c>
      <c r="G40" s="199">
        <f ca="1">COUNTIF($D39:INDIRECT("$D" &amp;  SUM(ROW()-1,'03.Muestra'!$D$20)-1),G39)</f>
        <v>0</v>
      </c>
      <c r="H40" s="199">
        <f ca="1">COUNTIF($D39:INDIRECT("$D" &amp;  SUM(ROW()-1,'03.Muestra'!$D$20)-1),H39)</f>
        <v>1</v>
      </c>
      <c r="I40" s="199">
        <f ca="1">COUNTIF($D39:INDIRECT("$D" &amp;  SUM(ROW()-1,'03.Muestra'!$D$20)-1),I39)</f>
        <v>0</v>
      </c>
      <c r="J40" s="199">
        <f ca="1">COUNTIF($D39:INDIRECT("$D" &amp;  SUM(ROW()-1,'03.Muestra'!$D$20)-1),J39)</f>
        <v>0</v>
      </c>
      <c r="K40" s="160">
        <f ca="1">IF(COUNTIF('03.Muestra'!$D$8:$D$17,"Página Web")=0,0,COUNTBLANK($D39:INDIRECT("$D" &amp;  SUM(ROW()-1,COUNTIF('03.Muestra'!$D$8:$D$17,"Página Web"))-1)))</f>
        <v>0</v>
      </c>
    </row>
    <row r="41" spans="1:11" ht="12" customHeight="1">
      <c r="A41" s="178" t="str" cm="1">
        <f t="array" ref="A41">IFERROR(INDEX('03.Muestra'!$B$8:$B$17,SMALL(IF("Página Web"='03.Muestra'!$D$8:$D$17,ROW('03.Muestra'!$B$8:$B$17)-MIN(ROW('03.Muestra'!$D$8:$D$17))+1,""),ROW()-38)),"")</f>
        <v/>
      </c>
      <c r="B41" s="186" t="str" cm="1">
        <f t="array" ref="B41">IFERROR(INDEX('03.Muestra'!$C$8:$C$17,SMALL(IF("Página Web"='03.Muestra'!$D$8:$D$17,ROW('03.Muestra'!$C$8:$C$17)-MIN(ROW('03.Muestra'!$D$8:$D$17))+1,""),ROW()-38)),"")</f>
        <v/>
      </c>
      <c r="C41" s="186" t="str" cm="1">
        <f t="array" ref="C41">IFERROR(INDEX('03.Muestra'!$F$8:$F$17,SMALL(IF("Página Web"='03.Muestra'!$D$8:$D$17,ROW('03.Muestra'!$F$8:$F$17)-MIN(ROW('03.Muestra'!$D$8:$D$17))+1,""),ROW()-38)),"")</f>
        <v/>
      </c>
      <c r="D41" s="229" t="str">
        <f t="shared" si="2"/>
        <v/>
      </c>
      <c r="E41" s="74" t="str">
        <f t="shared" si="3"/>
        <v/>
      </c>
      <c r="G41" s="18"/>
      <c r="H41" s="18"/>
      <c r="I41" s="18"/>
      <c r="J41" s="18"/>
      <c r="K41" s="163"/>
    </row>
    <row r="42" spans="1:11" ht="12" customHeight="1">
      <c r="A42" s="178" t="str" cm="1">
        <f t="array" ref="A42">IFERROR(INDEX('03.Muestra'!$B$8:$B$17,SMALL(IF("Página Web"='03.Muestra'!$D$8:$D$17,ROW('03.Muestra'!$B$8:$B$17)-MIN(ROW('03.Muestra'!$D$8:$D$17))+1,""),ROW()-38)),"")</f>
        <v/>
      </c>
      <c r="B42" s="186" t="str" cm="1">
        <f t="array" ref="B42">IFERROR(INDEX('03.Muestra'!$C$8:$C$17,SMALL(IF("Página Web"='03.Muestra'!$D$8:$D$17,ROW('03.Muestra'!$C$8:$C$17)-MIN(ROW('03.Muestra'!$D$8:$D$17))+1,""),ROW()-38)),"")</f>
        <v/>
      </c>
      <c r="C42" s="186" t="str" cm="1">
        <f t="array" ref="C42">IFERROR(INDEX('03.Muestra'!$F$8:$F$17,SMALL(IF("Página Web"='03.Muestra'!$D$8:$D$17,ROW('03.Muestra'!$F$8:$F$17)-MIN(ROW('03.Muestra'!$D$8:$D$17))+1,""),ROW()-38)),"")</f>
        <v/>
      </c>
      <c r="D42" s="229" t="str">
        <f t="shared" si="2"/>
        <v/>
      </c>
      <c r="E42" s="74" t="str">
        <f t="shared" si="3"/>
        <v/>
      </c>
      <c r="G42" s="18"/>
      <c r="H42" s="18"/>
      <c r="I42" s="18"/>
      <c r="J42" s="18"/>
      <c r="K42" s="163"/>
    </row>
    <row r="43" spans="1:11" ht="12" customHeight="1">
      <c r="A43" s="178" t="str" cm="1">
        <f t="array" ref="A43">IFERROR(INDEX('03.Muestra'!$B$8:$B$17,SMALL(IF("Página Web"='03.Muestra'!$D$8:$D$17,ROW('03.Muestra'!$B$8:$B$17)-MIN(ROW('03.Muestra'!$D$8:$D$17))+1,""),ROW()-38)),"")</f>
        <v/>
      </c>
      <c r="B43" s="186" t="str" cm="1">
        <f t="array" ref="B43">IFERROR(INDEX('03.Muestra'!$C$8:$C$17,SMALL(IF("Página Web"='03.Muestra'!$D$8:$D$17,ROW('03.Muestra'!$C$8:$C$17)-MIN(ROW('03.Muestra'!$D$8:$D$17))+1,""),ROW()-38)),"")</f>
        <v/>
      </c>
      <c r="C43" s="186" t="str" cm="1">
        <f t="array" ref="C43">IFERROR(INDEX('03.Muestra'!$F$8:$F$17,SMALL(IF("Página Web"='03.Muestra'!$D$8:$D$17,ROW('03.Muestra'!$F$8:$F$17)-MIN(ROW('03.Muestra'!$D$8:$D$17))+1,""),ROW()-38)),"")</f>
        <v/>
      </c>
      <c r="D43" s="229" t="str">
        <f t="shared" si="2"/>
        <v/>
      </c>
      <c r="E43" s="74" t="str">
        <f t="shared" si="3"/>
        <v/>
      </c>
      <c r="G43" s="18"/>
      <c r="H43" s="18"/>
      <c r="I43" s="18"/>
      <c r="J43" s="18"/>
      <c r="K43" s="163"/>
    </row>
    <row r="44" spans="1:11" ht="12" customHeight="1">
      <c r="A44" s="178" t="str" cm="1">
        <f t="array" ref="A44">IFERROR(INDEX('03.Muestra'!$B$8:$B$17,SMALL(IF("Página Web"='03.Muestra'!$D$8:$D$17,ROW('03.Muestra'!$B$8:$B$17)-MIN(ROW('03.Muestra'!$D$8:$D$17))+1,""),ROW()-38)),"")</f>
        <v/>
      </c>
      <c r="B44" s="186" t="str" cm="1">
        <f t="array" ref="B44">IFERROR(INDEX('03.Muestra'!$C$8:$C$17,SMALL(IF("Página Web"='03.Muestra'!$D$8:$D$17,ROW('03.Muestra'!$C$8:$C$17)-MIN(ROW('03.Muestra'!$D$8:$D$17))+1,""),ROW()-38)),"")</f>
        <v/>
      </c>
      <c r="C44" s="186" t="str" cm="1">
        <f t="array" ref="C44">IFERROR(INDEX('03.Muestra'!$F$8:$F$17,SMALL(IF("Página Web"='03.Muestra'!$D$8:$D$17,ROW('03.Muestra'!$F$8:$F$17)-MIN(ROW('03.Muestra'!$D$8:$D$17))+1,""),ROW()-38)),"")</f>
        <v/>
      </c>
      <c r="D44" s="229" t="str">
        <f t="shared" si="2"/>
        <v/>
      </c>
      <c r="E44" s="74" t="str">
        <f t="shared" si="3"/>
        <v/>
      </c>
      <c r="G44" s="18"/>
      <c r="H44" s="18"/>
      <c r="I44" s="18"/>
      <c r="J44" s="18"/>
      <c r="K44" s="163"/>
    </row>
    <row r="45" spans="1:11" ht="12" customHeight="1">
      <c r="A45" s="178" t="str" cm="1">
        <f t="array" ref="A45">IFERROR(INDEX('03.Muestra'!$B$8:$B$17,SMALL(IF("Página Web"='03.Muestra'!$D$8:$D$17,ROW('03.Muestra'!$B$8:$B$17)-MIN(ROW('03.Muestra'!$D$8:$D$17))+1,""),ROW()-38)),"")</f>
        <v/>
      </c>
      <c r="B45" s="186" t="str" cm="1">
        <f t="array" ref="B45">IFERROR(INDEX('03.Muestra'!$C$8:$C$17,SMALL(IF("Página Web"='03.Muestra'!$D$8:$D$17,ROW('03.Muestra'!$C$8:$C$17)-MIN(ROW('03.Muestra'!$D$8:$D$17))+1,""),ROW()-38)),"")</f>
        <v/>
      </c>
      <c r="C45" s="186" t="str" cm="1">
        <f t="array" ref="C45">IFERROR(INDEX('03.Muestra'!$F$8:$F$17,SMALL(IF("Página Web"='03.Muestra'!$D$8:$D$17,ROW('03.Muestra'!$F$8:$F$17)-MIN(ROW('03.Muestra'!$D$8:$D$17))+1,""),ROW()-38)),"")</f>
        <v/>
      </c>
      <c r="D45" s="229" t="str">
        <f t="shared" si="2"/>
        <v/>
      </c>
      <c r="E45" s="74" t="str">
        <f t="shared" si="3"/>
        <v/>
      </c>
      <c r="F45" s="18"/>
      <c r="G45" s="18"/>
      <c r="H45" s="18"/>
      <c r="I45" s="18"/>
      <c r="J45" s="18"/>
      <c r="K45" s="163"/>
    </row>
    <row r="46" spans="1:11" ht="12" customHeight="1">
      <c r="A46" s="178" t="str" cm="1">
        <f t="array" ref="A46">IFERROR(INDEX('03.Muestra'!$B$8:$B$17,SMALL(IF("Página Web"='03.Muestra'!$D$8:$D$17,ROW('03.Muestra'!$B$8:$B$17)-MIN(ROW('03.Muestra'!$D$8:$D$17))+1,""),ROW()-38)),"")</f>
        <v/>
      </c>
      <c r="B46" s="186" t="str" cm="1">
        <f t="array" ref="B46">IFERROR(INDEX('03.Muestra'!$C$8:$C$17,SMALL(IF("Página Web"='03.Muestra'!$D$8:$D$17,ROW('03.Muestra'!$C$8:$C$17)-MIN(ROW('03.Muestra'!$D$8:$D$17))+1,""),ROW()-38)),"")</f>
        <v/>
      </c>
      <c r="C46" s="186" t="str" cm="1">
        <f t="array" ref="C46">IFERROR(INDEX('03.Muestra'!$F$8:$F$17,SMALL(IF("Página Web"='03.Muestra'!$D$8:$D$17,ROW('03.Muestra'!$F$8:$F$17)-MIN(ROW('03.Muestra'!$D$8:$D$17))+1,""),ROW()-38)),"")</f>
        <v/>
      </c>
      <c r="D46" s="229" t="str">
        <f t="shared" si="2"/>
        <v/>
      </c>
      <c r="E46" s="74" t="str">
        <f t="shared" si="3"/>
        <v/>
      </c>
      <c r="F46" s="18"/>
      <c r="G46" s="18"/>
      <c r="H46" s="18"/>
      <c r="I46" s="18"/>
      <c r="J46" s="18"/>
      <c r="K46" s="163"/>
    </row>
    <row r="47" spans="1:11" ht="12" customHeight="1">
      <c r="A47" s="178" t="str" cm="1">
        <f t="array" ref="A47">IFERROR(INDEX('03.Muestra'!$B$8:$B$17,SMALL(IF("Página Web"='03.Muestra'!$D$8:$D$17,ROW('03.Muestra'!$B$8:$B$17)-MIN(ROW('03.Muestra'!$D$8:$D$17))+1,""),ROW()-38)),"")</f>
        <v/>
      </c>
      <c r="B47" s="186" t="str" cm="1">
        <f t="array" ref="B47">IFERROR(INDEX('03.Muestra'!$C$8:$C$17,SMALL(IF("Página Web"='03.Muestra'!$D$8:$D$17,ROW('03.Muestra'!$C$8:$C$17)-MIN(ROW('03.Muestra'!$D$8:$D$17))+1,""),ROW()-38)),"")</f>
        <v/>
      </c>
      <c r="C47" s="186" t="str" cm="1">
        <f t="array" ref="C47">IFERROR(INDEX('03.Muestra'!$F$8:$F$17,SMALL(IF("Página Web"='03.Muestra'!$D$8:$D$17,ROW('03.Muestra'!$F$8:$F$17)-MIN(ROW('03.Muestra'!$D$8:$D$17))+1,""),ROW()-38)),"")</f>
        <v/>
      </c>
      <c r="D47" s="229" t="str">
        <f t="shared" si="2"/>
        <v/>
      </c>
      <c r="E47" s="74" t="str">
        <f t="shared" si="3"/>
        <v/>
      </c>
      <c r="F47" s="18"/>
      <c r="G47" s="18"/>
      <c r="H47" s="18"/>
      <c r="I47" s="18"/>
      <c r="J47" s="18"/>
      <c r="K47" s="163"/>
    </row>
    <row r="48" spans="1:11" ht="12" customHeight="1">
      <c r="A48" s="178" t="str" cm="1">
        <f t="array" ref="A48">IFERROR(INDEX('03.Muestra'!$B$8:$B$17,SMALL(IF("Página Web"='03.Muestra'!$D$8:$D$17,ROW('03.Muestra'!$B$8:$B$17)-MIN(ROW('03.Muestra'!$D$8:$D$17))+1,""),ROW()-38)),"")</f>
        <v/>
      </c>
      <c r="B48" s="186" t="str" cm="1">
        <f t="array" ref="B48">IFERROR(INDEX('03.Muestra'!$C$8:$C$17,SMALL(IF("Página Web"='03.Muestra'!$D$8:$D$17,ROW('03.Muestra'!$C$8:$C$17)-MIN(ROW('03.Muestra'!$D$8:$D$17))+1,""),ROW()-38)),"")</f>
        <v/>
      </c>
      <c r="C48" s="186" t="str" cm="1">
        <f t="array" ref="C48">IFERROR(INDEX('03.Muestra'!$F$8:$F$17,SMALL(IF("Página Web"='03.Muestra'!$D$8:$D$17,ROW('03.Muestra'!$F$8:$F$17)-MIN(ROW('03.Muestra'!$D$8:$D$17))+1,""),ROW()-38)),"")</f>
        <v/>
      </c>
      <c r="D48" s="229" t="str">
        <f t="shared" si="2"/>
        <v/>
      </c>
      <c r="E48" s="74" t="str">
        <f t="shared" si="3"/>
        <v/>
      </c>
      <c r="F48" s="18"/>
      <c r="G48" s="18"/>
      <c r="H48" s="18"/>
      <c r="I48" s="18"/>
      <c r="J48" s="18"/>
      <c r="K48" s="163"/>
    </row>
    <row r="49" spans="1:11" ht="12" customHeight="1">
      <c r="A49" s="79"/>
      <c r="B49" s="111"/>
      <c r="C49" s="111"/>
      <c r="D49" s="239"/>
      <c r="E49" s="74"/>
      <c r="F49" s="18"/>
      <c r="G49" s="18"/>
      <c r="H49" s="18"/>
      <c r="I49" s="18"/>
      <c r="J49" s="18"/>
      <c r="K49" s="163"/>
    </row>
    <row r="50" spans="1:11" ht="12" customHeight="1">
      <c r="A50" s="79"/>
      <c r="B50" s="111"/>
      <c r="C50" s="111"/>
      <c r="D50" s="239"/>
      <c r="E50" s="74"/>
      <c r="F50" s="18"/>
      <c r="G50" s="18"/>
      <c r="H50" s="18"/>
      <c r="I50" s="18"/>
      <c r="J50" s="18"/>
      <c r="K50" s="163"/>
    </row>
    <row r="51" spans="1:11" ht="31">
      <c r="A51" s="227"/>
      <c r="B51" s="228"/>
      <c r="C51" s="227"/>
      <c r="D51" s="240"/>
      <c r="E51" s="74"/>
      <c r="F51" s="18"/>
      <c r="G51" s="18"/>
      <c r="H51" s="18"/>
      <c r="I51" s="18"/>
      <c r="J51" s="18"/>
      <c r="K51" s="163"/>
    </row>
    <row r="52" spans="1:11" ht="18" customHeight="1">
      <c r="A52" s="180"/>
      <c r="B52" s="180"/>
      <c r="C52" s="180"/>
      <c r="D52" s="241"/>
      <c r="E52" s="74"/>
      <c r="F52" s="25"/>
      <c r="G52" s="18"/>
      <c r="H52" s="18"/>
      <c r="I52" s="18"/>
      <c r="J52" s="18"/>
      <c r="K52" s="163"/>
    </row>
    <row r="53" spans="1:11" ht="12" customHeight="1">
      <c r="B53" s="18"/>
      <c r="C53" s="18"/>
      <c r="D53" s="235"/>
      <c r="E53" s="74"/>
      <c r="F53" s="18"/>
      <c r="G53" s="18"/>
      <c r="H53" s="18"/>
      <c r="I53" s="18"/>
      <c r="J53" s="18"/>
      <c r="K53" s="163"/>
    </row>
    <row r="54" spans="1:11" ht="12" customHeight="1">
      <c r="B54" s="18"/>
      <c r="C54" s="18"/>
      <c r="D54" s="235"/>
      <c r="E54" s="78"/>
      <c r="F54" s="18"/>
      <c r="G54" s="18"/>
      <c r="H54" s="18"/>
      <c r="I54" s="18"/>
      <c r="J54" s="18"/>
      <c r="K54" s="163"/>
    </row>
    <row r="55" spans="1:11" ht="29.25" customHeight="1">
      <c r="A55" s="157" t="s">
        <v>262</v>
      </c>
      <c r="B55" s="22" t="s">
        <v>87</v>
      </c>
      <c r="C55" s="23" t="s">
        <v>257</v>
      </c>
      <c r="D55" s="237" t="s">
        <v>30</v>
      </c>
      <c r="E55" s="88"/>
    </row>
    <row r="56" spans="1:11" ht="12" customHeight="1">
      <c r="A56" s="178" cm="1">
        <f t="array" ref="A56">IFERROR(INDEX('03.Muestra'!$B$8:$B$17,SMALL(IF("Página Web"='03.Muestra'!$D$8:$D$17,ROW('03.Muestra'!$B$8:$B$17)-MIN(ROW('03.Muestra'!$D$8:$D$17))+1,""),ROW()-55)),"")</f>
        <v>1</v>
      </c>
      <c r="B56" s="186" t="str" cm="1">
        <f t="array" ref="B56">IFERROR(INDEX('03.Muestra'!$C$8:$C$17,SMALL(IF("Página Web"='03.Muestra'!$D$8:$D$17,ROW('03.Muestra'!$C$8:$C$17)-MIN(ROW('03.Muestra'!$D$8:$D$17))+1,""),ROW()-55)),"")</f>
        <v>Home</v>
      </c>
      <c r="C56" s="186" t="str" cm="1">
        <f t="array" ref="C56">IFERROR(INDEX('03.Muestra'!$F$8:$F$17,SMALL(IF("Página Web"='03.Muestra'!$D$8:$D$17,ROW('03.Muestra'!$F$8:$F$17)-MIN(ROW('03.Muestra'!$D$8:$D$17))+1,""),ROW()-55)),"")</f>
        <v>https://…</v>
      </c>
      <c r="D56" s="229" t="s">
        <v>24</v>
      </c>
      <c r="E56" s="74" t="str">
        <f t="shared" ref="E56:E65" si="4">IF(D56&lt;&gt;"",IF(AND(B56&lt;&gt;"",C56&lt;&gt;""),"","ERR"),"")</f>
        <v/>
      </c>
      <c r="F56" s="81" t="s">
        <v>31</v>
      </c>
      <c r="G56" s="82" t="s">
        <v>35</v>
      </c>
      <c r="H56" s="83" t="s">
        <v>33</v>
      </c>
      <c r="I56" s="84" t="s">
        <v>26</v>
      </c>
      <c r="J56" s="85" t="s">
        <v>24</v>
      </c>
      <c r="K56" s="159" t="s">
        <v>463</v>
      </c>
    </row>
    <row r="57" spans="1:11" ht="12" customHeight="1">
      <c r="A57" s="178" t="str" cm="1">
        <f t="array" ref="A57">IFERROR(INDEX('03.Muestra'!$B$8:$B$17,SMALL(IF("Página Web"='03.Muestra'!$D$8:$D$17,ROW('03.Muestra'!$B$8:$B$17)-MIN(ROW('03.Muestra'!$D$8:$D$17))+1,""),ROW()-55)),"")</f>
        <v/>
      </c>
      <c r="B57" s="186" t="str" cm="1">
        <f t="array" ref="B57">IFERROR(INDEX('03.Muestra'!$C$8:$C$17,SMALL(IF("Página Web"='03.Muestra'!$D$8:$D$17,ROW('03.Muestra'!$C$8:$C$17)-MIN(ROW('03.Muestra'!$D$8:$D$17))+1,""),ROW()-55)),"")</f>
        <v/>
      </c>
      <c r="C57" s="186" t="str" cm="1">
        <f t="array" ref="C57">IFERROR(INDEX('03.Muestra'!$F$8:$F$17,SMALL(IF("Página Web"='03.Muestra'!$D$8:$D$17,ROW('03.Muestra'!$F$8:$F$17)-MIN(ROW('03.Muestra'!$D$8:$D$17))+1,""),ROW()-55)),"")</f>
        <v/>
      </c>
      <c r="D57" s="229" t="s">
        <v>24</v>
      </c>
      <c r="E57" s="74" t="str">
        <f t="shared" si="4"/>
        <v>ERR</v>
      </c>
      <c r="F57" s="199">
        <f ca="1">COUNTIF($D56:INDIRECT("$D" &amp;  SUM(ROW()-1,'03.Muestra'!$D$20)-1),F56)</f>
        <v>0</v>
      </c>
      <c r="G57" s="199">
        <f ca="1">COUNTIF($D56:INDIRECT("$D" &amp;  SUM(ROW()-1,'03.Muestra'!$D$20)-1),G56)</f>
        <v>0</v>
      </c>
      <c r="H57" s="199">
        <f ca="1">COUNTIF($D56:INDIRECT("$D" &amp;  SUM(ROW()-1,'03.Muestra'!$D$20)-1),H56)</f>
        <v>0</v>
      </c>
      <c r="I57" s="199">
        <f ca="1">COUNTIF($D56:INDIRECT("$D" &amp;  SUM(ROW()-1,'03.Muestra'!$D$20)-1),I56)</f>
        <v>0</v>
      </c>
      <c r="J57" s="199">
        <f ca="1">COUNTIF($D56:INDIRECT("$D" &amp;  SUM(ROW()-1,'03.Muestra'!$D$20)-1),J56)</f>
        <v>1</v>
      </c>
      <c r="K57" s="160">
        <f ca="1">IF(COUNTIF('03.Muestra'!$D$8:$D$17,"Página Web")=0,0,COUNTBLANK($D56:INDIRECT("$D" &amp;  SUM(ROW()-1,COUNTIF('03.Muestra'!$D$8:$D$17,"Página Web"))-1)))</f>
        <v>0</v>
      </c>
    </row>
    <row r="58" spans="1:11" ht="12" customHeight="1">
      <c r="A58" s="178" t="str" cm="1">
        <f t="array" ref="A58">IFERROR(INDEX('03.Muestra'!$B$8:$B$17,SMALL(IF("Página Web"='03.Muestra'!$D$8:$D$17,ROW('03.Muestra'!$B$8:$B$17)-MIN(ROW('03.Muestra'!$D$8:$D$17))+1,""),ROW()-55)),"")</f>
        <v/>
      </c>
      <c r="B58" s="186" t="str" cm="1">
        <f t="array" ref="B58">IFERROR(INDEX('03.Muestra'!$C$8:$C$17,SMALL(IF("Página Web"='03.Muestra'!$D$8:$D$17,ROW('03.Muestra'!$C$8:$C$17)-MIN(ROW('03.Muestra'!$D$8:$D$17))+1,""),ROW()-55)),"")</f>
        <v/>
      </c>
      <c r="C58" s="186" t="str" cm="1">
        <f t="array" ref="C58">IFERROR(INDEX('03.Muestra'!$F$8:$F$17,SMALL(IF("Página Web"='03.Muestra'!$D$8:$D$17,ROW('03.Muestra'!$F$8:$F$17)-MIN(ROW('03.Muestra'!$D$8:$D$17))+1,""),ROW()-55)),"")</f>
        <v/>
      </c>
      <c r="D58" s="229" t="s">
        <v>24</v>
      </c>
      <c r="E58" s="74" t="str">
        <f t="shared" si="4"/>
        <v>ERR</v>
      </c>
      <c r="G58" s="18"/>
      <c r="H58" s="18"/>
      <c r="I58" s="18"/>
      <c r="J58" s="18"/>
      <c r="K58" s="163"/>
    </row>
    <row r="59" spans="1:11" ht="12" customHeight="1">
      <c r="A59" s="178" t="str" cm="1">
        <f t="array" ref="A59">IFERROR(INDEX('03.Muestra'!$B$8:$B$17,SMALL(IF("Página Web"='03.Muestra'!$D$8:$D$17,ROW('03.Muestra'!$B$8:$B$17)-MIN(ROW('03.Muestra'!$D$8:$D$17))+1,""),ROW()-55)),"")</f>
        <v/>
      </c>
      <c r="B59" s="186" t="str" cm="1">
        <f t="array" ref="B59">IFERROR(INDEX('03.Muestra'!$C$8:$C$17,SMALL(IF("Página Web"='03.Muestra'!$D$8:$D$17,ROW('03.Muestra'!$C$8:$C$17)-MIN(ROW('03.Muestra'!$D$8:$D$17))+1,""),ROW()-55)),"")</f>
        <v/>
      </c>
      <c r="C59" s="186" t="str" cm="1">
        <f t="array" ref="C59">IFERROR(INDEX('03.Muestra'!$F$8:$F$17,SMALL(IF("Página Web"='03.Muestra'!$D$8:$D$17,ROW('03.Muestra'!$F$8:$F$17)-MIN(ROW('03.Muestra'!$D$8:$D$17))+1,""),ROW()-55)),"")</f>
        <v/>
      </c>
      <c r="D59" s="229" t="str">
        <f t="shared" ref="D59:D65" si="5">IF(C59="","",$D$18)</f>
        <v/>
      </c>
      <c r="E59" s="74" t="str">
        <f t="shared" si="4"/>
        <v/>
      </c>
      <c r="G59" s="18"/>
      <c r="H59" s="18"/>
      <c r="I59" s="18"/>
      <c r="J59" s="18"/>
      <c r="K59" s="163"/>
    </row>
    <row r="60" spans="1:11" ht="12" customHeight="1">
      <c r="A60" s="178" t="str" cm="1">
        <f t="array" ref="A60">IFERROR(INDEX('03.Muestra'!$B$8:$B$17,SMALL(IF("Página Web"='03.Muestra'!$D$8:$D$17,ROW('03.Muestra'!$B$8:$B$17)-MIN(ROW('03.Muestra'!$D$8:$D$17))+1,""),ROW()-55)),"")</f>
        <v/>
      </c>
      <c r="B60" s="186" t="str" cm="1">
        <f t="array" ref="B60">IFERROR(INDEX('03.Muestra'!$C$8:$C$17,SMALL(IF("Página Web"='03.Muestra'!$D$8:$D$17,ROW('03.Muestra'!$C$8:$C$17)-MIN(ROW('03.Muestra'!$D$8:$D$17))+1,""),ROW()-55)),"")</f>
        <v/>
      </c>
      <c r="C60" s="186" t="str" cm="1">
        <f t="array" ref="C60">IFERROR(INDEX('03.Muestra'!$F$8:$F$17,SMALL(IF("Página Web"='03.Muestra'!$D$8:$D$17,ROW('03.Muestra'!$F$8:$F$17)-MIN(ROW('03.Muestra'!$D$8:$D$17))+1,""),ROW()-55)),"")</f>
        <v/>
      </c>
      <c r="D60" s="229" t="str">
        <f t="shared" si="5"/>
        <v/>
      </c>
      <c r="E60" s="74" t="str">
        <f t="shared" si="4"/>
        <v/>
      </c>
      <c r="G60" s="18"/>
      <c r="H60" s="18"/>
      <c r="I60" s="18"/>
      <c r="J60" s="18"/>
      <c r="K60" s="163"/>
    </row>
    <row r="61" spans="1:11" ht="12" customHeight="1">
      <c r="A61" s="178" t="str" cm="1">
        <f t="array" ref="A61">IFERROR(INDEX('03.Muestra'!$B$8:$B$17,SMALL(IF("Página Web"='03.Muestra'!$D$8:$D$17,ROW('03.Muestra'!$B$8:$B$17)-MIN(ROW('03.Muestra'!$D$8:$D$17))+1,""),ROW()-55)),"")</f>
        <v/>
      </c>
      <c r="B61" s="186" t="str" cm="1">
        <f t="array" ref="B61">IFERROR(INDEX('03.Muestra'!$C$8:$C$17,SMALL(IF("Página Web"='03.Muestra'!$D$8:$D$17,ROW('03.Muestra'!$C$8:$C$17)-MIN(ROW('03.Muestra'!$D$8:$D$17))+1,""),ROW()-55)),"")</f>
        <v/>
      </c>
      <c r="C61" s="186" t="str" cm="1">
        <f t="array" ref="C61">IFERROR(INDEX('03.Muestra'!$F$8:$F$17,SMALL(IF("Página Web"='03.Muestra'!$D$8:$D$17,ROW('03.Muestra'!$F$8:$F$17)-MIN(ROW('03.Muestra'!$D$8:$D$17))+1,""),ROW()-55)),"")</f>
        <v/>
      </c>
      <c r="D61" s="229" t="str">
        <f t="shared" si="5"/>
        <v/>
      </c>
      <c r="E61" s="74" t="str">
        <f t="shared" si="4"/>
        <v/>
      </c>
      <c r="G61" s="18"/>
      <c r="H61" s="18"/>
      <c r="I61" s="18"/>
      <c r="J61" s="18"/>
      <c r="K61" s="163"/>
    </row>
    <row r="62" spans="1:11" ht="12" customHeight="1">
      <c r="A62" s="178" t="str" cm="1">
        <f t="array" ref="A62">IFERROR(INDEX('03.Muestra'!$B$8:$B$17,SMALL(IF("Página Web"='03.Muestra'!$D$8:$D$17,ROW('03.Muestra'!$B$8:$B$17)-MIN(ROW('03.Muestra'!$D$8:$D$17))+1,""),ROW()-55)),"")</f>
        <v/>
      </c>
      <c r="B62" s="186" t="str" cm="1">
        <f t="array" ref="B62">IFERROR(INDEX('03.Muestra'!$C$8:$C$17,SMALL(IF("Página Web"='03.Muestra'!$D$8:$D$17,ROW('03.Muestra'!$C$8:$C$17)-MIN(ROW('03.Muestra'!$D$8:$D$17))+1,""),ROW()-55)),"")</f>
        <v/>
      </c>
      <c r="C62" s="186" t="str" cm="1">
        <f t="array" ref="C62">IFERROR(INDEX('03.Muestra'!$F$8:$F$17,SMALL(IF("Página Web"='03.Muestra'!$D$8:$D$17,ROW('03.Muestra'!$F$8:$F$17)-MIN(ROW('03.Muestra'!$D$8:$D$17))+1,""),ROW()-55)),"")</f>
        <v/>
      </c>
      <c r="D62" s="229" t="str">
        <f t="shared" si="5"/>
        <v/>
      </c>
      <c r="E62" s="74" t="str">
        <f t="shared" si="4"/>
        <v/>
      </c>
      <c r="F62" s="18"/>
      <c r="G62" s="18"/>
      <c r="H62" s="18"/>
      <c r="I62" s="18"/>
      <c r="J62" s="18"/>
      <c r="K62" s="163"/>
    </row>
    <row r="63" spans="1:11" ht="12" customHeight="1">
      <c r="A63" s="178" t="str" cm="1">
        <f t="array" ref="A63">IFERROR(INDEX('03.Muestra'!$B$8:$B$17,SMALL(IF("Página Web"='03.Muestra'!$D$8:$D$17,ROW('03.Muestra'!$B$8:$B$17)-MIN(ROW('03.Muestra'!$D$8:$D$17))+1,""),ROW()-55)),"")</f>
        <v/>
      </c>
      <c r="B63" s="186" t="str" cm="1">
        <f t="array" ref="B63">IFERROR(INDEX('03.Muestra'!$C$8:$C$17,SMALL(IF("Página Web"='03.Muestra'!$D$8:$D$17,ROW('03.Muestra'!$C$8:$C$17)-MIN(ROW('03.Muestra'!$D$8:$D$17))+1,""),ROW()-55)),"")</f>
        <v/>
      </c>
      <c r="C63" s="186" t="str" cm="1">
        <f t="array" ref="C63">IFERROR(INDEX('03.Muestra'!$F$8:$F$17,SMALL(IF("Página Web"='03.Muestra'!$D$8:$D$17,ROW('03.Muestra'!$F$8:$F$17)-MIN(ROW('03.Muestra'!$D$8:$D$17))+1,""),ROW()-55)),"")</f>
        <v/>
      </c>
      <c r="D63" s="229" t="str">
        <f t="shared" si="5"/>
        <v/>
      </c>
      <c r="E63" s="74" t="str">
        <f t="shared" si="4"/>
        <v/>
      </c>
      <c r="F63" s="18"/>
      <c r="G63" s="18"/>
      <c r="H63" s="18"/>
      <c r="I63" s="18"/>
      <c r="J63" s="18"/>
      <c r="K63" s="163"/>
    </row>
    <row r="64" spans="1:11" ht="12" customHeight="1">
      <c r="A64" s="178" t="str" cm="1">
        <f t="array" ref="A64">IFERROR(INDEX('03.Muestra'!$B$8:$B$17,SMALL(IF("Página Web"='03.Muestra'!$D$8:$D$17,ROW('03.Muestra'!$B$8:$B$17)-MIN(ROW('03.Muestra'!$D$8:$D$17))+1,""),ROW()-55)),"")</f>
        <v/>
      </c>
      <c r="B64" s="186" t="str" cm="1">
        <f t="array" ref="B64">IFERROR(INDEX('03.Muestra'!$C$8:$C$17,SMALL(IF("Página Web"='03.Muestra'!$D$8:$D$17,ROW('03.Muestra'!$C$8:$C$17)-MIN(ROW('03.Muestra'!$D$8:$D$17))+1,""),ROW()-55)),"")</f>
        <v/>
      </c>
      <c r="C64" s="186" t="str" cm="1">
        <f t="array" ref="C64">IFERROR(INDEX('03.Muestra'!$F$8:$F$17,SMALL(IF("Página Web"='03.Muestra'!$D$8:$D$17,ROW('03.Muestra'!$F$8:$F$17)-MIN(ROW('03.Muestra'!$D$8:$D$17))+1,""),ROW()-55)),"")</f>
        <v/>
      </c>
      <c r="D64" s="229" t="str">
        <f t="shared" si="5"/>
        <v/>
      </c>
      <c r="E64" s="74" t="str">
        <f t="shared" si="4"/>
        <v/>
      </c>
      <c r="F64" s="18"/>
      <c r="G64" s="18"/>
      <c r="H64" s="18"/>
      <c r="I64" s="18"/>
      <c r="J64" s="18"/>
      <c r="K64" s="163"/>
    </row>
    <row r="65" spans="1:11" ht="12" customHeight="1">
      <c r="A65" s="178" t="str" cm="1">
        <f t="array" ref="A65">IFERROR(INDEX('03.Muestra'!$B$8:$B$17,SMALL(IF("Página Web"='03.Muestra'!$D$8:$D$17,ROW('03.Muestra'!$B$8:$B$17)-MIN(ROW('03.Muestra'!$D$8:$D$17))+1,""),ROW()-55)),"")</f>
        <v/>
      </c>
      <c r="B65" s="186" t="str" cm="1">
        <f t="array" ref="B65">IFERROR(INDEX('03.Muestra'!$C$8:$C$17,SMALL(IF("Página Web"='03.Muestra'!$D$8:$D$17,ROW('03.Muestra'!$C$8:$C$17)-MIN(ROW('03.Muestra'!$D$8:$D$17))+1,""),ROW()-55)),"")</f>
        <v/>
      </c>
      <c r="C65" s="186" t="str" cm="1">
        <f t="array" ref="C65">IFERROR(INDEX('03.Muestra'!$F$8:$F$17,SMALL(IF("Página Web"='03.Muestra'!$D$8:$D$17,ROW('03.Muestra'!$F$8:$F$17)-MIN(ROW('03.Muestra'!$D$8:$D$17))+1,""),ROW()-55)),"")</f>
        <v/>
      </c>
      <c r="D65" s="229" t="str">
        <f t="shared" si="5"/>
        <v/>
      </c>
      <c r="E65" s="74" t="str">
        <f t="shared" si="4"/>
        <v/>
      </c>
      <c r="F65" s="18"/>
      <c r="G65" s="18"/>
      <c r="H65" s="18"/>
      <c r="I65" s="18"/>
      <c r="J65" s="18"/>
      <c r="K65" s="163"/>
    </row>
    <row r="66" spans="1:11" ht="12" customHeight="1">
      <c r="A66" s="79"/>
      <c r="B66" s="111"/>
      <c r="C66" s="111"/>
      <c r="D66" s="239"/>
      <c r="E66" s="74"/>
      <c r="F66" s="18"/>
      <c r="G66" s="18"/>
      <c r="H66" s="18"/>
      <c r="I66" s="18"/>
      <c r="J66" s="18"/>
      <c r="K66" s="163"/>
    </row>
    <row r="67" spans="1:11" ht="12" customHeight="1">
      <c r="A67" s="79"/>
      <c r="B67" s="111"/>
      <c r="C67" s="111"/>
      <c r="D67" s="239"/>
      <c r="E67" s="74"/>
      <c r="F67" s="18"/>
      <c r="G67" s="18"/>
      <c r="H67" s="18"/>
      <c r="I67" s="18"/>
      <c r="J67" s="18"/>
      <c r="K67" s="163"/>
    </row>
    <row r="68" spans="1:11" ht="36" customHeight="1">
      <c r="A68" s="227"/>
      <c r="B68" s="228"/>
      <c r="C68" s="227"/>
      <c r="D68" s="240"/>
      <c r="E68" s="74"/>
      <c r="F68" s="18"/>
      <c r="G68" s="18"/>
      <c r="H68" s="18"/>
      <c r="I68" s="18"/>
      <c r="J68" s="18"/>
      <c r="K68" s="163"/>
    </row>
    <row r="69" spans="1:11" ht="17" customHeight="1">
      <c r="A69" s="180"/>
      <c r="B69" s="180"/>
      <c r="C69" s="180"/>
      <c r="D69" s="241"/>
      <c r="E69" s="74"/>
      <c r="F69" s="25"/>
      <c r="G69" s="18"/>
      <c r="H69" s="18"/>
      <c r="I69" s="18"/>
      <c r="J69" s="18"/>
      <c r="K69" s="163"/>
    </row>
    <row r="70" spans="1:11" ht="12" customHeight="1">
      <c r="B70" s="18"/>
      <c r="C70" s="18"/>
      <c r="D70" s="235"/>
      <c r="E70" s="74"/>
      <c r="F70" s="18"/>
      <c r="G70" s="18"/>
      <c r="H70" s="18"/>
      <c r="I70" s="18"/>
      <c r="J70" s="18"/>
      <c r="K70" s="163"/>
    </row>
    <row r="71" spans="1:11" ht="12" customHeight="1">
      <c r="B71" s="18"/>
      <c r="C71" s="18"/>
      <c r="D71" s="235"/>
      <c r="E71" s="78"/>
      <c r="F71" s="18"/>
      <c r="G71" s="18"/>
      <c r="H71" s="18"/>
      <c r="I71" s="18"/>
      <c r="J71" s="18"/>
      <c r="K71" s="163"/>
    </row>
    <row r="72" spans="1:11" ht="29.25" customHeight="1">
      <c r="A72" s="157" t="s">
        <v>262</v>
      </c>
      <c r="B72" s="22" t="s">
        <v>87</v>
      </c>
      <c r="C72" s="23" t="s">
        <v>258</v>
      </c>
      <c r="D72" s="237" t="s">
        <v>30</v>
      </c>
      <c r="E72" s="88"/>
      <c r="K72" s="163"/>
    </row>
    <row r="73" spans="1:11" ht="12" customHeight="1">
      <c r="A73" s="178" cm="1">
        <f t="array" ref="A73">IFERROR(INDEX('03.Muestra'!$B$8:$B$17,SMALL(IF("Página Web"='03.Muestra'!$D$8:$D$17,ROW('03.Muestra'!$B$8:$B$17)-MIN(ROW('03.Muestra'!$D$8:$D$17))+1,""),ROW()-72)),"")</f>
        <v>1</v>
      </c>
      <c r="B73" s="186" t="str" cm="1">
        <f t="array" ref="B73">IFERROR(INDEX('03.Muestra'!$C$8:$C$17,SMALL(IF("Página Web"='03.Muestra'!$D$8:$D$17,ROW('03.Muestra'!$C$8:$C$17)-MIN(ROW('03.Muestra'!$D$8:$D$17))+1,""),ROW()-72)),"")</f>
        <v>Home</v>
      </c>
      <c r="C73" s="186" t="str" cm="1">
        <f t="array" ref="C73">IFERROR(INDEX('03.Muestra'!$F$8:$F$17,SMALL(IF("Página Web"='03.Muestra'!$D$8:$D$17,ROW('03.Muestra'!$F$8:$F$17)-MIN(ROW('03.Muestra'!$D$8:$D$17))+1,""),ROW()-72)),"")</f>
        <v>https://…</v>
      </c>
      <c r="D73" s="229" t="str">
        <f t="shared" ref="D73:D82" si="6">IF(C73="","",$D$18)</f>
        <v>N/A</v>
      </c>
      <c r="E73" s="74" t="str">
        <f t="shared" ref="E73:E82" si="7">IF(D73&lt;&gt;"",IF(AND(B73&lt;&gt;"",C73&lt;&gt;""),"","ERR"),"")</f>
        <v/>
      </c>
      <c r="F73" s="81" t="s">
        <v>31</v>
      </c>
      <c r="G73" s="82" t="s">
        <v>35</v>
      </c>
      <c r="H73" s="83" t="s">
        <v>33</v>
      </c>
      <c r="I73" s="84" t="s">
        <v>26</v>
      </c>
      <c r="J73" s="85" t="s">
        <v>24</v>
      </c>
      <c r="K73" s="159" t="s">
        <v>463</v>
      </c>
    </row>
    <row r="74" spans="1:11" ht="12" customHeight="1">
      <c r="A74" s="178" t="str" cm="1">
        <f t="array" ref="A74">IFERROR(INDEX('03.Muestra'!$B$8:$B$17,SMALL(IF("Página Web"='03.Muestra'!$D$8:$D$17,ROW('03.Muestra'!$B$8:$B$17)-MIN(ROW('03.Muestra'!$D$8:$D$17))+1,""),ROW()-72)),"")</f>
        <v/>
      </c>
      <c r="B74" s="186" t="str" cm="1">
        <f t="array" ref="B74">IFERROR(INDEX('03.Muestra'!$C$8:$C$17,SMALL(IF("Página Web"='03.Muestra'!$D$8:$D$17,ROW('03.Muestra'!$C$8:$C$17)-MIN(ROW('03.Muestra'!$D$8:$D$17))+1,""),ROW()-72)),"")</f>
        <v/>
      </c>
      <c r="C74" s="186" t="str" cm="1">
        <f t="array" ref="C74">IFERROR(INDEX('03.Muestra'!$F$8:$F$17,SMALL(IF("Página Web"='03.Muestra'!$D$8:$D$17,ROW('03.Muestra'!$F$8:$F$17)-MIN(ROW('03.Muestra'!$D$8:$D$17))+1,""),ROW()-72)),"")</f>
        <v/>
      </c>
      <c r="D74" s="229" t="str">
        <f t="shared" si="6"/>
        <v/>
      </c>
      <c r="E74" s="74" t="str">
        <f t="shared" si="7"/>
        <v/>
      </c>
      <c r="F74" s="199">
        <f ca="1">COUNTIF($D73:INDIRECT("$D" &amp;  SUM(ROW()-1,'03.Muestra'!$D$20)-1),F73)</f>
        <v>0</v>
      </c>
      <c r="G74" s="199">
        <f ca="1">COUNTIF($D73:INDIRECT("$D" &amp;  SUM(ROW()-1,'03.Muestra'!$D$20)-1),G73)</f>
        <v>0</v>
      </c>
      <c r="H74" s="199">
        <f ca="1">COUNTIF($D73:INDIRECT("$D" &amp;  SUM(ROW()-1,'03.Muestra'!$D$20)-1),H73)</f>
        <v>1</v>
      </c>
      <c r="I74" s="199">
        <f ca="1">COUNTIF($D73:INDIRECT("$D" &amp;  SUM(ROW()-1,'03.Muestra'!$D$20)-1),I73)</f>
        <v>0</v>
      </c>
      <c r="J74" s="199">
        <f ca="1">COUNTIF($D73:INDIRECT("$D" &amp;  SUM(ROW()-1,'03.Muestra'!$D$20)-1),J73)</f>
        <v>0</v>
      </c>
      <c r="K74" s="160">
        <f ca="1">IF(COUNTIF('03.Muestra'!$D$8:$D$17,"Página Web")=0,0,COUNTBLANK($D73:INDIRECT("$D" &amp;  SUM(ROW()-1,COUNTIF('03.Muestra'!$D$8:$D$17,"Página Web"))-1)))</f>
        <v>0</v>
      </c>
    </row>
    <row r="75" spans="1:11" ht="12" customHeight="1">
      <c r="A75" s="178" t="str" cm="1">
        <f t="array" ref="A75">IFERROR(INDEX('03.Muestra'!$B$8:$B$17,SMALL(IF("Página Web"='03.Muestra'!$D$8:$D$17,ROW('03.Muestra'!$B$8:$B$17)-MIN(ROW('03.Muestra'!$D$8:$D$17))+1,""),ROW()-72)),"")</f>
        <v/>
      </c>
      <c r="B75" s="186" t="str" cm="1">
        <f t="array" ref="B75">IFERROR(INDEX('03.Muestra'!$C$8:$C$17,SMALL(IF("Página Web"='03.Muestra'!$D$8:$D$17,ROW('03.Muestra'!$C$8:$C$17)-MIN(ROW('03.Muestra'!$D$8:$D$17))+1,""),ROW()-72)),"")</f>
        <v/>
      </c>
      <c r="C75" s="186" t="str" cm="1">
        <f t="array" ref="C75">IFERROR(INDEX('03.Muestra'!$F$8:$F$17,SMALL(IF("Página Web"='03.Muestra'!$D$8:$D$17,ROW('03.Muestra'!$F$8:$F$17)-MIN(ROW('03.Muestra'!$D$8:$D$17))+1,""),ROW()-72)),"")</f>
        <v/>
      </c>
      <c r="D75" s="229" t="str">
        <f t="shared" si="6"/>
        <v/>
      </c>
      <c r="E75" s="74" t="str">
        <f t="shared" si="7"/>
        <v/>
      </c>
      <c r="G75" s="18"/>
      <c r="H75" s="18"/>
      <c r="I75" s="18"/>
      <c r="J75" s="18"/>
      <c r="K75" s="163"/>
    </row>
    <row r="76" spans="1:11" ht="12" customHeight="1">
      <c r="A76" s="178" t="str" cm="1">
        <f t="array" ref="A76">IFERROR(INDEX('03.Muestra'!$B$8:$B$17,SMALL(IF("Página Web"='03.Muestra'!$D$8:$D$17,ROW('03.Muestra'!$B$8:$B$17)-MIN(ROW('03.Muestra'!$D$8:$D$17))+1,""),ROW()-72)),"")</f>
        <v/>
      </c>
      <c r="B76" s="186" t="str" cm="1">
        <f t="array" ref="B76">IFERROR(INDEX('03.Muestra'!$C$8:$C$17,SMALL(IF("Página Web"='03.Muestra'!$D$8:$D$17,ROW('03.Muestra'!$C$8:$C$17)-MIN(ROW('03.Muestra'!$D$8:$D$17))+1,""),ROW()-72)),"")</f>
        <v/>
      </c>
      <c r="C76" s="186" t="str" cm="1">
        <f t="array" ref="C76">IFERROR(INDEX('03.Muestra'!$F$8:$F$17,SMALL(IF("Página Web"='03.Muestra'!$D$8:$D$17,ROW('03.Muestra'!$F$8:$F$17)-MIN(ROW('03.Muestra'!$D$8:$D$17))+1,""),ROW()-72)),"")</f>
        <v/>
      </c>
      <c r="D76" s="229" t="str">
        <f t="shared" si="6"/>
        <v/>
      </c>
      <c r="E76" s="74" t="str">
        <f t="shared" si="7"/>
        <v/>
      </c>
      <c r="G76" s="18"/>
      <c r="H76" s="18"/>
      <c r="I76" s="18"/>
      <c r="J76" s="18"/>
      <c r="K76" s="163"/>
    </row>
    <row r="77" spans="1:11" ht="12" customHeight="1">
      <c r="A77" s="178" t="str" cm="1">
        <f t="array" ref="A77">IFERROR(INDEX('03.Muestra'!$B$8:$B$17,SMALL(IF("Página Web"='03.Muestra'!$D$8:$D$17,ROW('03.Muestra'!$B$8:$B$17)-MIN(ROW('03.Muestra'!$D$8:$D$17))+1,""),ROW()-72)),"")</f>
        <v/>
      </c>
      <c r="B77" s="186" t="str" cm="1">
        <f t="array" ref="B77">IFERROR(INDEX('03.Muestra'!$C$8:$C$17,SMALL(IF("Página Web"='03.Muestra'!$D$8:$D$17,ROW('03.Muestra'!$C$8:$C$17)-MIN(ROW('03.Muestra'!$D$8:$D$17))+1,""),ROW()-72)),"")</f>
        <v/>
      </c>
      <c r="C77" s="186" t="str" cm="1">
        <f t="array" ref="C77">IFERROR(INDEX('03.Muestra'!$F$8:$F$17,SMALL(IF("Página Web"='03.Muestra'!$D$8:$D$17,ROW('03.Muestra'!$F$8:$F$17)-MIN(ROW('03.Muestra'!$D$8:$D$17))+1,""),ROW()-72)),"")</f>
        <v/>
      </c>
      <c r="D77" s="229" t="str">
        <f t="shared" si="6"/>
        <v/>
      </c>
      <c r="E77" s="74" t="str">
        <f t="shared" si="7"/>
        <v/>
      </c>
      <c r="G77" s="18"/>
      <c r="H77" s="18"/>
      <c r="I77" s="18"/>
      <c r="J77" s="18"/>
      <c r="K77" s="163"/>
    </row>
    <row r="78" spans="1:11" ht="12" customHeight="1">
      <c r="A78" s="178" t="str" cm="1">
        <f t="array" ref="A78">IFERROR(INDEX('03.Muestra'!$B$8:$B$17,SMALL(IF("Página Web"='03.Muestra'!$D$8:$D$17,ROW('03.Muestra'!$B$8:$B$17)-MIN(ROW('03.Muestra'!$D$8:$D$17))+1,""),ROW()-72)),"")</f>
        <v/>
      </c>
      <c r="B78" s="186" t="str" cm="1">
        <f t="array" ref="B78">IFERROR(INDEX('03.Muestra'!$C$8:$C$17,SMALL(IF("Página Web"='03.Muestra'!$D$8:$D$17,ROW('03.Muestra'!$C$8:$C$17)-MIN(ROW('03.Muestra'!$D$8:$D$17))+1,""),ROW()-72)),"")</f>
        <v/>
      </c>
      <c r="C78" s="186" t="str" cm="1">
        <f t="array" ref="C78">IFERROR(INDEX('03.Muestra'!$F$8:$F$17,SMALL(IF("Página Web"='03.Muestra'!$D$8:$D$17,ROW('03.Muestra'!$F$8:$F$17)-MIN(ROW('03.Muestra'!$D$8:$D$17))+1,""),ROW()-72)),"")</f>
        <v/>
      </c>
      <c r="D78" s="229" t="str">
        <f t="shared" si="6"/>
        <v/>
      </c>
      <c r="E78" s="74" t="str">
        <f t="shared" si="7"/>
        <v/>
      </c>
      <c r="G78" s="18"/>
      <c r="H78" s="18"/>
      <c r="I78" s="18"/>
      <c r="J78" s="18"/>
      <c r="K78" s="163"/>
    </row>
    <row r="79" spans="1:11" ht="12" customHeight="1">
      <c r="A79" s="178" t="str" cm="1">
        <f t="array" ref="A79">IFERROR(INDEX('03.Muestra'!$B$8:$B$17,SMALL(IF("Página Web"='03.Muestra'!$D$8:$D$17,ROW('03.Muestra'!$B$8:$B$17)-MIN(ROW('03.Muestra'!$D$8:$D$17))+1,""),ROW()-72)),"")</f>
        <v/>
      </c>
      <c r="B79" s="186" t="str" cm="1">
        <f t="array" ref="B79">IFERROR(INDEX('03.Muestra'!$C$8:$C$17,SMALL(IF("Página Web"='03.Muestra'!$D$8:$D$17,ROW('03.Muestra'!$C$8:$C$17)-MIN(ROW('03.Muestra'!$D$8:$D$17))+1,""),ROW()-72)),"")</f>
        <v/>
      </c>
      <c r="C79" s="186" t="str" cm="1">
        <f t="array" ref="C79">IFERROR(INDEX('03.Muestra'!$F$8:$F$17,SMALL(IF("Página Web"='03.Muestra'!$D$8:$D$17,ROW('03.Muestra'!$F$8:$F$17)-MIN(ROW('03.Muestra'!$D$8:$D$17))+1,""),ROW()-72)),"")</f>
        <v/>
      </c>
      <c r="D79" s="229" t="str">
        <f t="shared" si="6"/>
        <v/>
      </c>
      <c r="E79" s="74" t="str">
        <f t="shared" si="7"/>
        <v/>
      </c>
      <c r="F79" s="18"/>
      <c r="G79" s="18"/>
      <c r="H79" s="18"/>
      <c r="I79" s="18"/>
      <c r="J79" s="18"/>
      <c r="K79" s="163"/>
    </row>
    <row r="80" spans="1:11" ht="12" customHeight="1">
      <c r="A80" s="178" t="str" cm="1">
        <f t="array" ref="A80">IFERROR(INDEX('03.Muestra'!$B$8:$B$17,SMALL(IF("Página Web"='03.Muestra'!$D$8:$D$17,ROW('03.Muestra'!$B$8:$B$17)-MIN(ROW('03.Muestra'!$D$8:$D$17))+1,""),ROW()-72)),"")</f>
        <v/>
      </c>
      <c r="B80" s="186" t="str" cm="1">
        <f t="array" ref="B80">IFERROR(INDEX('03.Muestra'!$C$8:$C$17,SMALL(IF("Página Web"='03.Muestra'!$D$8:$D$17,ROW('03.Muestra'!$C$8:$C$17)-MIN(ROW('03.Muestra'!$D$8:$D$17))+1,""),ROW()-72)),"")</f>
        <v/>
      </c>
      <c r="C80" s="186" t="str" cm="1">
        <f t="array" ref="C80">IFERROR(INDEX('03.Muestra'!$F$8:$F$17,SMALL(IF("Página Web"='03.Muestra'!$D$8:$D$17,ROW('03.Muestra'!$F$8:$F$17)-MIN(ROW('03.Muestra'!$D$8:$D$17))+1,""),ROW()-72)),"")</f>
        <v/>
      </c>
      <c r="D80" s="229" t="str">
        <f t="shared" si="6"/>
        <v/>
      </c>
      <c r="E80" s="74" t="str">
        <f t="shared" si="7"/>
        <v/>
      </c>
      <c r="F80" s="18"/>
      <c r="G80" s="18"/>
      <c r="H80" s="18"/>
      <c r="I80" s="18"/>
      <c r="J80" s="18"/>
      <c r="K80" s="163"/>
    </row>
    <row r="81" spans="1:11" ht="12" customHeight="1">
      <c r="A81" s="178" t="str" cm="1">
        <f t="array" ref="A81">IFERROR(INDEX('03.Muestra'!$B$8:$B$17,SMALL(IF("Página Web"='03.Muestra'!$D$8:$D$17,ROW('03.Muestra'!$B$8:$B$17)-MIN(ROW('03.Muestra'!$D$8:$D$17))+1,""),ROW()-72)),"")</f>
        <v/>
      </c>
      <c r="B81" s="186" t="str" cm="1">
        <f t="array" ref="B81">IFERROR(INDEX('03.Muestra'!$C$8:$C$17,SMALL(IF("Página Web"='03.Muestra'!$D$8:$D$17,ROW('03.Muestra'!$C$8:$C$17)-MIN(ROW('03.Muestra'!$D$8:$D$17))+1,""),ROW()-72)),"")</f>
        <v/>
      </c>
      <c r="C81" s="186" t="str" cm="1">
        <f t="array" ref="C81">IFERROR(INDEX('03.Muestra'!$F$8:$F$17,SMALL(IF("Página Web"='03.Muestra'!$D$8:$D$17,ROW('03.Muestra'!$F$8:$F$17)-MIN(ROW('03.Muestra'!$D$8:$D$17))+1,""),ROW()-72)),"")</f>
        <v/>
      </c>
      <c r="D81" s="229" t="str">
        <f t="shared" si="6"/>
        <v/>
      </c>
      <c r="E81" s="74" t="str">
        <f t="shared" si="7"/>
        <v/>
      </c>
      <c r="F81" s="18"/>
      <c r="G81" s="18"/>
      <c r="H81" s="18"/>
      <c r="I81" s="18"/>
      <c r="J81" s="18"/>
      <c r="K81" s="163"/>
    </row>
    <row r="82" spans="1:11" ht="12" customHeight="1">
      <c r="A82" s="178" t="str" cm="1">
        <f t="array" ref="A82">IFERROR(INDEX('03.Muestra'!$B$8:$B$17,SMALL(IF("Página Web"='03.Muestra'!$D$8:$D$17,ROW('03.Muestra'!$B$8:$B$17)-MIN(ROW('03.Muestra'!$D$8:$D$17))+1,""),ROW()-72)),"")</f>
        <v/>
      </c>
      <c r="B82" s="186" t="str" cm="1">
        <f t="array" ref="B82">IFERROR(INDEX('03.Muestra'!$C$8:$C$17,SMALL(IF("Página Web"='03.Muestra'!$D$8:$D$17,ROW('03.Muestra'!$C$8:$C$17)-MIN(ROW('03.Muestra'!$D$8:$D$17))+1,""),ROW()-72)),"")</f>
        <v/>
      </c>
      <c r="C82" s="186" t="str" cm="1">
        <f t="array" ref="C82">IFERROR(INDEX('03.Muestra'!$F$8:$F$17,SMALL(IF("Página Web"='03.Muestra'!$D$8:$D$17,ROW('03.Muestra'!$F$8:$F$17)-MIN(ROW('03.Muestra'!$D$8:$D$17))+1,""),ROW()-72)),"")</f>
        <v/>
      </c>
      <c r="D82" s="229" t="str">
        <f t="shared" si="6"/>
        <v/>
      </c>
      <c r="E82" s="74" t="str">
        <f t="shared" si="7"/>
        <v/>
      </c>
      <c r="F82" s="18"/>
      <c r="G82" s="18"/>
      <c r="H82" s="18"/>
      <c r="I82" s="18"/>
      <c r="J82" s="18"/>
      <c r="K82" s="163"/>
    </row>
    <row r="83" spans="1:11" ht="12" customHeight="1">
      <c r="A83" s="79"/>
      <c r="B83" s="111"/>
      <c r="C83" s="111"/>
      <c r="D83" s="239"/>
      <c r="E83" s="74"/>
      <c r="F83" s="18"/>
      <c r="G83" s="18"/>
      <c r="H83" s="18"/>
      <c r="I83" s="18"/>
      <c r="J83" s="18"/>
      <c r="K83" s="163"/>
    </row>
    <row r="84" spans="1:11" ht="12" customHeight="1">
      <c r="A84" s="79"/>
      <c r="B84" s="111"/>
      <c r="C84" s="111"/>
      <c r="D84" s="239"/>
      <c r="E84" s="74"/>
      <c r="F84" s="18"/>
      <c r="G84" s="18"/>
      <c r="H84" s="18"/>
      <c r="I84" s="18"/>
      <c r="J84" s="18"/>
      <c r="K84" s="163"/>
    </row>
    <row r="85" spans="1:11" ht="31">
      <c r="A85" s="227"/>
      <c r="B85" s="228"/>
      <c r="C85" s="227"/>
      <c r="D85" s="240"/>
      <c r="E85" s="74"/>
      <c r="F85" s="18"/>
      <c r="G85" s="18"/>
      <c r="H85" s="18"/>
      <c r="I85" s="18"/>
      <c r="J85" s="18"/>
      <c r="K85" s="163"/>
    </row>
    <row r="86" spans="1:11" ht="18.5" customHeight="1">
      <c r="A86" s="180"/>
      <c r="B86" s="180"/>
      <c r="C86" s="180"/>
      <c r="D86" s="241"/>
      <c r="E86" s="74"/>
      <c r="F86" s="25"/>
      <c r="G86" s="18"/>
      <c r="H86" s="18"/>
      <c r="I86" s="18"/>
      <c r="J86" s="18"/>
      <c r="K86" s="163"/>
    </row>
    <row r="87" spans="1:11" ht="12" customHeight="1">
      <c r="B87" s="18"/>
      <c r="C87" s="18"/>
      <c r="D87" s="235"/>
      <c r="E87" s="74"/>
      <c r="F87" s="18"/>
      <c r="G87" s="18"/>
      <c r="H87" s="18"/>
      <c r="I87" s="18"/>
      <c r="J87" s="18"/>
      <c r="K87" s="163"/>
    </row>
    <row r="88" spans="1:11" ht="12" customHeight="1">
      <c r="B88" s="18"/>
      <c r="C88" s="18"/>
      <c r="D88" s="235"/>
      <c r="E88" s="78"/>
      <c r="F88" s="18"/>
      <c r="G88" s="18"/>
      <c r="H88" s="18"/>
      <c r="I88" s="18"/>
      <c r="J88" s="18"/>
      <c r="K88" s="163"/>
    </row>
    <row r="89" spans="1:11" ht="29.25" customHeight="1">
      <c r="A89" s="157" t="s">
        <v>262</v>
      </c>
      <c r="B89" s="22" t="s">
        <v>87</v>
      </c>
      <c r="C89" s="23" t="s">
        <v>259</v>
      </c>
      <c r="D89" s="237" t="s">
        <v>30</v>
      </c>
      <c r="E89" s="88"/>
      <c r="K89" s="163"/>
    </row>
    <row r="90" spans="1:11" ht="12" customHeight="1">
      <c r="A90" s="178" cm="1">
        <f t="array" ref="A90">IFERROR(INDEX('03.Muestra'!$B$8:$B$17,SMALL(IF("Página Web"='03.Muestra'!$D$8:$D$17,ROW('03.Muestra'!$B$8:$B$17)-MIN(ROW('03.Muestra'!$D$8:$D$17))+1,""),ROW()-89)),"")</f>
        <v>1</v>
      </c>
      <c r="B90" s="186" t="str" cm="1">
        <f t="array" ref="B90">IFERROR(INDEX('03.Muestra'!$C$8:$C$17,SMALL(IF("Página Web"='03.Muestra'!$D$8:$D$17,ROW('03.Muestra'!$C$8:$C$17)-MIN(ROW('03.Muestra'!$D$8:$D$17))+1,""),ROW()-89)),"")</f>
        <v>Home</v>
      </c>
      <c r="C90" s="186" t="str" cm="1">
        <f t="array" ref="C90">IFERROR(INDEX('03.Muestra'!$F$8:$F$17,SMALL(IF("Página Web"='03.Muestra'!$D$8:$D$17,ROW('03.Muestra'!$F$8:$F$17)-MIN(ROW('03.Muestra'!$D$8:$D$17))+1,""),ROW()-89)),"")</f>
        <v>https://…</v>
      </c>
      <c r="D90" s="229" t="str">
        <f t="shared" ref="D90:D99" si="8">IF(C90="","",$D$18)</f>
        <v>N/A</v>
      </c>
      <c r="E90" s="74" t="str">
        <f t="shared" ref="E90:E99" si="9">IF(D90&lt;&gt;"",IF(AND(B90&lt;&gt;"",C90&lt;&gt;""),"","ERR"),"")</f>
        <v/>
      </c>
      <c r="F90" s="81" t="s">
        <v>31</v>
      </c>
      <c r="G90" s="82" t="s">
        <v>35</v>
      </c>
      <c r="H90" s="83" t="s">
        <v>33</v>
      </c>
      <c r="I90" s="84" t="s">
        <v>26</v>
      </c>
      <c r="J90" s="85" t="s">
        <v>24</v>
      </c>
      <c r="K90" s="159" t="s">
        <v>463</v>
      </c>
    </row>
    <row r="91" spans="1:11" ht="12" customHeight="1">
      <c r="A91" s="178" t="str" cm="1">
        <f t="array" ref="A91">IFERROR(INDEX('03.Muestra'!$B$8:$B$17,SMALL(IF("Página Web"='03.Muestra'!$D$8:$D$17,ROW('03.Muestra'!$B$8:$B$17)-MIN(ROW('03.Muestra'!$D$8:$D$17))+1,""),ROW()-89)),"")</f>
        <v/>
      </c>
      <c r="B91" s="186" t="str" cm="1">
        <f t="array" ref="B91">IFERROR(INDEX('03.Muestra'!$C$8:$C$17,SMALL(IF("Página Web"='03.Muestra'!$D$8:$D$17,ROW('03.Muestra'!$C$8:$C$17)-MIN(ROW('03.Muestra'!$D$8:$D$17))+1,""),ROW()-89)),"")</f>
        <v/>
      </c>
      <c r="C91" s="186" t="str" cm="1">
        <f t="array" ref="C91">IFERROR(INDEX('03.Muestra'!$F$8:$F$17,SMALL(IF("Página Web"='03.Muestra'!$D$8:$D$17,ROW('03.Muestra'!$F$8:$F$17)-MIN(ROW('03.Muestra'!$D$8:$D$17))+1,""),ROW()-89)),"")</f>
        <v/>
      </c>
      <c r="D91" s="229" t="str">
        <f t="shared" si="8"/>
        <v/>
      </c>
      <c r="E91" s="74" t="str">
        <f t="shared" si="9"/>
        <v/>
      </c>
      <c r="F91" s="199">
        <f ca="1">COUNTIF($D90:INDIRECT("$D" &amp;  SUM(ROW()-1,'03.Muestra'!$D$20)-1),F90)</f>
        <v>0</v>
      </c>
      <c r="G91" s="199">
        <f ca="1">COUNTIF($D90:INDIRECT("$D" &amp;  SUM(ROW()-1,'03.Muestra'!$D$20)-1),G90)</f>
        <v>0</v>
      </c>
      <c r="H91" s="199">
        <f ca="1">COUNTIF($D90:INDIRECT("$D" &amp;  SUM(ROW()-1,'03.Muestra'!$D$20)-1),H90)</f>
        <v>1</v>
      </c>
      <c r="I91" s="199">
        <f ca="1">COUNTIF($D90:INDIRECT("$D" &amp;  SUM(ROW()-1,'03.Muestra'!$D$20)-1),I90)</f>
        <v>0</v>
      </c>
      <c r="J91" s="199">
        <f ca="1">COUNTIF($D90:INDIRECT("$D" &amp;  SUM(ROW()-1,'03.Muestra'!$D$20)-1),J90)</f>
        <v>0</v>
      </c>
      <c r="K91" s="160">
        <f ca="1">IF(COUNTIF('03.Muestra'!$D$8:$D$17,"Página Web")=0,0,COUNTBLANK($D90:INDIRECT("$D" &amp;  SUM(ROW()-1,COUNTIF('03.Muestra'!$D$8:$D$17,"Página Web"))-1)))</f>
        <v>0</v>
      </c>
    </row>
    <row r="92" spans="1:11" ht="12" customHeight="1">
      <c r="A92" s="178" t="str" cm="1">
        <f t="array" ref="A92">IFERROR(INDEX('03.Muestra'!$B$8:$B$17,SMALL(IF("Página Web"='03.Muestra'!$D$8:$D$17,ROW('03.Muestra'!$B$8:$B$17)-MIN(ROW('03.Muestra'!$D$8:$D$17))+1,""),ROW()-89)),"")</f>
        <v/>
      </c>
      <c r="B92" s="186" t="str" cm="1">
        <f t="array" ref="B92">IFERROR(INDEX('03.Muestra'!$C$8:$C$17,SMALL(IF("Página Web"='03.Muestra'!$D$8:$D$17,ROW('03.Muestra'!$C$8:$C$17)-MIN(ROW('03.Muestra'!$D$8:$D$17))+1,""),ROW()-89)),"")</f>
        <v/>
      </c>
      <c r="C92" s="186" t="str" cm="1">
        <f t="array" ref="C92">IFERROR(INDEX('03.Muestra'!$F$8:$F$17,SMALL(IF("Página Web"='03.Muestra'!$D$8:$D$17,ROW('03.Muestra'!$F$8:$F$17)-MIN(ROW('03.Muestra'!$D$8:$D$17))+1,""),ROW()-89)),"")</f>
        <v/>
      </c>
      <c r="D92" s="229" t="str">
        <f t="shared" si="8"/>
        <v/>
      </c>
      <c r="E92" s="74" t="str">
        <f t="shared" si="9"/>
        <v/>
      </c>
      <c r="K92" s="163"/>
    </row>
    <row r="93" spans="1:11" ht="12" customHeight="1">
      <c r="A93" s="178" t="str" cm="1">
        <f t="array" ref="A93">IFERROR(INDEX('03.Muestra'!$B$8:$B$17,SMALL(IF("Página Web"='03.Muestra'!$D$8:$D$17,ROW('03.Muestra'!$B$8:$B$17)-MIN(ROW('03.Muestra'!$D$8:$D$17))+1,""),ROW()-89)),"")</f>
        <v/>
      </c>
      <c r="B93" s="186" t="str" cm="1">
        <f t="array" ref="B93">IFERROR(INDEX('03.Muestra'!$C$8:$C$17,SMALL(IF("Página Web"='03.Muestra'!$D$8:$D$17,ROW('03.Muestra'!$C$8:$C$17)-MIN(ROW('03.Muestra'!$D$8:$D$17))+1,""),ROW()-89)),"")</f>
        <v/>
      </c>
      <c r="C93" s="186" t="str" cm="1">
        <f t="array" ref="C93">IFERROR(INDEX('03.Muestra'!$F$8:$F$17,SMALL(IF("Página Web"='03.Muestra'!$D$8:$D$17,ROW('03.Muestra'!$F$8:$F$17)-MIN(ROW('03.Muestra'!$D$8:$D$17))+1,""),ROW()-89)),"")</f>
        <v/>
      </c>
      <c r="D93" s="229" t="str">
        <f t="shared" si="8"/>
        <v/>
      </c>
      <c r="E93" s="74" t="str">
        <f t="shared" si="9"/>
        <v/>
      </c>
      <c r="G93" s="18"/>
      <c r="H93" s="18"/>
      <c r="I93" s="18"/>
      <c r="J93" s="18"/>
      <c r="K93" s="163"/>
    </row>
    <row r="94" spans="1:11" ht="12" customHeight="1">
      <c r="A94" s="178" t="str" cm="1">
        <f t="array" ref="A94">IFERROR(INDEX('03.Muestra'!$B$8:$B$17,SMALL(IF("Página Web"='03.Muestra'!$D$8:$D$17,ROW('03.Muestra'!$B$8:$B$17)-MIN(ROW('03.Muestra'!$D$8:$D$17))+1,""),ROW()-89)),"")</f>
        <v/>
      </c>
      <c r="B94" s="186" t="str" cm="1">
        <f t="array" ref="B94">IFERROR(INDEX('03.Muestra'!$C$8:$C$17,SMALL(IF("Página Web"='03.Muestra'!$D$8:$D$17,ROW('03.Muestra'!$C$8:$C$17)-MIN(ROW('03.Muestra'!$D$8:$D$17))+1,""),ROW()-89)),"")</f>
        <v/>
      </c>
      <c r="C94" s="186" t="str" cm="1">
        <f t="array" ref="C94">IFERROR(INDEX('03.Muestra'!$F$8:$F$17,SMALL(IF("Página Web"='03.Muestra'!$D$8:$D$17,ROW('03.Muestra'!$F$8:$F$17)-MIN(ROW('03.Muestra'!$D$8:$D$17))+1,""),ROW()-89)),"")</f>
        <v/>
      </c>
      <c r="D94" s="229" t="str">
        <f t="shared" si="8"/>
        <v/>
      </c>
      <c r="E94" s="74" t="str">
        <f t="shared" si="9"/>
        <v/>
      </c>
      <c r="G94" s="18"/>
      <c r="H94" s="18"/>
      <c r="I94" s="18"/>
      <c r="J94" s="18"/>
      <c r="K94" s="163"/>
    </row>
    <row r="95" spans="1:11" ht="12" customHeight="1">
      <c r="A95" s="178" t="str" cm="1">
        <f t="array" ref="A95">IFERROR(INDEX('03.Muestra'!$B$8:$B$17,SMALL(IF("Página Web"='03.Muestra'!$D$8:$D$17,ROW('03.Muestra'!$B$8:$B$17)-MIN(ROW('03.Muestra'!$D$8:$D$17))+1,""),ROW()-89)),"")</f>
        <v/>
      </c>
      <c r="B95" s="186" t="str" cm="1">
        <f t="array" ref="B95">IFERROR(INDEX('03.Muestra'!$C$8:$C$17,SMALL(IF("Página Web"='03.Muestra'!$D$8:$D$17,ROW('03.Muestra'!$C$8:$C$17)-MIN(ROW('03.Muestra'!$D$8:$D$17))+1,""),ROW()-89)),"")</f>
        <v/>
      </c>
      <c r="C95" s="186" t="str" cm="1">
        <f t="array" ref="C95">IFERROR(INDEX('03.Muestra'!$F$8:$F$17,SMALL(IF("Página Web"='03.Muestra'!$D$8:$D$17,ROW('03.Muestra'!$F$8:$F$17)-MIN(ROW('03.Muestra'!$D$8:$D$17))+1,""),ROW()-89)),"")</f>
        <v/>
      </c>
      <c r="D95" s="229" t="str">
        <f t="shared" si="8"/>
        <v/>
      </c>
      <c r="E95" s="74" t="str">
        <f t="shared" si="9"/>
        <v/>
      </c>
      <c r="G95" s="18"/>
      <c r="H95" s="18"/>
      <c r="I95" s="18"/>
      <c r="J95" s="18"/>
      <c r="K95" s="163"/>
    </row>
    <row r="96" spans="1:11" ht="12" customHeight="1">
      <c r="A96" s="178" t="str" cm="1">
        <f t="array" ref="A96">IFERROR(INDEX('03.Muestra'!$B$8:$B$17,SMALL(IF("Página Web"='03.Muestra'!$D$8:$D$17,ROW('03.Muestra'!$B$8:$B$17)-MIN(ROW('03.Muestra'!$D$8:$D$17))+1,""),ROW()-89)),"")</f>
        <v/>
      </c>
      <c r="B96" s="186" t="str" cm="1">
        <f t="array" ref="B96">IFERROR(INDEX('03.Muestra'!$C$8:$C$17,SMALL(IF("Página Web"='03.Muestra'!$D$8:$D$17,ROW('03.Muestra'!$C$8:$C$17)-MIN(ROW('03.Muestra'!$D$8:$D$17))+1,""),ROW()-89)),"")</f>
        <v/>
      </c>
      <c r="C96" s="186" t="str" cm="1">
        <f t="array" ref="C96">IFERROR(INDEX('03.Muestra'!$F$8:$F$17,SMALL(IF("Página Web"='03.Muestra'!$D$8:$D$17,ROW('03.Muestra'!$F$8:$F$17)-MIN(ROW('03.Muestra'!$D$8:$D$17))+1,""),ROW()-89)),"")</f>
        <v/>
      </c>
      <c r="D96" s="229" t="str">
        <f t="shared" si="8"/>
        <v/>
      </c>
      <c r="E96" s="74" t="str">
        <f t="shared" si="9"/>
        <v/>
      </c>
      <c r="F96" s="18"/>
      <c r="G96" s="18"/>
      <c r="H96" s="18"/>
      <c r="I96" s="18"/>
      <c r="J96" s="18"/>
      <c r="K96" s="163"/>
    </row>
    <row r="97" spans="1:11" ht="12" customHeight="1">
      <c r="A97" s="178" t="str" cm="1">
        <f t="array" ref="A97">IFERROR(INDEX('03.Muestra'!$B$8:$B$17,SMALL(IF("Página Web"='03.Muestra'!$D$8:$D$17,ROW('03.Muestra'!$B$8:$B$17)-MIN(ROW('03.Muestra'!$D$8:$D$17))+1,""),ROW()-89)),"")</f>
        <v/>
      </c>
      <c r="B97" s="186" t="str" cm="1">
        <f t="array" ref="B97">IFERROR(INDEX('03.Muestra'!$C$8:$C$17,SMALL(IF("Página Web"='03.Muestra'!$D$8:$D$17,ROW('03.Muestra'!$C$8:$C$17)-MIN(ROW('03.Muestra'!$D$8:$D$17))+1,""),ROW()-89)),"")</f>
        <v/>
      </c>
      <c r="C97" s="186" t="str" cm="1">
        <f t="array" ref="C97">IFERROR(INDEX('03.Muestra'!$F$8:$F$17,SMALL(IF("Página Web"='03.Muestra'!$D$8:$D$17,ROW('03.Muestra'!$F$8:$F$17)-MIN(ROW('03.Muestra'!$D$8:$D$17))+1,""),ROW()-89)),"")</f>
        <v/>
      </c>
      <c r="D97" s="229" t="str">
        <f t="shared" si="8"/>
        <v/>
      </c>
      <c r="E97" s="74" t="str">
        <f t="shared" si="9"/>
        <v/>
      </c>
      <c r="F97" s="18"/>
      <c r="G97" s="18"/>
      <c r="H97" s="18"/>
      <c r="I97" s="18"/>
      <c r="J97" s="18"/>
      <c r="K97" s="163"/>
    </row>
    <row r="98" spans="1:11" ht="12" customHeight="1">
      <c r="A98" s="178" t="str" cm="1">
        <f t="array" ref="A98">IFERROR(INDEX('03.Muestra'!$B$8:$B$17,SMALL(IF("Página Web"='03.Muestra'!$D$8:$D$17,ROW('03.Muestra'!$B$8:$B$17)-MIN(ROW('03.Muestra'!$D$8:$D$17))+1,""),ROW()-89)),"")</f>
        <v/>
      </c>
      <c r="B98" s="186" t="str" cm="1">
        <f t="array" ref="B98">IFERROR(INDEX('03.Muestra'!$C$8:$C$17,SMALL(IF("Página Web"='03.Muestra'!$D$8:$D$17,ROW('03.Muestra'!$C$8:$C$17)-MIN(ROW('03.Muestra'!$D$8:$D$17))+1,""),ROW()-89)),"")</f>
        <v/>
      </c>
      <c r="C98" s="186" t="str" cm="1">
        <f t="array" ref="C98">IFERROR(INDEX('03.Muestra'!$F$8:$F$17,SMALL(IF("Página Web"='03.Muestra'!$D$8:$D$17,ROW('03.Muestra'!$F$8:$F$17)-MIN(ROW('03.Muestra'!$D$8:$D$17))+1,""),ROW()-89)),"")</f>
        <v/>
      </c>
      <c r="D98" s="229" t="str">
        <f t="shared" si="8"/>
        <v/>
      </c>
      <c r="E98" s="74" t="str">
        <f t="shared" si="9"/>
        <v/>
      </c>
      <c r="F98" s="18"/>
      <c r="G98" s="18"/>
      <c r="H98" s="18"/>
      <c r="I98" s="18"/>
      <c r="J98" s="18"/>
      <c r="K98" s="163"/>
    </row>
    <row r="99" spans="1:11" ht="12" customHeight="1">
      <c r="A99" s="178" t="str" cm="1">
        <f t="array" ref="A99">IFERROR(INDEX('03.Muestra'!$B$8:$B$17,SMALL(IF("Página Web"='03.Muestra'!$D$8:$D$17,ROW('03.Muestra'!$B$8:$B$17)-MIN(ROW('03.Muestra'!$D$8:$D$17))+1,""),ROW()-89)),"")</f>
        <v/>
      </c>
      <c r="B99" s="186" t="str" cm="1">
        <f t="array" ref="B99">IFERROR(INDEX('03.Muestra'!$C$8:$C$17,SMALL(IF("Página Web"='03.Muestra'!$D$8:$D$17,ROW('03.Muestra'!$C$8:$C$17)-MIN(ROW('03.Muestra'!$D$8:$D$17))+1,""),ROW()-89)),"")</f>
        <v/>
      </c>
      <c r="C99" s="186" t="str" cm="1">
        <f t="array" ref="C99">IFERROR(INDEX('03.Muestra'!$F$8:$F$17,SMALL(IF("Página Web"='03.Muestra'!$D$8:$D$17,ROW('03.Muestra'!$F$8:$F$17)-MIN(ROW('03.Muestra'!$D$8:$D$17))+1,""),ROW()-89)),"")</f>
        <v/>
      </c>
      <c r="D99" s="229" t="str">
        <f t="shared" si="8"/>
        <v/>
      </c>
      <c r="E99" s="74" t="str">
        <f t="shared" si="9"/>
        <v/>
      </c>
      <c r="F99" s="18"/>
      <c r="G99" s="18"/>
      <c r="H99" s="18"/>
      <c r="I99" s="18"/>
      <c r="J99" s="18"/>
      <c r="K99" s="163"/>
    </row>
    <row r="100" spans="1:11" ht="12" customHeight="1">
      <c r="A100" s="79"/>
      <c r="B100" s="111"/>
      <c r="C100" s="111"/>
      <c r="D100" s="239"/>
      <c r="E100" s="74"/>
      <c r="F100" s="18"/>
      <c r="G100" s="18"/>
      <c r="H100" s="18"/>
      <c r="I100" s="18"/>
      <c r="J100" s="18"/>
      <c r="K100" s="163"/>
    </row>
    <row r="101" spans="1:11" ht="12" customHeight="1">
      <c r="A101" s="79"/>
      <c r="B101" s="111"/>
      <c r="C101" s="111"/>
      <c r="D101" s="239"/>
      <c r="E101" s="74"/>
      <c r="F101" s="18"/>
      <c r="G101" s="18"/>
      <c r="H101" s="18"/>
      <c r="I101" s="18"/>
      <c r="J101" s="18"/>
      <c r="K101" s="163"/>
    </row>
    <row r="102" spans="1:11" ht="31">
      <c r="A102" s="227"/>
      <c r="B102" s="228"/>
      <c r="C102" s="227"/>
      <c r="D102" s="240"/>
      <c r="E102" s="74"/>
      <c r="F102" s="18"/>
      <c r="G102" s="18"/>
      <c r="H102" s="18"/>
      <c r="I102" s="18"/>
      <c r="J102" s="18"/>
      <c r="K102" s="163"/>
    </row>
    <row r="103" spans="1:11" ht="16.5" customHeight="1">
      <c r="A103" s="180"/>
      <c r="B103" s="180"/>
      <c r="C103" s="180"/>
      <c r="D103" s="241"/>
      <c r="E103" s="74"/>
      <c r="F103" s="25"/>
      <c r="G103" s="18"/>
      <c r="H103" s="18"/>
      <c r="I103" s="18"/>
      <c r="J103" s="18"/>
      <c r="K103" s="163"/>
    </row>
    <row r="104" spans="1:11" ht="12" customHeight="1">
      <c r="B104" s="18"/>
      <c r="C104" s="18"/>
      <c r="D104" s="235"/>
      <c r="E104" s="74"/>
      <c r="F104" s="18"/>
      <c r="G104" s="18"/>
      <c r="H104" s="18"/>
      <c r="I104" s="18"/>
      <c r="J104" s="18"/>
      <c r="K104" s="163"/>
    </row>
    <row r="105" spans="1:11" ht="12" customHeight="1">
      <c r="B105" s="18"/>
      <c r="C105" s="18"/>
      <c r="D105" s="235"/>
      <c r="E105" s="78"/>
      <c r="F105" s="18"/>
      <c r="G105" s="18"/>
      <c r="H105" s="18"/>
      <c r="I105" s="18"/>
      <c r="J105" s="18"/>
      <c r="K105" s="163"/>
    </row>
    <row r="106" spans="1:11" ht="29.25" customHeight="1">
      <c r="A106" s="157" t="s">
        <v>262</v>
      </c>
      <c r="B106" s="22" t="s">
        <v>87</v>
      </c>
      <c r="C106" s="23" t="s">
        <v>260</v>
      </c>
      <c r="D106" s="237" t="s">
        <v>30</v>
      </c>
      <c r="E106" s="88"/>
      <c r="K106" s="163"/>
    </row>
    <row r="107" spans="1:11" ht="12" customHeight="1">
      <c r="A107" s="178" cm="1">
        <f t="array" ref="A107">IFERROR(INDEX('03.Muestra'!$B$8:$B$17,SMALL(IF("Página Web"='03.Muestra'!$D$8:$D$17,ROW('03.Muestra'!$B$8:$B$17)-MIN(ROW('03.Muestra'!$D$8:$D$17))+1,""),ROW()-106)),"")</f>
        <v>1</v>
      </c>
      <c r="B107" s="186" t="str" cm="1">
        <f t="array" ref="B107">IFERROR(INDEX('03.Muestra'!$C$8:$C$17,SMALL(IF("Página Web"='03.Muestra'!$D$8:$D$17,ROW('03.Muestra'!$C$8:$C$17)-MIN(ROW('03.Muestra'!$D$8:$D$17))+1,""),ROW()-106)),"")</f>
        <v>Home</v>
      </c>
      <c r="C107" s="186" t="str" cm="1">
        <f t="array" ref="C107">IFERROR(INDEX('03.Muestra'!$F$8:$F$17,SMALL(IF("Página Web"='03.Muestra'!$D$8:$D$17,ROW('03.Muestra'!$F$8:$F$17)-MIN(ROW('03.Muestra'!$D$8:$D$17))+1,""),ROW()-106)),"")</f>
        <v>https://…</v>
      </c>
      <c r="D107" s="229" t="s">
        <v>24</v>
      </c>
      <c r="E107" s="74" t="str">
        <f t="shared" ref="E107:E116" si="10">IF(D107&lt;&gt;"",IF(AND(B107&lt;&gt;"",C107&lt;&gt;""),"","ERR"),"")</f>
        <v/>
      </c>
      <c r="F107" s="81" t="s">
        <v>31</v>
      </c>
      <c r="G107" s="82" t="s">
        <v>35</v>
      </c>
      <c r="H107" s="83" t="s">
        <v>33</v>
      </c>
      <c r="I107" s="84" t="s">
        <v>26</v>
      </c>
      <c r="J107" s="85" t="s">
        <v>24</v>
      </c>
      <c r="K107" s="159" t="s">
        <v>463</v>
      </c>
    </row>
    <row r="108" spans="1:11" ht="12" customHeight="1">
      <c r="A108" s="178" t="str" cm="1">
        <f t="array" ref="A108">IFERROR(INDEX('03.Muestra'!$B$8:$B$17,SMALL(IF("Página Web"='03.Muestra'!$D$8:$D$17,ROW('03.Muestra'!$B$8:$B$17)-MIN(ROW('03.Muestra'!$D$8:$D$17))+1,""),ROW()-106)),"")</f>
        <v/>
      </c>
      <c r="B108" s="186" t="str" cm="1">
        <f t="array" ref="B108">IFERROR(INDEX('03.Muestra'!$C$8:$C$17,SMALL(IF("Página Web"='03.Muestra'!$D$8:$D$17,ROW('03.Muestra'!$C$8:$C$17)-MIN(ROW('03.Muestra'!$D$8:$D$17))+1,""),ROW()-106)),"")</f>
        <v/>
      </c>
      <c r="C108" s="186" t="str" cm="1">
        <f t="array" ref="C108">IFERROR(INDEX('03.Muestra'!$F$8:$F$17,SMALL(IF("Página Web"='03.Muestra'!$D$8:$D$17,ROW('03.Muestra'!$F$8:$F$17)-MIN(ROW('03.Muestra'!$D$8:$D$17))+1,""),ROW()-106)),"")</f>
        <v/>
      </c>
      <c r="D108" s="229" t="s">
        <v>24</v>
      </c>
      <c r="E108" s="74" t="str">
        <f t="shared" si="10"/>
        <v>ERR</v>
      </c>
      <c r="F108" s="199">
        <f ca="1">COUNTIF($D107:INDIRECT("$D" &amp;  SUM(ROW()-1,'03.Muestra'!$D$20)-1),F107)</f>
        <v>0</v>
      </c>
      <c r="G108" s="199">
        <f ca="1">COUNTIF($D107:INDIRECT("$D" &amp;  SUM(ROW()-1,'03.Muestra'!$D$20)-1),G107)</f>
        <v>0</v>
      </c>
      <c r="H108" s="199">
        <f ca="1">COUNTIF($D107:INDIRECT("$D" &amp;  SUM(ROW()-1,'03.Muestra'!$D$20)-1),H107)</f>
        <v>0</v>
      </c>
      <c r="I108" s="199">
        <f ca="1">COUNTIF($D107:INDIRECT("$D" &amp;  SUM(ROW()-1,'03.Muestra'!$D$20)-1),I107)</f>
        <v>0</v>
      </c>
      <c r="J108" s="199">
        <f ca="1">COUNTIF($D107:INDIRECT("$D" &amp;  SUM(ROW()-1,'03.Muestra'!$D$20)-1),J107)</f>
        <v>1</v>
      </c>
      <c r="K108" s="160">
        <f ca="1">IF(COUNTIF('03.Muestra'!$D$8:$D$17,"Página Web")=0,0,COUNTBLANK($D107:INDIRECT("$D" &amp;  SUM(ROW()-1,COUNTIF('03.Muestra'!$D$8:$D$17,"Página Web"))-1)))</f>
        <v>0</v>
      </c>
    </row>
    <row r="109" spans="1:11" ht="12" customHeight="1">
      <c r="A109" s="178" t="str" cm="1">
        <f t="array" ref="A109">IFERROR(INDEX('03.Muestra'!$B$8:$B$17,SMALL(IF("Página Web"='03.Muestra'!$D$8:$D$17,ROW('03.Muestra'!$B$8:$B$17)-MIN(ROW('03.Muestra'!$D$8:$D$17))+1,""),ROW()-106)),"")</f>
        <v/>
      </c>
      <c r="B109" s="186" t="str" cm="1">
        <f t="array" ref="B109">IFERROR(INDEX('03.Muestra'!$C$8:$C$17,SMALL(IF("Página Web"='03.Muestra'!$D$8:$D$17,ROW('03.Muestra'!$C$8:$C$17)-MIN(ROW('03.Muestra'!$D$8:$D$17))+1,""),ROW()-106)),"")</f>
        <v/>
      </c>
      <c r="C109" s="186" t="str" cm="1">
        <f t="array" ref="C109">IFERROR(INDEX('03.Muestra'!$F$8:$F$17,SMALL(IF("Página Web"='03.Muestra'!$D$8:$D$17,ROW('03.Muestra'!$F$8:$F$17)-MIN(ROW('03.Muestra'!$D$8:$D$17))+1,""),ROW()-106)),"")</f>
        <v/>
      </c>
      <c r="D109" s="229" t="s">
        <v>24</v>
      </c>
      <c r="E109" s="74" t="str">
        <f t="shared" si="10"/>
        <v>ERR</v>
      </c>
      <c r="G109" s="18"/>
      <c r="H109" s="18"/>
      <c r="I109" s="18"/>
      <c r="J109" s="18"/>
      <c r="K109" s="163"/>
    </row>
    <row r="110" spans="1:11" ht="12" customHeight="1">
      <c r="A110" s="178" t="str" cm="1">
        <f t="array" ref="A110">IFERROR(INDEX('03.Muestra'!$B$8:$B$17,SMALL(IF("Página Web"='03.Muestra'!$D$8:$D$17,ROW('03.Muestra'!$B$8:$B$17)-MIN(ROW('03.Muestra'!$D$8:$D$17))+1,""),ROW()-106)),"")</f>
        <v/>
      </c>
      <c r="B110" s="186" t="str" cm="1">
        <f t="array" ref="B110">IFERROR(INDEX('03.Muestra'!$C$8:$C$17,SMALL(IF("Página Web"='03.Muestra'!$D$8:$D$17,ROW('03.Muestra'!$C$8:$C$17)-MIN(ROW('03.Muestra'!$D$8:$D$17))+1,""),ROW()-106)),"")</f>
        <v/>
      </c>
      <c r="C110" s="186" t="str" cm="1">
        <f t="array" ref="C110">IFERROR(INDEX('03.Muestra'!$F$8:$F$17,SMALL(IF("Página Web"='03.Muestra'!$D$8:$D$17,ROW('03.Muestra'!$F$8:$F$17)-MIN(ROW('03.Muestra'!$D$8:$D$17))+1,""),ROW()-106)),"")</f>
        <v/>
      </c>
      <c r="D110" s="229" t="str">
        <f t="shared" ref="D110:D116" si="11">IF(C110="","",$D$18)</f>
        <v/>
      </c>
      <c r="E110" s="74" t="str">
        <f t="shared" si="10"/>
        <v/>
      </c>
      <c r="G110" s="18"/>
      <c r="H110" s="18"/>
      <c r="I110" s="18"/>
      <c r="J110" s="18"/>
      <c r="K110" s="163"/>
    </row>
    <row r="111" spans="1:11" ht="12" customHeight="1">
      <c r="A111" s="178" t="str" cm="1">
        <f t="array" ref="A111">IFERROR(INDEX('03.Muestra'!$B$8:$B$17,SMALL(IF("Página Web"='03.Muestra'!$D$8:$D$17,ROW('03.Muestra'!$B$8:$B$17)-MIN(ROW('03.Muestra'!$D$8:$D$17))+1,""),ROW()-106)),"")</f>
        <v/>
      </c>
      <c r="B111" s="186" t="str" cm="1">
        <f t="array" ref="B111">IFERROR(INDEX('03.Muestra'!$C$8:$C$17,SMALL(IF("Página Web"='03.Muestra'!$D$8:$D$17,ROW('03.Muestra'!$C$8:$C$17)-MIN(ROW('03.Muestra'!$D$8:$D$17))+1,""),ROW()-106)),"")</f>
        <v/>
      </c>
      <c r="C111" s="186" t="str" cm="1">
        <f t="array" ref="C111">IFERROR(INDEX('03.Muestra'!$F$8:$F$17,SMALL(IF("Página Web"='03.Muestra'!$D$8:$D$17,ROW('03.Muestra'!$F$8:$F$17)-MIN(ROW('03.Muestra'!$D$8:$D$17))+1,""),ROW()-106)),"")</f>
        <v/>
      </c>
      <c r="D111" s="229" t="str">
        <f t="shared" si="11"/>
        <v/>
      </c>
      <c r="E111" s="74" t="str">
        <f t="shared" si="10"/>
        <v/>
      </c>
      <c r="G111" s="18"/>
      <c r="H111" s="18"/>
      <c r="I111" s="18"/>
      <c r="J111" s="18"/>
      <c r="K111" s="163"/>
    </row>
    <row r="112" spans="1:11" ht="12" customHeight="1">
      <c r="A112" s="178" t="str" cm="1">
        <f t="array" ref="A112">IFERROR(INDEX('03.Muestra'!$B$8:$B$17,SMALL(IF("Página Web"='03.Muestra'!$D$8:$D$17,ROW('03.Muestra'!$B$8:$B$17)-MIN(ROW('03.Muestra'!$D$8:$D$17))+1,""),ROW()-106)),"")</f>
        <v/>
      </c>
      <c r="B112" s="186" t="str" cm="1">
        <f t="array" ref="B112">IFERROR(INDEX('03.Muestra'!$C$8:$C$17,SMALL(IF("Página Web"='03.Muestra'!$D$8:$D$17,ROW('03.Muestra'!$C$8:$C$17)-MIN(ROW('03.Muestra'!$D$8:$D$17))+1,""),ROW()-106)),"")</f>
        <v/>
      </c>
      <c r="C112" s="186" t="str" cm="1">
        <f t="array" ref="C112">IFERROR(INDEX('03.Muestra'!$F$8:$F$17,SMALL(IF("Página Web"='03.Muestra'!$D$8:$D$17,ROW('03.Muestra'!$F$8:$F$17)-MIN(ROW('03.Muestra'!$D$8:$D$17))+1,""),ROW()-106)),"")</f>
        <v/>
      </c>
      <c r="D112" s="229" t="str">
        <f t="shared" si="11"/>
        <v/>
      </c>
      <c r="E112" s="74" t="str">
        <f t="shared" si="10"/>
        <v/>
      </c>
      <c r="G112" s="18"/>
      <c r="H112" s="18"/>
      <c r="I112" s="18"/>
      <c r="J112" s="18"/>
      <c r="K112" s="163"/>
    </row>
    <row r="113" spans="1:11" ht="12" customHeight="1">
      <c r="A113" s="178" t="str" cm="1">
        <f t="array" ref="A113">IFERROR(INDEX('03.Muestra'!$B$8:$B$17,SMALL(IF("Página Web"='03.Muestra'!$D$8:$D$17,ROW('03.Muestra'!$B$8:$B$17)-MIN(ROW('03.Muestra'!$D$8:$D$17))+1,""),ROW()-106)),"")</f>
        <v/>
      </c>
      <c r="B113" s="186" t="str" cm="1">
        <f t="array" ref="B113">IFERROR(INDEX('03.Muestra'!$C$8:$C$17,SMALL(IF("Página Web"='03.Muestra'!$D$8:$D$17,ROW('03.Muestra'!$C$8:$C$17)-MIN(ROW('03.Muestra'!$D$8:$D$17))+1,""),ROW()-106)),"")</f>
        <v/>
      </c>
      <c r="C113" s="186" t="str" cm="1">
        <f t="array" ref="C113">IFERROR(INDEX('03.Muestra'!$F$8:$F$17,SMALL(IF("Página Web"='03.Muestra'!$D$8:$D$17,ROW('03.Muestra'!$F$8:$F$17)-MIN(ROW('03.Muestra'!$D$8:$D$17))+1,""),ROW()-106)),"")</f>
        <v/>
      </c>
      <c r="D113" s="229" t="str">
        <f t="shared" si="11"/>
        <v/>
      </c>
      <c r="E113" s="74" t="str">
        <f t="shared" si="10"/>
        <v/>
      </c>
      <c r="F113" s="18"/>
      <c r="G113" s="18"/>
      <c r="H113" s="18"/>
      <c r="I113" s="18"/>
      <c r="J113" s="18"/>
      <c r="K113" s="163"/>
    </row>
    <row r="114" spans="1:11" ht="12" customHeight="1">
      <c r="A114" s="178" t="str" cm="1">
        <f t="array" ref="A114">IFERROR(INDEX('03.Muestra'!$B$8:$B$17,SMALL(IF("Página Web"='03.Muestra'!$D$8:$D$17,ROW('03.Muestra'!$B$8:$B$17)-MIN(ROW('03.Muestra'!$D$8:$D$17))+1,""),ROW()-106)),"")</f>
        <v/>
      </c>
      <c r="B114" s="186" t="str" cm="1">
        <f t="array" ref="B114">IFERROR(INDEX('03.Muestra'!$C$8:$C$17,SMALL(IF("Página Web"='03.Muestra'!$D$8:$D$17,ROW('03.Muestra'!$C$8:$C$17)-MIN(ROW('03.Muestra'!$D$8:$D$17))+1,""),ROW()-106)),"")</f>
        <v/>
      </c>
      <c r="C114" s="186" t="str" cm="1">
        <f t="array" ref="C114">IFERROR(INDEX('03.Muestra'!$F$8:$F$17,SMALL(IF("Página Web"='03.Muestra'!$D$8:$D$17,ROW('03.Muestra'!$F$8:$F$17)-MIN(ROW('03.Muestra'!$D$8:$D$17))+1,""),ROW()-106)),"")</f>
        <v/>
      </c>
      <c r="D114" s="229" t="str">
        <f t="shared" si="11"/>
        <v/>
      </c>
      <c r="E114" s="74" t="str">
        <f t="shared" si="10"/>
        <v/>
      </c>
      <c r="F114" s="18"/>
      <c r="G114" s="18"/>
      <c r="H114" s="18"/>
      <c r="I114" s="18"/>
      <c r="J114" s="18"/>
      <c r="K114" s="163"/>
    </row>
    <row r="115" spans="1:11" ht="12" customHeight="1">
      <c r="A115" s="178" t="str" cm="1">
        <f t="array" ref="A115">IFERROR(INDEX('03.Muestra'!$B$8:$B$17,SMALL(IF("Página Web"='03.Muestra'!$D$8:$D$17,ROW('03.Muestra'!$B$8:$B$17)-MIN(ROW('03.Muestra'!$D$8:$D$17))+1,""),ROW()-106)),"")</f>
        <v/>
      </c>
      <c r="B115" s="186" t="str" cm="1">
        <f t="array" ref="B115">IFERROR(INDEX('03.Muestra'!$C$8:$C$17,SMALL(IF("Página Web"='03.Muestra'!$D$8:$D$17,ROW('03.Muestra'!$C$8:$C$17)-MIN(ROW('03.Muestra'!$D$8:$D$17))+1,""),ROW()-106)),"")</f>
        <v/>
      </c>
      <c r="C115" s="186" t="str" cm="1">
        <f t="array" ref="C115">IFERROR(INDEX('03.Muestra'!$F$8:$F$17,SMALL(IF("Página Web"='03.Muestra'!$D$8:$D$17,ROW('03.Muestra'!$F$8:$F$17)-MIN(ROW('03.Muestra'!$D$8:$D$17))+1,""),ROW()-106)),"")</f>
        <v/>
      </c>
      <c r="D115" s="229" t="str">
        <f t="shared" si="11"/>
        <v/>
      </c>
      <c r="E115" s="74" t="str">
        <f t="shared" si="10"/>
        <v/>
      </c>
      <c r="F115" s="18"/>
      <c r="G115" s="18"/>
      <c r="H115" s="18"/>
      <c r="I115" s="18"/>
      <c r="J115" s="18"/>
      <c r="K115" s="163"/>
    </row>
    <row r="116" spans="1:11" ht="12" customHeight="1">
      <c r="A116" s="178" t="str" cm="1">
        <f t="array" ref="A116">IFERROR(INDEX('03.Muestra'!$B$8:$B$17,SMALL(IF("Página Web"='03.Muestra'!$D$8:$D$17,ROW('03.Muestra'!$B$8:$B$17)-MIN(ROW('03.Muestra'!$D$8:$D$17))+1,""),ROW()-106)),"")</f>
        <v/>
      </c>
      <c r="B116" s="186" t="str" cm="1">
        <f t="array" ref="B116">IFERROR(INDEX('03.Muestra'!$C$8:$C$17,SMALL(IF("Página Web"='03.Muestra'!$D$8:$D$17,ROW('03.Muestra'!$C$8:$C$17)-MIN(ROW('03.Muestra'!$D$8:$D$17))+1,""),ROW()-106)),"")</f>
        <v/>
      </c>
      <c r="C116" s="186" t="str" cm="1">
        <f t="array" ref="C116">IFERROR(INDEX('03.Muestra'!$F$8:$F$17,SMALL(IF("Página Web"='03.Muestra'!$D$8:$D$17,ROW('03.Muestra'!$F$8:$F$17)-MIN(ROW('03.Muestra'!$D$8:$D$17))+1,""),ROW()-106)),"")</f>
        <v/>
      </c>
      <c r="D116" s="229" t="str">
        <f t="shared" si="11"/>
        <v/>
      </c>
      <c r="E116" s="74" t="str">
        <f t="shared" si="10"/>
        <v/>
      </c>
      <c r="F116" s="18"/>
      <c r="G116" s="18"/>
      <c r="H116" s="18"/>
      <c r="I116" s="18"/>
      <c r="J116" s="18"/>
      <c r="K116" s="163"/>
    </row>
  </sheetData>
  <sheetProtection algorithmName="SHA-512" hashValue="HzggrRZ6vrMONXYotonZUwdKH2BlREtTokd/hDS9fiZmr038ww5mONUDo+/nidr3Kstbu/IUk4BVD50VKB15lw==" saltValue="qTP+DmrSPpx3X1eHG8mq3w==" spinCount="100000" sheet="1" objects="1" scenarios="1"/>
  <protectedRanges>
    <protectedRange sqref="D18" name="Rango1"/>
    <protectedRange sqref="D35" name="Rango2"/>
    <protectedRange sqref="D52" name="Rango2_1"/>
    <protectedRange sqref="D69" name="Rango2_2"/>
    <protectedRange sqref="D86" name="Rango2_3"/>
    <protectedRange sqref="D103" name="Rango2_4"/>
  </protectedRanges>
  <mergeCells count="4">
    <mergeCell ref="B11:C11"/>
    <mergeCell ref="B8:M8"/>
    <mergeCell ref="B9:M9"/>
    <mergeCell ref="F17:J20"/>
  </mergeCells>
  <conditionalFormatting sqref="D11:D19">
    <cfRule type="cellIs" dxfId="171" priority="81" stopIfTrue="1" operator="equal">
      <formula>"-"</formula>
    </cfRule>
  </conditionalFormatting>
  <conditionalFormatting sqref="D20:D33 D36:D50 D53:D67 D87:D101 D104:D1048576 D70:D84 D1:D7">
    <cfRule type="cellIs" dxfId="170" priority="1061" stopIfTrue="1" operator="equal">
      <formula>"-"</formula>
    </cfRule>
  </conditionalFormatting>
  <conditionalFormatting sqref="D22:D33 D39:D50 D56:D67 D73:D84 D90:D101 D107:D116 F22:J22 F39:J39 F56:J56 F73:J73 F90:J90 F107:J107">
    <cfRule type="expression" dxfId="169" priority="1308" stopIfTrue="1">
      <formula>ISBLANK(D22)</formula>
    </cfRule>
  </conditionalFormatting>
  <conditionalFormatting sqref="D22:D33">
    <cfRule type="cellIs" dxfId="168" priority="550" stopIfTrue="1" operator="equal">
      <formula>"N/D"</formula>
    </cfRule>
    <cfRule type="cellIs" dxfId="167" priority="548" stopIfTrue="1" operator="equal">
      <formula>"N/A"</formula>
    </cfRule>
    <cfRule type="cellIs" dxfId="166" priority="546" stopIfTrue="1" operator="equal">
      <formula>"Pasa"</formula>
    </cfRule>
    <cfRule type="expression" dxfId="165" priority="545" stopIfTrue="1">
      <formula>ISBLANK(D22)</formula>
    </cfRule>
    <cfRule type="cellIs" dxfId="164" priority="549" stopIfTrue="1" operator="equal">
      <formula>"N/T"</formula>
    </cfRule>
    <cfRule type="cellIs" dxfId="163" priority="547" stopIfTrue="1" operator="equal">
      <formula>"Falla"</formula>
    </cfRule>
    <cfRule type="cellIs" dxfId="162" priority="556" stopIfTrue="1" operator="equal">
      <formula>"N/D"</formula>
    </cfRule>
    <cfRule type="cellIs" dxfId="161" priority="555" stopIfTrue="1" operator="equal">
      <formula>"N/T"</formula>
    </cfRule>
    <cfRule type="cellIs" dxfId="160" priority="554" stopIfTrue="1" operator="equal">
      <formula>"N/A"</formula>
    </cfRule>
    <cfRule type="cellIs" dxfId="159" priority="553" stopIfTrue="1" operator="equal">
      <formula>"Falla"</formula>
    </cfRule>
    <cfRule type="cellIs" dxfId="158" priority="552" stopIfTrue="1" operator="equal">
      <formula>"Pasa"</formula>
    </cfRule>
    <cfRule type="expression" dxfId="157" priority="551" stopIfTrue="1">
      <formula>ISBLANK(D22)</formula>
    </cfRule>
  </conditionalFormatting>
  <conditionalFormatting sqref="D34:D35">
    <cfRule type="cellIs" dxfId="156" priority="9" stopIfTrue="1" operator="equal">
      <formula>"-"</formula>
    </cfRule>
  </conditionalFormatting>
  <conditionalFormatting sqref="D39:D48">
    <cfRule type="expression" dxfId="155" priority="65" stopIfTrue="1">
      <formula>ISBLANK(D39)</formula>
    </cfRule>
    <cfRule type="cellIs" dxfId="154" priority="64" stopIfTrue="1" operator="equal">
      <formula>"N/D"</formula>
    </cfRule>
    <cfRule type="cellIs" dxfId="153" priority="63" stopIfTrue="1" operator="equal">
      <formula>"N/T"</formula>
    </cfRule>
    <cfRule type="cellIs" dxfId="152" priority="62" stopIfTrue="1" operator="equal">
      <formula>"N/A"</formula>
    </cfRule>
    <cfRule type="cellIs" dxfId="151" priority="61" stopIfTrue="1" operator="equal">
      <formula>"Falla"</formula>
    </cfRule>
    <cfRule type="cellIs" dxfId="150" priority="60" stopIfTrue="1" operator="equal">
      <formula>"Pasa"</formula>
    </cfRule>
    <cfRule type="expression" dxfId="149" priority="59" stopIfTrue="1">
      <formula>ISBLANK(D39)</formula>
    </cfRule>
    <cfRule type="cellIs" dxfId="148" priority="66" stopIfTrue="1" operator="equal">
      <formula>"Pasa"</formula>
    </cfRule>
    <cfRule type="cellIs" dxfId="147" priority="67" stopIfTrue="1" operator="equal">
      <formula>"Falla"</formula>
    </cfRule>
    <cfRule type="cellIs" dxfId="146" priority="68" stopIfTrue="1" operator="equal">
      <formula>"N/A"</formula>
    </cfRule>
    <cfRule type="cellIs" dxfId="145" priority="69" stopIfTrue="1" operator="equal">
      <formula>"N/T"</formula>
    </cfRule>
    <cfRule type="cellIs" dxfId="144" priority="70" stopIfTrue="1" operator="equal">
      <formula>"N/D"</formula>
    </cfRule>
  </conditionalFormatting>
  <conditionalFormatting sqref="D39:D50">
    <cfRule type="cellIs" dxfId="143" priority="538" stopIfTrue="1" operator="equal">
      <formula>"N/D"</formula>
    </cfRule>
    <cfRule type="cellIs" dxfId="142" priority="540" stopIfTrue="1" operator="equal">
      <formula>"Pasa"</formula>
    </cfRule>
    <cfRule type="cellIs" dxfId="141" priority="541" stopIfTrue="1" operator="equal">
      <formula>"Falla"</formula>
    </cfRule>
    <cfRule type="cellIs" dxfId="140" priority="537" stopIfTrue="1" operator="equal">
      <formula>"N/T"</formula>
    </cfRule>
    <cfRule type="cellIs" dxfId="139" priority="536" stopIfTrue="1" operator="equal">
      <formula>"N/A"</formula>
    </cfRule>
    <cfRule type="cellIs" dxfId="138" priority="535" stopIfTrue="1" operator="equal">
      <formula>"Falla"</formula>
    </cfRule>
    <cfRule type="cellIs" dxfId="137" priority="534" stopIfTrue="1" operator="equal">
      <formula>"Pasa"</formula>
    </cfRule>
    <cfRule type="cellIs" dxfId="136" priority="542" stopIfTrue="1" operator="equal">
      <formula>"N/A"</formula>
    </cfRule>
    <cfRule type="cellIs" dxfId="135" priority="543" stopIfTrue="1" operator="equal">
      <formula>"N/T"</formula>
    </cfRule>
    <cfRule type="cellIs" dxfId="134" priority="544" stopIfTrue="1" operator="equal">
      <formula>"N/D"</formula>
    </cfRule>
    <cfRule type="expression" dxfId="133" priority="539" stopIfTrue="1">
      <formula>ISBLANK(D39)</formula>
    </cfRule>
    <cfRule type="expression" dxfId="132" priority="533" stopIfTrue="1">
      <formula>ISBLANK(D39)</formula>
    </cfRule>
  </conditionalFormatting>
  <conditionalFormatting sqref="D51:D52">
    <cfRule type="cellIs" dxfId="131" priority="7" stopIfTrue="1" operator="equal">
      <formula>"-"</formula>
    </cfRule>
  </conditionalFormatting>
  <conditionalFormatting sqref="D56:D65">
    <cfRule type="cellIs" dxfId="130" priority="52" stopIfTrue="1" operator="equal">
      <formula>"N/D"</formula>
    </cfRule>
    <cfRule type="expression" dxfId="129" priority="53" stopIfTrue="1">
      <formula>ISBLANK(D56)</formula>
    </cfRule>
    <cfRule type="cellIs" dxfId="128" priority="55" stopIfTrue="1" operator="equal">
      <formula>"Falla"</formula>
    </cfRule>
    <cfRule type="cellIs" dxfId="127" priority="56" stopIfTrue="1" operator="equal">
      <formula>"N/A"</formula>
    </cfRule>
    <cfRule type="cellIs" dxfId="126" priority="57" stopIfTrue="1" operator="equal">
      <formula>"N/T"</formula>
    </cfRule>
    <cfRule type="cellIs" dxfId="125" priority="58" stopIfTrue="1" operator="equal">
      <formula>"N/D"</formula>
    </cfRule>
    <cfRule type="expression" dxfId="124" priority="47" stopIfTrue="1">
      <formula>ISBLANK(D56)</formula>
    </cfRule>
    <cfRule type="cellIs" dxfId="123" priority="48" stopIfTrue="1" operator="equal">
      <formula>"Pasa"</formula>
    </cfRule>
    <cfRule type="cellIs" dxfId="122" priority="49" stopIfTrue="1" operator="equal">
      <formula>"Falla"</formula>
    </cfRule>
    <cfRule type="cellIs" dxfId="121" priority="50" stopIfTrue="1" operator="equal">
      <formula>"N/A"</formula>
    </cfRule>
    <cfRule type="cellIs" dxfId="120" priority="51" stopIfTrue="1" operator="equal">
      <formula>"N/T"</formula>
    </cfRule>
    <cfRule type="cellIs" dxfId="119" priority="54" stopIfTrue="1" operator="equal">
      <formula>"Pasa"</formula>
    </cfRule>
  </conditionalFormatting>
  <conditionalFormatting sqref="D56:D67">
    <cfRule type="cellIs" dxfId="118" priority="532" stopIfTrue="1" operator="equal">
      <formula>"N/D"</formula>
    </cfRule>
    <cfRule type="cellIs" dxfId="117" priority="531" stopIfTrue="1" operator="equal">
      <formula>"N/T"</formula>
    </cfRule>
    <cfRule type="cellIs" dxfId="116" priority="529" stopIfTrue="1" operator="equal">
      <formula>"Falla"</formula>
    </cfRule>
    <cfRule type="cellIs" dxfId="115" priority="528" stopIfTrue="1" operator="equal">
      <formula>"Pasa"</formula>
    </cfRule>
    <cfRule type="cellIs" dxfId="114" priority="525" stopIfTrue="1" operator="equal">
      <formula>"N/T"</formula>
    </cfRule>
    <cfRule type="expression" dxfId="113" priority="521" stopIfTrue="1">
      <formula>ISBLANK(D56)</formula>
    </cfRule>
    <cfRule type="cellIs" dxfId="112" priority="522" stopIfTrue="1" operator="equal">
      <formula>"Pasa"</formula>
    </cfRule>
    <cfRule type="cellIs" dxfId="111" priority="523" stopIfTrue="1" operator="equal">
      <formula>"Falla"</formula>
    </cfRule>
    <cfRule type="cellIs" dxfId="110" priority="524" stopIfTrue="1" operator="equal">
      <formula>"N/A"</formula>
    </cfRule>
    <cfRule type="cellIs" dxfId="109" priority="530" stopIfTrue="1" operator="equal">
      <formula>"N/A"</formula>
    </cfRule>
    <cfRule type="cellIs" dxfId="108" priority="526" stopIfTrue="1" operator="equal">
      <formula>"N/D"</formula>
    </cfRule>
    <cfRule type="expression" dxfId="107" priority="527" stopIfTrue="1">
      <formula>ISBLANK(D56)</formula>
    </cfRule>
  </conditionalFormatting>
  <conditionalFormatting sqref="D68:D69">
    <cfRule type="cellIs" dxfId="106" priority="5" stopIfTrue="1" operator="equal">
      <formula>"-"</formula>
    </cfRule>
  </conditionalFormatting>
  <conditionalFormatting sqref="D73:D82">
    <cfRule type="cellIs" dxfId="105" priority="37" stopIfTrue="1" operator="equal">
      <formula>"Falla"</formula>
    </cfRule>
    <cfRule type="cellIs" dxfId="104" priority="39" stopIfTrue="1" operator="equal">
      <formula>"N/T"</formula>
    </cfRule>
    <cfRule type="expression" dxfId="103" priority="35" stopIfTrue="1">
      <formula>ISBLANK(D73)</formula>
    </cfRule>
    <cfRule type="cellIs" dxfId="102" priority="36" stopIfTrue="1" operator="equal">
      <formula>"Pasa"</formula>
    </cfRule>
    <cfRule type="cellIs" dxfId="101" priority="46" stopIfTrue="1" operator="equal">
      <formula>"N/D"</formula>
    </cfRule>
    <cfRule type="cellIs" dxfId="100" priority="38" stopIfTrue="1" operator="equal">
      <formula>"N/A"</formula>
    </cfRule>
    <cfRule type="cellIs" dxfId="99" priority="45" stopIfTrue="1" operator="equal">
      <formula>"N/T"</formula>
    </cfRule>
    <cfRule type="cellIs" dxfId="98" priority="44" stopIfTrue="1" operator="equal">
      <formula>"N/A"</formula>
    </cfRule>
    <cfRule type="cellIs" dxfId="97" priority="40" stopIfTrue="1" operator="equal">
      <formula>"N/D"</formula>
    </cfRule>
    <cfRule type="cellIs" dxfId="96" priority="43" stopIfTrue="1" operator="equal">
      <formula>"Falla"</formula>
    </cfRule>
    <cfRule type="cellIs" dxfId="95" priority="42" stopIfTrue="1" operator="equal">
      <formula>"Pasa"</formula>
    </cfRule>
    <cfRule type="expression" dxfId="94" priority="41" stopIfTrue="1">
      <formula>ISBLANK(D73)</formula>
    </cfRule>
  </conditionalFormatting>
  <conditionalFormatting sqref="D85:D86">
    <cfRule type="cellIs" dxfId="93" priority="3" stopIfTrue="1" operator="equal">
      <formula>"-"</formula>
    </cfRule>
  </conditionalFormatting>
  <conditionalFormatting sqref="D90:D99">
    <cfRule type="cellIs" dxfId="92" priority="32" stopIfTrue="1" operator="equal">
      <formula>"N/A"</formula>
    </cfRule>
    <cfRule type="cellIs" dxfId="91" priority="33" stopIfTrue="1" operator="equal">
      <formula>"N/T"</formula>
    </cfRule>
    <cfRule type="cellIs" dxfId="90" priority="34" stopIfTrue="1" operator="equal">
      <formula>"N/D"</formula>
    </cfRule>
    <cfRule type="expression" dxfId="89" priority="23" stopIfTrue="1">
      <formula>ISBLANK(D90)</formula>
    </cfRule>
    <cfRule type="cellIs" dxfId="88" priority="24" stopIfTrue="1" operator="equal">
      <formula>"Pasa"</formula>
    </cfRule>
    <cfRule type="cellIs" dxfId="87" priority="25" stopIfTrue="1" operator="equal">
      <formula>"Falla"</formula>
    </cfRule>
    <cfRule type="cellIs" dxfId="86" priority="26" stopIfTrue="1" operator="equal">
      <formula>"N/A"</formula>
    </cfRule>
    <cfRule type="cellIs" dxfId="85" priority="27" stopIfTrue="1" operator="equal">
      <formula>"N/T"</formula>
    </cfRule>
    <cfRule type="cellIs" dxfId="84" priority="28" stopIfTrue="1" operator="equal">
      <formula>"N/D"</formula>
    </cfRule>
    <cfRule type="expression" dxfId="83" priority="29" stopIfTrue="1">
      <formula>ISBLANK(D90)</formula>
    </cfRule>
    <cfRule type="cellIs" dxfId="82" priority="30" stopIfTrue="1" operator="equal">
      <formula>"Pasa"</formula>
    </cfRule>
    <cfRule type="cellIs" dxfId="81" priority="31" stopIfTrue="1" operator="equal">
      <formula>"Falla"</formula>
    </cfRule>
  </conditionalFormatting>
  <conditionalFormatting sqref="D90:D101">
    <cfRule type="cellIs" dxfId="80" priority="504" stopIfTrue="1" operator="equal">
      <formula>"Pasa"</formula>
    </cfRule>
    <cfRule type="cellIs" dxfId="79" priority="505" stopIfTrue="1" operator="equal">
      <formula>"Falla"</formula>
    </cfRule>
    <cfRule type="cellIs" dxfId="78" priority="506" stopIfTrue="1" operator="equal">
      <formula>"N/A"</formula>
    </cfRule>
    <cfRule type="cellIs" dxfId="77" priority="507" stopIfTrue="1" operator="equal">
      <formula>"N/T"</formula>
    </cfRule>
    <cfRule type="cellIs" dxfId="76" priority="508" stopIfTrue="1" operator="equal">
      <formula>"N/D"</formula>
    </cfRule>
    <cfRule type="cellIs" dxfId="75" priority="501" stopIfTrue="1" operator="equal">
      <formula>"N/T"</formula>
    </cfRule>
    <cfRule type="expression" dxfId="74" priority="503" stopIfTrue="1">
      <formula>ISBLANK(D90)</formula>
    </cfRule>
    <cfRule type="cellIs" dxfId="73" priority="499" stopIfTrue="1" operator="equal">
      <formula>"Falla"</formula>
    </cfRule>
    <cfRule type="cellIs" dxfId="72" priority="498" stopIfTrue="1" operator="equal">
      <formula>"Pasa"</formula>
    </cfRule>
    <cfRule type="expression" dxfId="71" priority="497" stopIfTrue="1">
      <formula>ISBLANK(D90)</formula>
    </cfRule>
    <cfRule type="cellIs" dxfId="70" priority="500" stopIfTrue="1" operator="equal">
      <formula>"N/A"</formula>
    </cfRule>
    <cfRule type="cellIs" dxfId="69" priority="502" stopIfTrue="1" operator="equal">
      <formula>"N/D"</formula>
    </cfRule>
  </conditionalFormatting>
  <conditionalFormatting sqref="D102:D103">
    <cfRule type="cellIs" dxfId="68" priority="1" stopIfTrue="1" operator="equal">
      <formula>"-"</formula>
    </cfRule>
  </conditionalFormatting>
  <conditionalFormatting sqref="D107:D116">
    <cfRule type="cellIs" dxfId="67" priority="21" stopIfTrue="1" operator="equal">
      <formula>"N/T"</formula>
    </cfRule>
    <cfRule type="cellIs" dxfId="66" priority="19" stopIfTrue="1" operator="equal">
      <formula>"Falla"</formula>
    </cfRule>
    <cfRule type="cellIs" dxfId="65" priority="18" stopIfTrue="1" operator="equal">
      <formula>"Pasa"</formula>
    </cfRule>
    <cfRule type="expression" dxfId="64" priority="17" stopIfTrue="1">
      <formula>ISBLANK(D107)</formula>
    </cfRule>
    <cfRule type="cellIs" dxfId="63" priority="16" stopIfTrue="1" operator="equal">
      <formula>"N/D"</formula>
    </cfRule>
    <cfRule type="cellIs" dxfId="62" priority="15" stopIfTrue="1" operator="equal">
      <formula>"N/T"</formula>
    </cfRule>
    <cfRule type="cellIs" dxfId="61" priority="14" stopIfTrue="1" operator="equal">
      <formula>"N/A"</formula>
    </cfRule>
    <cfRule type="cellIs" dxfId="60" priority="13" stopIfTrue="1" operator="equal">
      <formula>"Falla"</formula>
    </cfRule>
    <cfRule type="cellIs" dxfId="59" priority="12" stopIfTrue="1" operator="equal">
      <formula>"Pasa"</formula>
    </cfRule>
    <cfRule type="expression" dxfId="58" priority="11" stopIfTrue="1">
      <formula>ISBLANK(D107)</formula>
    </cfRule>
    <cfRule type="expression" dxfId="57" priority="485" stopIfTrue="1">
      <formula>ISBLANK(D107)</formula>
    </cfRule>
    <cfRule type="cellIs" dxfId="56" priority="20" stopIfTrue="1" operator="equal">
      <formula>"N/A"</formula>
    </cfRule>
    <cfRule type="cellIs" dxfId="55" priority="487" stopIfTrue="1" operator="equal">
      <formula>"Falla"</formula>
    </cfRule>
    <cfRule type="cellIs" dxfId="54" priority="488" stopIfTrue="1" operator="equal">
      <formula>"N/A"</formula>
    </cfRule>
    <cfRule type="cellIs" dxfId="53" priority="489" stopIfTrue="1" operator="equal">
      <formula>"N/T"</formula>
    </cfRule>
    <cfRule type="cellIs" dxfId="52" priority="490" stopIfTrue="1" operator="equal">
      <formula>"N/D"</formula>
    </cfRule>
    <cfRule type="expression" dxfId="51" priority="491" stopIfTrue="1">
      <formula>ISBLANK(D107)</formula>
    </cfRule>
    <cfRule type="cellIs" dxfId="50" priority="492" stopIfTrue="1" operator="equal">
      <formula>"Pasa"</formula>
    </cfRule>
    <cfRule type="cellIs" dxfId="49" priority="493" stopIfTrue="1" operator="equal">
      <formula>"Falla"</formula>
    </cfRule>
    <cfRule type="cellIs" dxfId="48" priority="494" stopIfTrue="1" operator="equal">
      <formula>"N/A"</formula>
    </cfRule>
    <cfRule type="cellIs" dxfId="47" priority="495" stopIfTrue="1" operator="equal">
      <formula>"N/T"</formula>
    </cfRule>
    <cfRule type="cellIs" dxfId="46" priority="496" stopIfTrue="1" operator="equal">
      <formula>"N/D"</formula>
    </cfRule>
    <cfRule type="cellIs" dxfId="45" priority="22" stopIfTrue="1" operator="equal">
      <formula>"N/D"</formula>
    </cfRule>
    <cfRule type="cellIs" dxfId="44" priority="486" stopIfTrue="1" operator="equal">
      <formula>"Pasa"</formula>
    </cfRule>
  </conditionalFormatting>
  <conditionalFormatting sqref="E22:E35 E39:E52 E56:E69 E73:E86 E90:E103 E107:E116">
    <cfRule type="cellIs" dxfId="43" priority="1314" stopIfTrue="1" operator="equal">
      <formula>"ERR"</formula>
    </cfRule>
  </conditionalFormatting>
  <conditionalFormatting sqref="F22:J22 D22:D33 F39:J39 D39:D50 F56:J56 D56:D67 F73:J73 D73:D84 F90:J90 D90:D101 F107:J107 D107:D116">
    <cfRule type="cellIs" dxfId="42" priority="1309" stopIfTrue="1" operator="equal">
      <formula>"Pasa"</formula>
    </cfRule>
    <cfRule type="cellIs" dxfId="41" priority="1310" stopIfTrue="1" operator="equal">
      <formula>"Falla"</formula>
    </cfRule>
    <cfRule type="cellIs" dxfId="40" priority="1311" stopIfTrue="1" operator="equal">
      <formula>"N/A"</formula>
    </cfRule>
    <cfRule type="cellIs" dxfId="39" priority="1312" stopIfTrue="1" operator="equal">
      <formula>"N/T"</formula>
    </cfRule>
    <cfRule type="cellIs" dxfId="38" priority="1313" stopIfTrue="1" operator="equal">
      <formula>"N/D"</formula>
    </cfRule>
  </conditionalFormatting>
  <conditionalFormatting sqref="N13:N14">
    <cfRule type="expression" dxfId="37" priority="83" stopIfTrue="1">
      <formula>ISBLANK(N13)</formula>
    </cfRule>
    <cfRule type="cellIs" dxfId="36" priority="84" stopIfTrue="1" operator="equal">
      <formula>"Pasa"</formula>
    </cfRule>
    <cfRule type="cellIs" dxfId="35" priority="87" stopIfTrue="1" operator="equal">
      <formula>"N/T"</formula>
    </cfRule>
    <cfRule type="cellIs" dxfId="34" priority="86" stopIfTrue="1" operator="equal">
      <formula>"N/A"</formula>
    </cfRule>
    <cfRule type="cellIs" dxfId="33" priority="88" stopIfTrue="1" operator="equal">
      <formula>"N/D"</formula>
    </cfRule>
    <cfRule type="cellIs" dxfId="32" priority="85" stopIfTrue="1" operator="equal">
      <formula>"Falla"</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2">
        <x14:dataValidation type="list" operator="equal" showErrorMessage="1" xr:uid="{00000000-0002-0000-0900-000000000000}">
          <x14:formula1>
            <xm:f>'DATA - Oculta'!$U$9:$U$13</xm:f>
          </x14:formula1>
          <xm:sqref>D22:D33 D56:D67 D73:D84 D90:D101 D39:D50 D107:D116</xm:sqref>
        </x14:dataValidation>
        <x14:dataValidation type="list" allowBlank="1" showInputMessage="1" showErrorMessage="1" xr:uid="{F8C9151A-7B47-4351-9B19-E34ED1874390}">
          <x14:formula1>
            <xm:f>'DATA - Oculta'!$U$9:$U$13</xm:f>
          </x14:formula1>
          <xm:sqref>D18:D19 D86 D35 D52 D69 D103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3"/>
  <dimension ref="A1:BL546"/>
  <sheetViews>
    <sheetView zoomScale="65" zoomScaleNormal="65" workbookViewId="0">
      <selection activeCell="D18" sqref="D18"/>
    </sheetView>
  </sheetViews>
  <sheetFormatPr defaultColWidth="11.54296875" defaultRowHeight="12.5"/>
  <cols>
    <col min="1" max="1" width="7.81640625" style="14" customWidth="1"/>
    <col min="2" max="2" width="16.1796875" style="14" customWidth="1"/>
    <col min="3" max="3" width="56" style="14" customWidth="1"/>
    <col min="4" max="4" width="18.1796875" style="242" customWidth="1"/>
    <col min="5" max="5" width="5.54296875" style="79" customWidth="1"/>
    <col min="6" max="6" width="16.453125" style="14" bestFit="1" customWidth="1"/>
    <col min="7" max="7" width="14.81640625" style="14" customWidth="1"/>
    <col min="8" max="8" width="12.54296875" style="14" customWidth="1"/>
    <col min="9" max="9" width="11.81640625" style="14" customWidth="1"/>
    <col min="10" max="10" width="17.1796875" style="14" bestFit="1" customWidth="1"/>
    <col min="11" max="11" width="14.54296875" style="14" customWidth="1"/>
    <col min="12" max="12" width="12.54296875" style="14" customWidth="1"/>
    <col min="13" max="13" width="18.453125" style="14" customWidth="1"/>
    <col min="14" max="15" width="12.54296875" style="14" customWidth="1"/>
    <col min="16" max="16" width="19.54296875" style="14" customWidth="1"/>
    <col min="17" max="17" width="6.81640625" style="14" customWidth="1"/>
    <col min="18" max="18" width="4.81640625" style="14" customWidth="1"/>
    <col min="19" max="19" width="12.81640625" style="14" customWidth="1"/>
    <col min="20" max="20" width="12.1796875" style="14" customWidth="1"/>
    <col min="21" max="21" width="6.81640625" style="14" customWidth="1"/>
    <col min="22" max="22" width="5.54296875" style="14" customWidth="1"/>
    <col min="23" max="23" width="12" style="14" customWidth="1"/>
    <col min="24" max="24" width="11.81640625" style="14" customWidth="1"/>
    <col min="25" max="25" width="7.1796875" style="14" customWidth="1"/>
    <col min="26" max="64" width="14.453125" style="14" customWidth="1"/>
    <col min="65" max="16384" width="11.54296875" style="14"/>
  </cols>
  <sheetData>
    <row r="1" spans="1:64" ht="14.15" customHeight="1">
      <c r="A1" s="25"/>
      <c r="B1" s="19"/>
      <c r="C1" s="19"/>
      <c r="D1" s="230"/>
      <c r="E1" s="74"/>
      <c r="F1" s="18"/>
      <c r="G1" s="18"/>
      <c r="H1" s="18"/>
      <c r="I1" s="18"/>
      <c r="J1" s="18"/>
      <c r="K1" s="18"/>
      <c r="L1" s="18"/>
      <c r="M1" s="18"/>
      <c r="N1" s="18"/>
      <c r="O1" s="18"/>
      <c r="P1" s="18"/>
      <c r="Q1" s="18"/>
      <c r="R1" s="18"/>
      <c r="S1" s="18"/>
      <c r="T1" s="18"/>
      <c r="U1" s="18"/>
      <c r="V1" s="18"/>
      <c r="W1" s="18"/>
      <c r="X1" s="18"/>
      <c r="Y1" s="18"/>
      <c r="Z1" s="18"/>
    </row>
    <row r="2" spans="1:64" ht="27" customHeight="1">
      <c r="A2" s="25"/>
      <c r="B2" s="46" t="s">
        <v>480</v>
      </c>
      <c r="C2" s="25"/>
      <c r="D2" s="230"/>
      <c r="E2" s="74"/>
      <c r="P2" s="18"/>
      <c r="Q2" s="18"/>
      <c r="R2" s="18"/>
      <c r="S2" s="18"/>
      <c r="T2" s="18"/>
      <c r="U2" s="18"/>
      <c r="V2" s="18"/>
      <c r="W2" s="18"/>
      <c r="X2" s="18"/>
      <c r="Y2" s="18"/>
      <c r="Z2" s="18"/>
    </row>
    <row r="3" spans="1:64" ht="26.15" customHeight="1">
      <c r="A3" s="25"/>
      <c r="B3" s="47" t="s">
        <v>272</v>
      </c>
      <c r="C3" s="25"/>
      <c r="D3" s="230"/>
      <c r="E3" s="74"/>
    </row>
    <row r="4" spans="1:64" ht="26.15" customHeight="1">
      <c r="B4" s="1"/>
      <c r="C4" s="48"/>
      <c r="D4" s="231"/>
      <c r="E4" s="14"/>
      <c r="K4" s="18"/>
      <c r="N4" s="18"/>
      <c r="O4" s="18"/>
    </row>
    <row r="5" spans="1:64" ht="28" customHeight="1">
      <c r="B5" s="7" t="s">
        <v>20</v>
      </c>
      <c r="C5" s="7"/>
      <c r="D5" s="232"/>
      <c r="E5" s="75"/>
      <c r="F5" s="58"/>
      <c r="G5" s="58"/>
      <c r="H5" s="58"/>
      <c r="I5" s="58"/>
      <c r="J5" s="58"/>
      <c r="K5" s="58"/>
      <c r="L5" s="58"/>
      <c r="M5" s="58"/>
      <c r="N5" s="49"/>
      <c r="O5" s="49"/>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row>
    <row r="6" spans="1:64" ht="11.75" customHeight="1">
      <c r="B6" s="118"/>
      <c r="C6" s="118"/>
      <c r="D6" s="250"/>
      <c r="E6" s="119"/>
      <c r="F6" s="118"/>
      <c r="G6" s="118"/>
      <c r="H6" s="118"/>
      <c r="I6" s="118"/>
      <c r="J6" s="118"/>
      <c r="K6" s="118"/>
      <c r="L6" s="118"/>
      <c r="M6" s="118"/>
      <c r="N6" s="18"/>
      <c r="O6" s="18"/>
    </row>
    <row r="7" spans="1:64" ht="12.65" customHeight="1">
      <c r="B7" s="18"/>
      <c r="C7" s="18"/>
      <c r="D7" s="234"/>
      <c r="E7" s="74"/>
      <c r="F7" s="18"/>
      <c r="G7" s="18"/>
      <c r="H7" s="18"/>
      <c r="I7" s="18"/>
      <c r="J7" s="18"/>
      <c r="K7" s="18"/>
      <c r="L7" s="18"/>
      <c r="M7" s="18"/>
      <c r="N7" s="18"/>
      <c r="O7" s="18"/>
    </row>
    <row r="8" spans="1:64" ht="19" customHeight="1">
      <c r="B8" s="77" t="s">
        <v>94</v>
      </c>
      <c r="C8" s="18"/>
      <c r="D8" s="235"/>
      <c r="E8" s="74"/>
      <c r="F8" s="18"/>
      <c r="G8" s="18"/>
      <c r="H8" s="18"/>
      <c r="I8" s="18"/>
      <c r="J8" s="18"/>
      <c r="K8" s="18"/>
      <c r="L8" s="18"/>
      <c r="M8" s="18"/>
      <c r="N8" s="18"/>
      <c r="O8" s="18"/>
    </row>
    <row r="9" spans="1:64" ht="30" customHeight="1">
      <c r="B9" s="274" t="s">
        <v>461</v>
      </c>
      <c r="C9" s="274"/>
      <c r="D9" s="274"/>
      <c r="E9" s="274"/>
      <c r="F9" s="274"/>
      <c r="G9" s="274"/>
      <c r="H9" s="274"/>
      <c r="I9" s="274"/>
      <c r="J9" s="274"/>
      <c r="K9" s="274"/>
      <c r="L9" s="274"/>
      <c r="M9" s="274"/>
      <c r="N9" s="18"/>
      <c r="O9" s="18"/>
    </row>
    <row r="10" spans="1:64" ht="17.149999999999999" customHeight="1" thickBot="1">
      <c r="B10" s="18"/>
      <c r="C10" s="18"/>
      <c r="D10" s="235"/>
      <c r="E10" s="74"/>
      <c r="K10" s="18"/>
      <c r="L10" s="18"/>
      <c r="M10" s="18"/>
      <c r="N10" s="18"/>
      <c r="O10" s="18"/>
      <c r="P10" s="18"/>
      <c r="Q10" s="18"/>
      <c r="R10" s="18"/>
      <c r="U10" s="18"/>
      <c r="V10" s="18"/>
      <c r="W10" s="18"/>
      <c r="X10" s="18"/>
      <c r="Y10" s="18"/>
    </row>
    <row r="11" spans="1:64" ht="25.4" customHeight="1">
      <c r="B11" s="272" t="s">
        <v>146</v>
      </c>
      <c r="C11" s="273"/>
      <c r="D11" s="236"/>
      <c r="E11" s="14"/>
      <c r="F11" s="72" t="s">
        <v>21</v>
      </c>
      <c r="G11" s="96" t="s">
        <v>350</v>
      </c>
      <c r="H11" s="40" t="s">
        <v>22</v>
      </c>
      <c r="I11" s="21"/>
      <c r="J11" s="72" t="s">
        <v>23</v>
      </c>
      <c r="K11" s="96" t="s">
        <v>350</v>
      </c>
      <c r="L11" s="40" t="s">
        <v>22</v>
      </c>
      <c r="M11" s="18"/>
      <c r="N11" s="18"/>
      <c r="O11" s="18"/>
      <c r="P11" s="18"/>
      <c r="Q11" s="18"/>
      <c r="R11" s="18"/>
      <c r="U11" s="18"/>
      <c r="V11" s="18"/>
      <c r="W11" s="18"/>
      <c r="X11" s="18"/>
      <c r="Y11" s="18"/>
    </row>
    <row r="12" spans="1:64" ht="12" customHeight="1">
      <c r="B12" s="187" t="s">
        <v>87</v>
      </c>
      <c r="C12" s="188">
        <f>COUNTIF($B$21:$B$99,B12)</f>
        <v>5</v>
      </c>
      <c r="D12" s="236"/>
      <c r="E12" s="14"/>
      <c r="F12" s="191" t="s">
        <v>24</v>
      </c>
      <c r="G12" s="192">
        <f ca="1">J23+J40+J57+J74+J91</f>
        <v>0</v>
      </c>
      <c r="H12" s="193">
        <f ca="1">IF(($G$15+$K$15)=0,0,G12/($G$15+$K$15))</f>
        <v>0</v>
      </c>
      <c r="I12" s="25"/>
      <c r="J12" s="196" t="s">
        <v>25</v>
      </c>
      <c r="K12" s="192">
        <f ca="1">G23+G40+G57+G74+G91</f>
        <v>0</v>
      </c>
      <c r="L12" s="193">
        <f ca="1">IF(($G$15+$K$15)=0,0,K12/($G$15+$K$15))</f>
        <v>0</v>
      </c>
      <c r="M12" s="18"/>
      <c r="N12" s="154" t="s">
        <v>31</v>
      </c>
      <c r="O12" s="86" t="s">
        <v>32</v>
      </c>
      <c r="P12" s="18"/>
      <c r="Q12" s="18"/>
      <c r="R12" s="18"/>
      <c r="U12" s="18"/>
      <c r="V12" s="18"/>
      <c r="W12" s="18"/>
      <c r="X12" s="18"/>
      <c r="Y12" s="18"/>
    </row>
    <row r="13" spans="1:64" ht="12" customHeight="1">
      <c r="B13" s="201"/>
      <c r="C13" s="188"/>
      <c r="D13" s="236"/>
      <c r="E13" s="14"/>
      <c r="F13" s="191" t="s">
        <v>26</v>
      </c>
      <c r="G13" s="192">
        <f ca="1">I23+I40+I57+I74+I91</f>
        <v>5</v>
      </c>
      <c r="H13" s="193">
        <f ca="1">IF(($G$15+$K$15)=0,0,G13/($G$15+$K$15))</f>
        <v>1</v>
      </c>
      <c r="I13" s="25"/>
      <c r="J13" s="196" t="s">
        <v>27</v>
      </c>
      <c r="K13" s="192">
        <f ca="1">F23+F40+F57+F74+F91</f>
        <v>0</v>
      </c>
      <c r="L13" s="193">
        <f ca="1">IF(($G$15+$K$15)=0,0,K13/($G$15+$K$15))</f>
        <v>0</v>
      </c>
      <c r="M13" s="18"/>
      <c r="N13" s="83" t="s">
        <v>33</v>
      </c>
      <c r="O13" s="86" t="s">
        <v>34</v>
      </c>
      <c r="P13" s="18"/>
      <c r="Q13" s="18"/>
      <c r="R13" s="18"/>
      <c r="U13" s="18"/>
      <c r="V13" s="18"/>
      <c r="W13" s="18"/>
      <c r="X13" s="18"/>
      <c r="Y13" s="18"/>
    </row>
    <row r="14" spans="1:64" ht="12" customHeight="1" thickBot="1">
      <c r="B14" s="189" t="s">
        <v>28</v>
      </c>
      <c r="C14" s="190">
        <f>C12+C13</f>
        <v>5</v>
      </c>
      <c r="D14" s="236"/>
      <c r="E14" s="14"/>
      <c r="F14" s="191" t="s">
        <v>29</v>
      </c>
      <c r="G14" s="192">
        <f ca="1">H23+H40+H57+H74+H91</f>
        <v>0</v>
      </c>
      <c r="H14" s="193">
        <f ca="1">IF(($G$15+$K$15)=0,0,G14/($G$15+$K$15))</f>
        <v>0</v>
      </c>
      <c r="I14" s="25"/>
      <c r="J14" s="202" t="s">
        <v>463</v>
      </c>
      <c r="K14" s="203">
        <f ca="1">K23+K40+K57+K74+K91</f>
        <v>0</v>
      </c>
      <c r="L14" s="193">
        <f ca="1">IF(($G$15+$K$15)=0,0,K14/($G$15+$K$15))</f>
        <v>0</v>
      </c>
      <c r="M14" s="18"/>
      <c r="N14" s="82" t="s">
        <v>35</v>
      </c>
      <c r="O14" s="86" t="s">
        <v>36</v>
      </c>
      <c r="P14" s="18"/>
      <c r="Q14" s="18"/>
      <c r="R14" s="18"/>
      <c r="U14" s="18"/>
      <c r="V14" s="18"/>
      <c r="W14" s="18"/>
      <c r="X14" s="18"/>
      <c r="Y14" s="18"/>
    </row>
    <row r="15" spans="1:64" ht="12" customHeight="1" thickBot="1">
      <c r="B15" s="21"/>
      <c r="C15" s="25"/>
      <c r="D15" s="236"/>
      <c r="E15" s="14"/>
      <c r="F15" s="189" t="s">
        <v>28</v>
      </c>
      <c r="G15" s="194">
        <f ca="1">SUM(G12:G14)</f>
        <v>5</v>
      </c>
      <c r="H15" s="195">
        <f ca="1">SUM(H12:H14)</f>
        <v>1</v>
      </c>
      <c r="I15" s="25"/>
      <c r="J15" s="189" t="s">
        <v>28</v>
      </c>
      <c r="K15" s="194">
        <f ca="1">SUM(K12:K13)</f>
        <v>0</v>
      </c>
      <c r="L15" s="195">
        <f ca="1">SUM(L12:L13)</f>
        <v>0</v>
      </c>
      <c r="M15" s="18"/>
      <c r="N15" s="18"/>
      <c r="O15" s="18"/>
      <c r="P15" s="18"/>
      <c r="Q15" s="18"/>
      <c r="R15" s="18"/>
      <c r="U15" s="18"/>
      <c r="V15" s="18"/>
      <c r="W15" s="18"/>
      <c r="X15" s="18"/>
      <c r="Y15" s="18"/>
    </row>
    <row r="16" spans="1:64" ht="12" customHeight="1" thickBot="1">
      <c r="B16" s="21"/>
      <c r="C16" s="25"/>
      <c r="D16" s="236"/>
      <c r="E16" s="14"/>
      <c r="F16" s="176"/>
      <c r="G16" s="176"/>
      <c r="H16" s="177"/>
      <c r="I16" s="25"/>
      <c r="J16" s="176"/>
      <c r="K16" s="176"/>
      <c r="L16" s="177"/>
      <c r="M16" s="18"/>
      <c r="N16" s="18"/>
      <c r="O16" s="18"/>
      <c r="P16" s="18"/>
      <c r="Q16" s="18"/>
      <c r="R16" s="18"/>
      <c r="U16" s="18"/>
      <c r="V16" s="18"/>
      <c r="W16" s="18"/>
      <c r="X16" s="18"/>
      <c r="Y16" s="18"/>
    </row>
    <row r="17" spans="1:30" ht="31.5" thickTop="1">
      <c r="A17" s="157" t="s">
        <v>262</v>
      </c>
      <c r="B17" s="22" t="s">
        <v>87</v>
      </c>
      <c r="C17" s="23" t="s">
        <v>89</v>
      </c>
      <c r="D17" s="237" t="s">
        <v>468</v>
      </c>
      <c r="E17" s="14"/>
      <c r="F17" s="275" t="s">
        <v>478</v>
      </c>
      <c r="G17" s="276"/>
      <c r="H17" s="276"/>
      <c r="I17" s="276"/>
      <c r="J17" s="277"/>
      <c r="K17" s="176"/>
      <c r="L17" s="177"/>
      <c r="M17" s="18"/>
      <c r="N17" s="18"/>
      <c r="O17" s="18"/>
      <c r="P17" s="18"/>
      <c r="Q17" s="18"/>
      <c r="R17" s="18"/>
      <c r="U17" s="18"/>
      <c r="V17" s="18"/>
      <c r="W17" s="18"/>
      <c r="X17" s="18"/>
      <c r="Y17" s="18"/>
    </row>
    <row r="18" spans="1:30" ht="12" customHeight="1">
      <c r="A18" s="178" t="s">
        <v>469</v>
      </c>
      <c r="B18" s="178" t="s">
        <v>469</v>
      </c>
      <c r="C18" s="178" t="s">
        <v>469</v>
      </c>
      <c r="D18" s="238" t="s">
        <v>26</v>
      </c>
      <c r="E18" s="14"/>
      <c r="F18" s="278"/>
      <c r="G18" s="279"/>
      <c r="H18" s="279"/>
      <c r="I18" s="279"/>
      <c r="J18" s="280"/>
      <c r="K18" s="176"/>
      <c r="L18" s="177"/>
      <c r="M18" s="18"/>
      <c r="N18" s="18"/>
      <c r="O18" s="18"/>
      <c r="P18" s="18"/>
      <c r="Q18" s="18"/>
      <c r="R18" s="18"/>
      <c r="U18" s="18"/>
      <c r="V18" s="18"/>
      <c r="W18" s="18"/>
      <c r="X18" s="18"/>
      <c r="Y18" s="18"/>
    </row>
    <row r="19" spans="1:30" ht="12" customHeight="1">
      <c r="B19" s="18"/>
      <c r="C19" s="18"/>
      <c r="D19" s="236"/>
      <c r="E19" s="25"/>
      <c r="F19" s="278"/>
      <c r="G19" s="279"/>
      <c r="H19" s="279"/>
      <c r="I19" s="279"/>
      <c r="J19" s="280"/>
      <c r="K19" s="25"/>
      <c r="L19" s="18"/>
      <c r="M19" s="18"/>
      <c r="N19" s="18"/>
      <c r="O19" s="18"/>
      <c r="P19" s="18"/>
      <c r="Q19" s="18"/>
      <c r="R19" s="18"/>
      <c r="U19" s="18"/>
      <c r="V19" s="18"/>
      <c r="W19" s="18"/>
      <c r="X19" s="18"/>
      <c r="Y19" s="18"/>
    </row>
    <row r="20" spans="1:30" ht="12" customHeight="1" thickBot="1">
      <c r="B20" s="18"/>
      <c r="C20" s="18"/>
      <c r="D20" s="235"/>
      <c r="E20" s="78"/>
      <c r="F20" s="281"/>
      <c r="G20" s="282"/>
      <c r="H20" s="282"/>
      <c r="I20" s="282"/>
      <c r="J20" s="283"/>
      <c r="K20" s="18"/>
      <c r="L20" s="18"/>
      <c r="M20" s="18"/>
    </row>
    <row r="21" spans="1:30" ht="29.25" customHeight="1" thickTop="1">
      <c r="A21" s="157" t="s">
        <v>262</v>
      </c>
      <c r="B21" s="22" t="s">
        <v>87</v>
      </c>
      <c r="C21" s="23" t="s">
        <v>89</v>
      </c>
      <c r="D21" s="237" t="s">
        <v>30</v>
      </c>
      <c r="K21" s="18"/>
      <c r="L21" s="18"/>
    </row>
    <row r="22" spans="1:30" ht="12" customHeight="1">
      <c r="A22" s="42" cm="1">
        <f t="array" ref="A22">IFERROR(INDEX('03.Muestra'!$B$8:$B$17,SMALL(IF("Página Web"='03.Muestra'!$D$8:$D$17,ROW('03.Muestra'!$B$8:$B$17)-MIN(ROW('03.Muestra'!$D$8:$D$17))+1,""),ROW()-21)),"")</f>
        <v>1</v>
      </c>
      <c r="B22" s="186" t="str" cm="1">
        <f t="array" ref="B22">IFERROR(INDEX('03.Muestra'!$C$8:$C$17,SMALL(IF("Página Web"='03.Muestra'!$D$8:$D$17,ROW('03.Muestra'!$C$8:$C$17)-MIN(ROW('03.Muestra'!$D$8:$D$17))+1,""),ROW()-21)),"")</f>
        <v>Home</v>
      </c>
      <c r="C22" s="186" t="str" cm="1">
        <f t="array" ref="C22">IFERROR(INDEX('03.Muestra'!$F$8:$F$17,SMALL(IF("Página Web"='03.Muestra'!$D$8:$D$17,ROW('03.Muestra'!$F$8:$F$17)-MIN(ROW('03.Muestra'!$D$8:$D$17))+1,""),ROW()-21)),"")</f>
        <v>https://…</v>
      </c>
      <c r="D22" s="229" t="str">
        <f>IF(C22="","",$D$18)</f>
        <v>Falla</v>
      </c>
      <c r="E22" s="74" t="str">
        <f t="shared" ref="E22:E31" si="0">IF(D22&lt;&gt;"",IF(AND(B22&lt;&gt;"",C22&lt;&gt;""),"","ERR"),"")</f>
        <v/>
      </c>
      <c r="F22" s="81" t="s">
        <v>31</v>
      </c>
      <c r="G22" s="82" t="s">
        <v>35</v>
      </c>
      <c r="H22" s="83" t="s">
        <v>33</v>
      </c>
      <c r="I22" s="84" t="s">
        <v>26</v>
      </c>
      <c r="J22" s="85" t="s">
        <v>24</v>
      </c>
      <c r="K22" s="159" t="s">
        <v>463</v>
      </c>
      <c r="L22" s="18"/>
    </row>
    <row r="23" spans="1:30" ht="12" customHeight="1">
      <c r="A23" s="42" t="str" cm="1">
        <f t="array" ref="A23">IFERROR(INDEX('03.Muestra'!$B$8:$B$17,SMALL(IF("Página Web"='03.Muestra'!$D$8:$D$17,ROW('03.Muestra'!$B$8:$B$17)-MIN(ROW('03.Muestra'!$D$8:$D$17))+1,""),ROW()-21)),"")</f>
        <v/>
      </c>
      <c r="B23" s="186" t="str" cm="1">
        <f t="array" ref="B23">IFERROR(INDEX('03.Muestra'!$C$8:$C$17,SMALL(IF("Página Web"='03.Muestra'!$D$8:$D$17,ROW('03.Muestra'!$C$8:$C$17)-MIN(ROW('03.Muestra'!$D$8:$D$17))+1,""),ROW()-21)),"")</f>
        <v/>
      </c>
      <c r="C23" s="186" t="str" cm="1">
        <f t="array" ref="C23">IFERROR(INDEX('03.Muestra'!$F$8:$F$17,SMALL(IF("Página Web"='03.Muestra'!$D$8:$D$17,ROW('03.Muestra'!$F$8:$F$17)-MIN(ROW('03.Muestra'!$D$8:$D$17))+1,""),ROW()-21)),"")</f>
        <v/>
      </c>
      <c r="D23" s="229" t="str">
        <f t="shared" ref="D23:D31" si="1">IF(C23="","",$D$18)</f>
        <v/>
      </c>
      <c r="E23" s="74" t="str">
        <f t="shared" si="0"/>
        <v/>
      </c>
      <c r="F23" s="199">
        <f ca="1">COUNTIF($D22:INDIRECT("$D" &amp;  SUM(ROW()-1,'03.Muestra'!$D$20)-1),F22)</f>
        <v>0</v>
      </c>
      <c r="G23" s="199">
        <f ca="1">COUNTIF($D22:INDIRECT("$D" &amp;  SUM(ROW()-1,'03.Muestra'!$D$20)-1),G22)</f>
        <v>0</v>
      </c>
      <c r="H23" s="199">
        <f ca="1">COUNTIF($D22:INDIRECT("$D" &amp;  SUM(ROW()-1,'03.Muestra'!$D$20)-1),H22)</f>
        <v>0</v>
      </c>
      <c r="I23" s="199">
        <f ca="1">COUNTIF($D22:INDIRECT("$D" &amp;  SUM(ROW()-1,'03.Muestra'!$D$20)-1),I22)</f>
        <v>1</v>
      </c>
      <c r="J23" s="199">
        <f ca="1">COUNTIF($D22:INDIRECT("$D" &amp;  SUM(ROW()-1,'03.Muestra'!$D$20)-1),J22)</f>
        <v>0</v>
      </c>
      <c r="K23" s="160">
        <f ca="1">IF(COUNTIF('03.Muestra'!$D$8:$D$17,"Página Web")=0,0,COUNTBLANK($D22:INDIRECT("$D" &amp;  SUM(ROW()-1,COUNTIF('03.Muestra'!$D$8:$D$17,"Página Web"))-1)))</f>
        <v>0</v>
      </c>
      <c r="L23" s="18"/>
    </row>
    <row r="24" spans="1:30" ht="12" customHeight="1">
      <c r="A24" s="42" t="str" cm="1">
        <f t="array" ref="A24">IFERROR(INDEX('03.Muestra'!$B$8:$B$17,SMALL(IF("Página Web"='03.Muestra'!$D$8:$D$17,ROW('03.Muestra'!$B$8:$B$17)-MIN(ROW('03.Muestra'!$D$8:$D$17))+1,""),ROW()-21)),"")</f>
        <v/>
      </c>
      <c r="B24" s="186" t="str" cm="1">
        <f t="array" ref="B24">IFERROR(INDEX('03.Muestra'!$C$8:$C$17,SMALL(IF("Página Web"='03.Muestra'!$D$8:$D$17,ROW('03.Muestra'!$C$8:$C$17)-MIN(ROW('03.Muestra'!$D$8:$D$17))+1,""),ROW()-21)),"")</f>
        <v/>
      </c>
      <c r="C24" s="186" t="str" cm="1">
        <f t="array" ref="C24">IFERROR(INDEX('03.Muestra'!$F$8:$F$17,SMALL(IF("Página Web"='03.Muestra'!$D$8:$D$17,ROW('03.Muestra'!$F$8:$F$17)-MIN(ROW('03.Muestra'!$D$8:$D$17))+1,""),ROW()-21)),"")</f>
        <v/>
      </c>
      <c r="D24" s="229" t="str">
        <f t="shared" si="1"/>
        <v/>
      </c>
      <c r="E24" s="74" t="str">
        <f t="shared" si="0"/>
        <v/>
      </c>
      <c r="F24" s="18"/>
      <c r="G24" s="18"/>
      <c r="H24" s="18"/>
      <c r="I24" s="18"/>
      <c r="J24" s="18"/>
      <c r="K24" s="18"/>
    </row>
    <row r="25" spans="1:30" ht="12" customHeight="1">
      <c r="A25" s="42" t="str" cm="1">
        <f t="array" ref="A25">IFERROR(INDEX('03.Muestra'!$B$8:$B$17,SMALL(IF("Página Web"='03.Muestra'!$D$8:$D$17,ROW('03.Muestra'!$B$8:$B$17)-MIN(ROW('03.Muestra'!$D$8:$D$17))+1,""),ROW()-21)),"")</f>
        <v/>
      </c>
      <c r="B25" s="186" t="str" cm="1">
        <f t="array" ref="B25">IFERROR(INDEX('03.Muestra'!$C$8:$C$17,SMALL(IF("Página Web"='03.Muestra'!$D$8:$D$17,ROW('03.Muestra'!$C$8:$C$17)-MIN(ROW('03.Muestra'!$D$8:$D$17))+1,""),ROW()-21)),"")</f>
        <v/>
      </c>
      <c r="C25" s="186" t="str" cm="1">
        <f t="array" ref="C25">IFERROR(INDEX('03.Muestra'!$F$8:$F$17,SMALL(IF("Página Web"='03.Muestra'!$D$8:$D$17,ROW('03.Muestra'!$F$8:$F$17)-MIN(ROW('03.Muestra'!$D$8:$D$17))+1,""),ROW()-21)),"")</f>
        <v/>
      </c>
      <c r="D25" s="229" t="str">
        <f t="shared" si="1"/>
        <v/>
      </c>
      <c r="E25" s="74" t="str">
        <f t="shared" si="0"/>
        <v/>
      </c>
      <c r="F25" s="18"/>
      <c r="G25" s="18"/>
      <c r="H25" s="18"/>
      <c r="I25" s="18"/>
    </row>
    <row r="26" spans="1:30" ht="12" customHeight="1">
      <c r="A26" s="42" t="str" cm="1">
        <f t="array" ref="A26">IFERROR(INDEX('03.Muestra'!$B$8:$B$17,SMALL(IF("Página Web"='03.Muestra'!$D$8:$D$17,ROW('03.Muestra'!$B$8:$B$17)-MIN(ROW('03.Muestra'!$D$8:$D$17))+1,""),ROW()-21)),"")</f>
        <v/>
      </c>
      <c r="B26" s="186" t="str" cm="1">
        <f t="array" ref="B26">IFERROR(INDEX('03.Muestra'!$C$8:$C$17,SMALL(IF("Página Web"='03.Muestra'!$D$8:$D$17,ROW('03.Muestra'!$C$8:$C$17)-MIN(ROW('03.Muestra'!$D$8:$D$17))+1,""),ROW()-21)),"")</f>
        <v/>
      </c>
      <c r="C26" s="186" t="str" cm="1">
        <f t="array" ref="C26">IFERROR(INDEX('03.Muestra'!$F$8:$F$17,SMALL(IF("Página Web"='03.Muestra'!$D$8:$D$17,ROW('03.Muestra'!$F$8:$F$17)-MIN(ROW('03.Muestra'!$D$8:$D$17))+1,""),ROW()-21)),"")</f>
        <v/>
      </c>
      <c r="D26" s="229" t="str">
        <f t="shared" si="1"/>
        <v/>
      </c>
      <c r="E26" s="74" t="str">
        <f t="shared" si="0"/>
        <v/>
      </c>
      <c r="F26" s="87"/>
      <c r="G26" s="18"/>
      <c r="H26" s="18"/>
      <c r="I26" s="18"/>
    </row>
    <row r="27" spans="1:30" ht="12" customHeight="1">
      <c r="A27" s="42" t="str" cm="1">
        <f t="array" ref="A27">IFERROR(INDEX('03.Muestra'!$B$8:$B$17,SMALL(IF("Página Web"='03.Muestra'!$D$8:$D$17,ROW('03.Muestra'!$B$8:$B$17)-MIN(ROW('03.Muestra'!$D$8:$D$17))+1,""),ROW()-21)),"")</f>
        <v/>
      </c>
      <c r="B27" s="186" t="str" cm="1">
        <f t="array" ref="B27">IFERROR(INDEX('03.Muestra'!$C$8:$C$17,SMALL(IF("Página Web"='03.Muestra'!$D$8:$D$17,ROW('03.Muestra'!$C$8:$C$17)-MIN(ROW('03.Muestra'!$D$8:$D$17))+1,""),ROW()-21)),"")</f>
        <v/>
      </c>
      <c r="C27" s="186" t="str" cm="1">
        <f t="array" ref="C27">IFERROR(INDEX('03.Muestra'!$F$8:$F$17,SMALL(IF("Página Web"='03.Muestra'!$D$8:$D$17,ROW('03.Muestra'!$F$8:$F$17)-MIN(ROW('03.Muestra'!$D$8:$D$17))+1,""),ROW()-21)),"")</f>
        <v/>
      </c>
      <c r="D27" s="229" t="str">
        <f t="shared" si="1"/>
        <v/>
      </c>
      <c r="E27" s="74" t="str">
        <f t="shared" si="0"/>
        <v/>
      </c>
      <c r="F27" s="18"/>
      <c r="G27" s="18"/>
      <c r="H27" s="18"/>
      <c r="I27" s="18"/>
      <c r="AD27" s="18"/>
    </row>
    <row r="28" spans="1:30" ht="12" customHeight="1">
      <c r="A28" s="42" t="str" cm="1">
        <f t="array" ref="A28">IFERROR(INDEX('03.Muestra'!$B$8:$B$17,SMALL(IF("Página Web"='03.Muestra'!$D$8:$D$17,ROW('03.Muestra'!$B$8:$B$17)-MIN(ROW('03.Muestra'!$D$8:$D$17))+1,""),ROW()-21)),"")</f>
        <v/>
      </c>
      <c r="B28" s="186" t="str" cm="1">
        <f t="array" ref="B28">IFERROR(INDEX('03.Muestra'!$C$8:$C$17,SMALL(IF("Página Web"='03.Muestra'!$D$8:$D$17,ROW('03.Muestra'!$C$8:$C$17)-MIN(ROW('03.Muestra'!$D$8:$D$17))+1,""),ROW()-21)),"")</f>
        <v/>
      </c>
      <c r="C28" s="186" t="str" cm="1">
        <f t="array" ref="C28">IFERROR(INDEX('03.Muestra'!$F$8:$F$17,SMALL(IF("Página Web"='03.Muestra'!$D$8:$D$17,ROW('03.Muestra'!$F$8:$F$17)-MIN(ROW('03.Muestra'!$D$8:$D$17))+1,""),ROW()-21)),"")</f>
        <v/>
      </c>
      <c r="D28" s="229" t="str">
        <f t="shared" si="1"/>
        <v/>
      </c>
      <c r="E28" s="74" t="str">
        <f t="shared" si="0"/>
        <v/>
      </c>
      <c r="F28" s="18"/>
      <c r="G28" s="18"/>
      <c r="H28" s="18"/>
      <c r="I28" s="18"/>
      <c r="J28" s="18"/>
      <c r="L28" s="86"/>
      <c r="AD28" s="18"/>
    </row>
    <row r="29" spans="1:30" ht="12" customHeight="1">
      <c r="A29" s="42" t="str" cm="1">
        <f t="array" ref="A29">IFERROR(INDEX('03.Muestra'!$B$8:$B$17,SMALL(IF("Página Web"='03.Muestra'!$D$8:$D$17,ROW('03.Muestra'!$B$8:$B$17)-MIN(ROW('03.Muestra'!$D$8:$D$17))+1,""),ROW()-21)),"")</f>
        <v/>
      </c>
      <c r="B29" s="186" t="str" cm="1">
        <f t="array" ref="B29">IFERROR(INDEX('03.Muestra'!$C$8:$C$17,SMALL(IF("Página Web"='03.Muestra'!$D$8:$D$17,ROW('03.Muestra'!$C$8:$C$17)-MIN(ROW('03.Muestra'!$D$8:$D$17))+1,""),ROW()-21)),"")</f>
        <v/>
      </c>
      <c r="C29" s="186" t="str" cm="1">
        <f t="array" ref="C29">IFERROR(INDEX('03.Muestra'!$F$8:$F$17,SMALL(IF("Página Web"='03.Muestra'!$D$8:$D$17,ROW('03.Muestra'!$F$8:$F$17)-MIN(ROW('03.Muestra'!$D$8:$D$17))+1,""),ROW()-21)),"")</f>
        <v/>
      </c>
      <c r="D29" s="229" t="str">
        <f t="shared" si="1"/>
        <v/>
      </c>
      <c r="E29" s="74" t="str">
        <f t="shared" si="0"/>
        <v/>
      </c>
      <c r="F29" s="18"/>
      <c r="G29" s="18"/>
      <c r="H29" s="18"/>
      <c r="I29" s="18"/>
      <c r="J29" s="18"/>
      <c r="K29" s="18"/>
      <c r="L29" s="18"/>
      <c r="AD29" s="18"/>
    </row>
    <row r="30" spans="1:30" ht="12" customHeight="1">
      <c r="A30" s="42" t="str" cm="1">
        <f t="array" ref="A30">IFERROR(INDEX('03.Muestra'!$B$8:$B$17,SMALL(IF("Página Web"='03.Muestra'!$D$8:$D$17,ROW('03.Muestra'!$B$8:$B$17)-MIN(ROW('03.Muestra'!$D$8:$D$17))+1,""),ROW()-21)),"")</f>
        <v/>
      </c>
      <c r="B30" s="186" t="str" cm="1">
        <f t="array" ref="B30">IFERROR(INDEX('03.Muestra'!$C$8:$C$17,SMALL(IF("Página Web"='03.Muestra'!$D$8:$D$17,ROW('03.Muestra'!$C$8:$C$17)-MIN(ROW('03.Muestra'!$D$8:$D$17))+1,""),ROW()-21)),"")</f>
        <v/>
      </c>
      <c r="C30" s="186" t="str" cm="1">
        <f t="array" ref="C30">IFERROR(INDEX('03.Muestra'!$F$8:$F$17,SMALL(IF("Página Web"='03.Muestra'!$D$8:$D$17,ROW('03.Muestra'!$F$8:$F$17)-MIN(ROW('03.Muestra'!$D$8:$D$17))+1,""),ROW()-21)),"")</f>
        <v/>
      </c>
      <c r="D30" s="229" t="str">
        <f t="shared" si="1"/>
        <v/>
      </c>
      <c r="E30" s="74" t="str">
        <f t="shared" si="0"/>
        <v/>
      </c>
      <c r="F30" s="18"/>
      <c r="G30" s="18"/>
      <c r="H30" s="18"/>
      <c r="I30" s="18"/>
      <c r="J30" s="18"/>
      <c r="Q30" s="18"/>
      <c r="R30" s="18"/>
      <c r="S30" s="18"/>
      <c r="T30" s="18"/>
      <c r="U30" s="18"/>
      <c r="AD30" s="18"/>
    </row>
    <row r="31" spans="1:30" ht="12" customHeight="1">
      <c r="A31" s="42" t="str" cm="1">
        <f t="array" ref="A31">IFERROR(INDEX('03.Muestra'!$B$8:$B$17,SMALL(IF("Página Web"='03.Muestra'!$D$8:$D$17,ROW('03.Muestra'!$B$8:$B$17)-MIN(ROW('03.Muestra'!$D$8:$D$17))+1,""),ROW()-21)),"")</f>
        <v/>
      </c>
      <c r="B31" s="186" t="str" cm="1">
        <f t="array" ref="B31">IFERROR(INDEX('03.Muestra'!$C$8:$C$17,SMALL(IF("Página Web"='03.Muestra'!$D$8:$D$17,ROW('03.Muestra'!$C$8:$C$17)-MIN(ROW('03.Muestra'!$D$8:$D$17))+1,""),ROW()-21)),"")</f>
        <v/>
      </c>
      <c r="C31" s="186" t="str" cm="1">
        <f t="array" ref="C31">IFERROR(INDEX('03.Muestra'!$F$8:$F$17,SMALL(IF("Página Web"='03.Muestra'!$D$8:$D$17,ROW('03.Muestra'!$F$8:$F$17)-MIN(ROW('03.Muestra'!$D$8:$D$17))+1,""),ROW()-21)),"")</f>
        <v/>
      </c>
      <c r="D31" s="229" t="str">
        <f t="shared" si="1"/>
        <v/>
      </c>
      <c r="E31" s="74" t="str">
        <f t="shared" si="0"/>
        <v/>
      </c>
      <c r="F31" s="18"/>
      <c r="G31" s="18"/>
      <c r="H31" s="18"/>
      <c r="I31" s="18"/>
      <c r="J31" s="18"/>
      <c r="N31" s="18"/>
      <c r="O31" s="18"/>
      <c r="P31" s="18"/>
      <c r="Q31" s="18"/>
      <c r="R31" s="18"/>
      <c r="S31" s="18"/>
      <c r="T31" s="18"/>
      <c r="U31" s="18"/>
      <c r="AD31" s="18"/>
    </row>
    <row r="32" spans="1:30" ht="12" customHeight="1">
      <c r="A32" s="79"/>
      <c r="B32" s="111"/>
      <c r="C32" s="111"/>
      <c r="D32" s="239"/>
      <c r="E32" s="74"/>
      <c r="F32" s="18"/>
      <c r="G32" s="18"/>
      <c r="H32" s="18"/>
      <c r="I32" s="18"/>
      <c r="J32" s="18"/>
      <c r="N32" s="18"/>
      <c r="O32" s="18"/>
      <c r="P32" s="18"/>
      <c r="Q32" s="18"/>
      <c r="R32" s="18"/>
      <c r="S32" s="18"/>
      <c r="T32" s="18"/>
      <c r="U32" s="18"/>
      <c r="AD32" s="18"/>
    </row>
    <row r="33" spans="1:30" ht="12" customHeight="1">
      <c r="A33" s="79"/>
      <c r="B33" s="111"/>
      <c r="C33" s="111"/>
      <c r="D33" s="239"/>
      <c r="E33" s="74"/>
      <c r="F33" s="18"/>
      <c r="G33" s="18"/>
      <c r="H33" s="18"/>
      <c r="I33" s="18"/>
      <c r="J33" s="18"/>
      <c r="N33" s="18"/>
      <c r="O33" s="18"/>
      <c r="P33" s="18"/>
      <c r="Q33" s="18"/>
      <c r="R33" s="18"/>
      <c r="S33" s="18"/>
      <c r="T33" s="18"/>
      <c r="U33" s="18"/>
      <c r="AD33" s="18"/>
    </row>
    <row r="34" spans="1:30" ht="31">
      <c r="A34" s="227"/>
      <c r="B34" s="228"/>
      <c r="C34" s="227"/>
      <c r="D34" s="240"/>
      <c r="E34" s="74"/>
      <c r="F34" s="18"/>
      <c r="G34" s="18"/>
      <c r="H34" s="18"/>
      <c r="I34" s="18"/>
      <c r="J34" s="18"/>
      <c r="N34" s="18"/>
      <c r="O34" s="18"/>
      <c r="P34" s="18"/>
      <c r="Q34" s="18"/>
      <c r="R34" s="18"/>
      <c r="S34" s="18"/>
      <c r="T34" s="18"/>
      <c r="U34" s="18"/>
      <c r="AD34" s="18"/>
    </row>
    <row r="35" spans="1:30" ht="18" customHeight="1">
      <c r="A35" s="180"/>
      <c r="B35" s="180"/>
      <c r="C35" s="180"/>
      <c r="D35" s="241"/>
      <c r="E35" s="74"/>
      <c r="F35" s="21"/>
      <c r="G35" s="18"/>
      <c r="H35" s="18"/>
      <c r="I35" s="18"/>
      <c r="J35" s="18"/>
      <c r="N35" s="18"/>
      <c r="O35" s="18"/>
      <c r="P35" s="18"/>
      <c r="Q35" s="18"/>
      <c r="R35" s="18"/>
      <c r="S35" s="18"/>
      <c r="T35" s="18"/>
      <c r="U35" s="18"/>
      <c r="AD35" s="18"/>
    </row>
    <row r="36" spans="1:30" ht="12" customHeight="1">
      <c r="B36" s="18"/>
      <c r="C36" s="18"/>
      <c r="D36" s="235"/>
      <c r="E36" s="74"/>
      <c r="F36" s="18"/>
      <c r="G36" s="18"/>
      <c r="H36" s="18"/>
      <c r="I36" s="18"/>
      <c r="J36" s="18"/>
      <c r="K36" s="18"/>
      <c r="L36" s="18"/>
      <c r="Q36" s="18"/>
      <c r="R36" s="18"/>
      <c r="T36" s="18"/>
      <c r="U36" s="18"/>
      <c r="V36" s="18"/>
      <c r="W36" s="18"/>
      <c r="X36" s="18"/>
      <c r="Y36" s="18"/>
    </row>
    <row r="37" spans="1:30" ht="12" customHeight="1">
      <c r="B37" s="18"/>
      <c r="C37" s="18"/>
      <c r="D37" s="235"/>
      <c r="E37" s="78"/>
      <c r="F37" s="18"/>
      <c r="G37" s="18"/>
      <c r="H37" s="18"/>
      <c r="I37" s="18"/>
      <c r="J37" s="18"/>
      <c r="K37" s="18"/>
      <c r="L37" s="18"/>
      <c r="M37" s="18"/>
      <c r="N37" s="18"/>
      <c r="O37" s="18"/>
      <c r="P37" s="18"/>
      <c r="Q37" s="18"/>
      <c r="R37" s="18"/>
      <c r="T37" s="18"/>
      <c r="U37" s="18"/>
      <c r="V37" s="18"/>
      <c r="W37" s="18"/>
      <c r="X37" s="18"/>
      <c r="Y37" s="18"/>
    </row>
    <row r="38" spans="1:30" ht="29.25" customHeight="1">
      <c r="A38" s="157" t="s">
        <v>262</v>
      </c>
      <c r="B38" s="22" t="s">
        <v>87</v>
      </c>
      <c r="C38" s="23" t="s">
        <v>90</v>
      </c>
      <c r="D38" s="237" t="s">
        <v>30</v>
      </c>
      <c r="E38" s="88"/>
      <c r="K38" s="18"/>
      <c r="L38" s="18"/>
      <c r="M38" s="18"/>
      <c r="N38" s="18"/>
      <c r="O38" s="18"/>
      <c r="P38" s="18"/>
      <c r="Q38" s="18"/>
      <c r="R38" s="18"/>
      <c r="T38" s="18"/>
      <c r="U38" s="18"/>
      <c r="V38" s="18"/>
      <c r="W38" s="18"/>
      <c r="X38" s="18"/>
      <c r="Y38" s="18"/>
    </row>
    <row r="39" spans="1:30" ht="12" customHeight="1">
      <c r="A39" s="42" cm="1">
        <f t="array" ref="A39">IFERROR(INDEX('03.Muestra'!$B$8:$B$17,SMALL(IF("Página Web"='03.Muestra'!$D$8:$D$17,ROW('03.Muestra'!$B$8:$B$17)-MIN(ROW('03.Muestra'!$D$8:$D$17))+1,""),ROW()-38)),"")</f>
        <v>1</v>
      </c>
      <c r="B39" s="186" t="str" cm="1">
        <f t="array" ref="B39">IFERROR(INDEX('03.Muestra'!$C$8:$C$17,SMALL(IF("Página Web"='03.Muestra'!$D$8:$D$17,ROW('03.Muestra'!$C$8:$C$17)-MIN(ROW('03.Muestra'!$D$8:$D$17))+1,""),ROW()-38)),"")</f>
        <v>Home</v>
      </c>
      <c r="C39" s="186" t="str" cm="1">
        <f t="array" ref="C39">IFERROR(INDEX('03.Muestra'!$F$8:$F$17,SMALL(IF("Página Web"='03.Muestra'!$D$8:$D$17,ROW('03.Muestra'!$F$8:$F$17)-MIN(ROW('03.Muestra'!$D$8:$D$17))+1,""),ROW()-38)),"")</f>
        <v>https://…</v>
      </c>
      <c r="D39" s="229" t="str">
        <f t="shared" ref="D39:D48" si="2">IF(C39="","",$D$18)</f>
        <v>Falla</v>
      </c>
      <c r="E39" s="74" t="str">
        <f t="shared" ref="E39:E48" si="3">IF(D39&lt;&gt;"",IF(AND(B39&lt;&gt;"",C39&lt;&gt;""),"","ERR"),"")</f>
        <v/>
      </c>
      <c r="F39" s="81" t="s">
        <v>31</v>
      </c>
      <c r="G39" s="82" t="s">
        <v>35</v>
      </c>
      <c r="H39" s="83" t="s">
        <v>33</v>
      </c>
      <c r="I39" s="84" t="s">
        <v>26</v>
      </c>
      <c r="J39" s="85" t="s">
        <v>24</v>
      </c>
      <c r="K39" s="159" t="s">
        <v>463</v>
      </c>
      <c r="L39" s="18"/>
      <c r="M39" s="18"/>
      <c r="N39" s="18"/>
      <c r="O39" s="18"/>
      <c r="P39" s="18"/>
      <c r="Q39" s="18"/>
      <c r="R39" s="18"/>
      <c r="T39" s="18"/>
      <c r="U39" s="18"/>
      <c r="V39" s="18"/>
      <c r="W39" s="18"/>
      <c r="X39" s="18"/>
      <c r="Y39" s="18"/>
    </row>
    <row r="40" spans="1:30" ht="12" customHeight="1">
      <c r="A40" s="42" t="str" cm="1">
        <f t="array" ref="A40">IFERROR(INDEX('03.Muestra'!$B$8:$B$17,SMALL(IF("Página Web"='03.Muestra'!$D$8:$D$17,ROW('03.Muestra'!$B$8:$B$17)-MIN(ROW('03.Muestra'!$D$8:$D$17))+1,""),ROW()-38)),"")</f>
        <v/>
      </c>
      <c r="B40" s="186" t="str" cm="1">
        <f t="array" ref="B40">IFERROR(INDEX('03.Muestra'!$C$8:$C$17,SMALL(IF("Página Web"='03.Muestra'!$D$8:$D$17,ROW('03.Muestra'!$C$8:$C$17)-MIN(ROW('03.Muestra'!$D$8:$D$17))+1,""),ROW()-38)),"")</f>
        <v/>
      </c>
      <c r="C40" s="186" t="str" cm="1">
        <f t="array" ref="C40">IFERROR(INDEX('03.Muestra'!$F$8:$F$17,SMALL(IF("Página Web"='03.Muestra'!$D$8:$D$17,ROW('03.Muestra'!$F$8:$F$17)-MIN(ROW('03.Muestra'!$D$8:$D$17))+1,""),ROW()-38)),"")</f>
        <v/>
      </c>
      <c r="D40" s="229" t="str">
        <f t="shared" si="2"/>
        <v/>
      </c>
      <c r="E40" s="74" t="str">
        <f t="shared" si="3"/>
        <v/>
      </c>
      <c r="F40" s="199">
        <f ca="1">COUNTIF($D39:INDIRECT("$D" &amp;  SUM(ROW()-1,'03.Muestra'!$D$20)-1),F39)</f>
        <v>0</v>
      </c>
      <c r="G40" s="199">
        <f ca="1">COUNTIF($D39:INDIRECT("$D" &amp;  SUM(ROW()-1,'03.Muestra'!$D$20)-1),G39)</f>
        <v>0</v>
      </c>
      <c r="H40" s="199">
        <f ca="1">COUNTIF($D39:INDIRECT("$D" &amp;  SUM(ROW()-1,'03.Muestra'!$D$20)-1),H39)</f>
        <v>0</v>
      </c>
      <c r="I40" s="199">
        <f ca="1">COUNTIF($D39:INDIRECT("$D" &amp;  SUM(ROW()-1,'03.Muestra'!$D$20)-1),I39)</f>
        <v>1</v>
      </c>
      <c r="J40" s="199">
        <f ca="1">COUNTIF($D39:INDIRECT("$D" &amp;  SUM(ROW()-1,'03.Muestra'!$D$20)-1),J39)</f>
        <v>0</v>
      </c>
      <c r="K40" s="160">
        <f ca="1">IF(COUNTIF('03.Muestra'!$D$8:$D$17,"Página Web")=0,0,COUNTBLANK($D39:INDIRECT("$D" &amp;  SUM(ROW()-1,COUNTIF('03.Muestra'!$D$8:$D$17,"Página Web"))-1)))</f>
        <v>0</v>
      </c>
      <c r="L40" s="18"/>
      <c r="M40" s="18"/>
      <c r="N40" s="18"/>
      <c r="O40" s="18"/>
      <c r="P40" s="18"/>
      <c r="Q40" s="18"/>
      <c r="R40" s="18"/>
      <c r="T40" s="18"/>
      <c r="U40" s="18"/>
      <c r="V40" s="18"/>
      <c r="W40" s="18"/>
      <c r="X40" s="18"/>
      <c r="Y40" s="18"/>
    </row>
    <row r="41" spans="1:30" ht="12" customHeight="1">
      <c r="A41" s="42" t="str" cm="1">
        <f t="array" ref="A41">IFERROR(INDEX('03.Muestra'!$B$8:$B$17,SMALL(IF("Página Web"='03.Muestra'!$D$8:$D$17,ROW('03.Muestra'!$B$8:$B$17)-MIN(ROW('03.Muestra'!$D$8:$D$17))+1,""),ROW()-38)),"")</f>
        <v/>
      </c>
      <c r="B41" s="186" t="str" cm="1">
        <f t="array" ref="B41">IFERROR(INDEX('03.Muestra'!$C$8:$C$17,SMALL(IF("Página Web"='03.Muestra'!$D$8:$D$17,ROW('03.Muestra'!$C$8:$C$17)-MIN(ROW('03.Muestra'!$D$8:$D$17))+1,""),ROW()-38)),"")</f>
        <v/>
      </c>
      <c r="C41" s="186" t="str" cm="1">
        <f t="array" ref="C41">IFERROR(INDEX('03.Muestra'!$F$8:$F$17,SMALL(IF("Página Web"='03.Muestra'!$D$8:$D$17,ROW('03.Muestra'!$F$8:$F$17)-MIN(ROW('03.Muestra'!$D$8:$D$17))+1,""),ROW()-38)),"")</f>
        <v/>
      </c>
      <c r="D41" s="229" t="str">
        <f t="shared" si="2"/>
        <v/>
      </c>
      <c r="E41" s="74" t="str">
        <f t="shared" si="3"/>
        <v/>
      </c>
      <c r="G41" s="18"/>
      <c r="H41" s="18"/>
      <c r="I41" s="18"/>
      <c r="J41" s="18"/>
      <c r="K41" s="163"/>
      <c r="L41" s="18"/>
      <c r="M41" s="18"/>
      <c r="N41" s="18"/>
      <c r="O41" s="18"/>
      <c r="P41" s="18"/>
      <c r="Q41" s="18"/>
      <c r="R41" s="18"/>
      <c r="S41" s="18"/>
      <c r="T41" s="18"/>
      <c r="U41" s="18"/>
      <c r="V41" s="18"/>
      <c r="W41" s="18"/>
      <c r="X41" s="18"/>
      <c r="Y41" s="18"/>
    </row>
    <row r="42" spans="1:30" ht="12" customHeight="1">
      <c r="A42" s="42" t="str" cm="1">
        <f t="array" ref="A42">IFERROR(INDEX('03.Muestra'!$B$8:$B$17,SMALL(IF("Página Web"='03.Muestra'!$D$8:$D$17,ROW('03.Muestra'!$B$8:$B$17)-MIN(ROW('03.Muestra'!$D$8:$D$17))+1,""),ROW()-38)),"")</f>
        <v/>
      </c>
      <c r="B42" s="186" t="str" cm="1">
        <f t="array" ref="B42">IFERROR(INDEX('03.Muestra'!$C$8:$C$17,SMALL(IF("Página Web"='03.Muestra'!$D$8:$D$17,ROW('03.Muestra'!$C$8:$C$17)-MIN(ROW('03.Muestra'!$D$8:$D$17))+1,""),ROW()-38)),"")</f>
        <v/>
      </c>
      <c r="C42" s="186" t="str" cm="1">
        <f t="array" ref="C42">IFERROR(INDEX('03.Muestra'!$F$8:$F$17,SMALL(IF("Página Web"='03.Muestra'!$D$8:$D$17,ROW('03.Muestra'!$F$8:$F$17)-MIN(ROW('03.Muestra'!$D$8:$D$17))+1,""),ROW()-38)),"")</f>
        <v/>
      </c>
      <c r="D42" s="229" t="str">
        <f t="shared" si="2"/>
        <v/>
      </c>
      <c r="E42" s="74" t="str">
        <f t="shared" si="3"/>
        <v/>
      </c>
      <c r="G42" s="18"/>
      <c r="H42" s="18"/>
      <c r="I42" s="18"/>
      <c r="J42" s="18"/>
      <c r="K42" s="163"/>
      <c r="L42" s="18"/>
      <c r="M42" s="18"/>
      <c r="N42" s="18"/>
      <c r="O42" s="18"/>
      <c r="P42" s="18"/>
      <c r="Q42" s="18"/>
      <c r="R42" s="18"/>
      <c r="S42" s="18"/>
      <c r="T42" s="18"/>
      <c r="U42" s="18"/>
      <c r="V42" s="18"/>
      <c r="W42" s="18"/>
      <c r="X42" s="18"/>
      <c r="Y42" s="18"/>
    </row>
    <row r="43" spans="1:30" ht="12" customHeight="1">
      <c r="A43" s="42" t="str" cm="1">
        <f t="array" ref="A43">IFERROR(INDEX('03.Muestra'!$B$8:$B$17,SMALL(IF("Página Web"='03.Muestra'!$D$8:$D$17,ROW('03.Muestra'!$B$8:$B$17)-MIN(ROW('03.Muestra'!$D$8:$D$17))+1,""),ROW()-38)),"")</f>
        <v/>
      </c>
      <c r="B43" s="186" t="str" cm="1">
        <f t="array" ref="B43">IFERROR(INDEX('03.Muestra'!$C$8:$C$17,SMALL(IF("Página Web"='03.Muestra'!$D$8:$D$17,ROW('03.Muestra'!$C$8:$C$17)-MIN(ROW('03.Muestra'!$D$8:$D$17))+1,""),ROW()-38)),"")</f>
        <v/>
      </c>
      <c r="C43" s="186" t="str" cm="1">
        <f t="array" ref="C43">IFERROR(INDEX('03.Muestra'!$F$8:$F$17,SMALL(IF("Página Web"='03.Muestra'!$D$8:$D$17,ROW('03.Muestra'!$F$8:$F$17)-MIN(ROW('03.Muestra'!$D$8:$D$17))+1,""),ROW()-38)),"")</f>
        <v/>
      </c>
      <c r="D43" s="229" t="str">
        <f t="shared" si="2"/>
        <v/>
      </c>
      <c r="E43" s="74" t="str">
        <f t="shared" si="3"/>
        <v/>
      </c>
      <c r="G43" s="18"/>
      <c r="H43" s="18"/>
      <c r="I43" s="18"/>
      <c r="J43" s="18"/>
      <c r="K43" s="163"/>
      <c r="L43" s="18"/>
      <c r="M43" s="18"/>
      <c r="N43" s="18"/>
      <c r="O43" s="18"/>
      <c r="P43" s="18"/>
      <c r="Q43" s="18"/>
      <c r="R43" s="18"/>
      <c r="S43" s="18"/>
      <c r="T43" s="18"/>
      <c r="U43" s="18"/>
      <c r="V43" s="18"/>
      <c r="W43" s="18"/>
      <c r="X43" s="18"/>
      <c r="Y43" s="18"/>
    </row>
    <row r="44" spans="1:30" ht="12" customHeight="1">
      <c r="A44" s="42" t="str" cm="1">
        <f t="array" ref="A44">IFERROR(INDEX('03.Muestra'!$B$8:$B$17,SMALL(IF("Página Web"='03.Muestra'!$D$8:$D$17,ROW('03.Muestra'!$B$8:$B$17)-MIN(ROW('03.Muestra'!$D$8:$D$17))+1,""),ROW()-38)),"")</f>
        <v/>
      </c>
      <c r="B44" s="186" t="str" cm="1">
        <f t="array" ref="B44">IFERROR(INDEX('03.Muestra'!$C$8:$C$17,SMALL(IF("Página Web"='03.Muestra'!$D$8:$D$17,ROW('03.Muestra'!$C$8:$C$17)-MIN(ROW('03.Muestra'!$D$8:$D$17))+1,""),ROW()-38)),"")</f>
        <v/>
      </c>
      <c r="C44" s="186" t="str" cm="1">
        <f t="array" ref="C44">IFERROR(INDEX('03.Muestra'!$F$8:$F$17,SMALL(IF("Página Web"='03.Muestra'!$D$8:$D$17,ROW('03.Muestra'!$F$8:$F$17)-MIN(ROW('03.Muestra'!$D$8:$D$17))+1,""),ROW()-38)),"")</f>
        <v/>
      </c>
      <c r="D44" s="229" t="str">
        <f t="shared" si="2"/>
        <v/>
      </c>
      <c r="E44" s="74" t="str">
        <f t="shared" si="3"/>
        <v/>
      </c>
      <c r="G44" s="18"/>
      <c r="H44" s="18"/>
      <c r="I44" s="18"/>
      <c r="J44" s="18"/>
      <c r="K44" s="163"/>
      <c r="L44" s="18"/>
      <c r="M44" s="18"/>
      <c r="N44" s="18"/>
      <c r="O44" s="18"/>
      <c r="P44" s="18"/>
      <c r="Q44" s="18"/>
      <c r="R44" s="18"/>
      <c r="S44" s="18"/>
      <c r="T44" s="18"/>
      <c r="U44" s="18"/>
      <c r="V44" s="18"/>
      <c r="W44" s="18"/>
      <c r="X44" s="18"/>
      <c r="Y44" s="18"/>
    </row>
    <row r="45" spans="1:30" ht="12" customHeight="1">
      <c r="A45" s="42" t="str" cm="1">
        <f t="array" ref="A45">IFERROR(INDEX('03.Muestra'!$B$8:$B$17,SMALL(IF("Página Web"='03.Muestra'!$D$8:$D$17,ROW('03.Muestra'!$B$8:$B$17)-MIN(ROW('03.Muestra'!$D$8:$D$17))+1,""),ROW()-38)),"")</f>
        <v/>
      </c>
      <c r="B45" s="186" t="str" cm="1">
        <f t="array" ref="B45">IFERROR(INDEX('03.Muestra'!$C$8:$C$17,SMALL(IF("Página Web"='03.Muestra'!$D$8:$D$17,ROW('03.Muestra'!$C$8:$C$17)-MIN(ROW('03.Muestra'!$D$8:$D$17))+1,""),ROW()-38)),"")</f>
        <v/>
      </c>
      <c r="C45" s="186" t="str" cm="1">
        <f t="array" ref="C45">IFERROR(INDEX('03.Muestra'!$F$8:$F$17,SMALL(IF("Página Web"='03.Muestra'!$D$8:$D$17,ROW('03.Muestra'!$F$8:$F$17)-MIN(ROW('03.Muestra'!$D$8:$D$17))+1,""),ROW()-38)),"")</f>
        <v/>
      </c>
      <c r="D45" s="229" t="str">
        <f t="shared" si="2"/>
        <v/>
      </c>
      <c r="E45" s="74" t="str">
        <f t="shared" si="3"/>
        <v/>
      </c>
      <c r="F45" s="18"/>
      <c r="G45" s="18"/>
      <c r="H45" s="18"/>
      <c r="I45" s="18"/>
      <c r="J45" s="18"/>
      <c r="K45" s="163"/>
      <c r="L45" s="18"/>
      <c r="M45" s="18"/>
      <c r="N45" s="18"/>
      <c r="O45" s="18"/>
      <c r="P45" s="18"/>
      <c r="Q45" s="18"/>
      <c r="R45" s="18"/>
      <c r="S45" s="18"/>
      <c r="T45" s="18"/>
      <c r="U45" s="18"/>
      <c r="V45" s="18"/>
      <c r="W45" s="18"/>
      <c r="X45" s="18"/>
      <c r="Y45" s="18"/>
    </row>
    <row r="46" spans="1:30" ht="12" customHeight="1">
      <c r="A46" s="42" t="str" cm="1">
        <f t="array" ref="A46">IFERROR(INDEX('03.Muestra'!$B$8:$B$17,SMALL(IF("Página Web"='03.Muestra'!$D$8:$D$17,ROW('03.Muestra'!$B$8:$B$17)-MIN(ROW('03.Muestra'!$D$8:$D$17))+1,""),ROW()-38)),"")</f>
        <v/>
      </c>
      <c r="B46" s="186" t="str" cm="1">
        <f t="array" ref="B46">IFERROR(INDEX('03.Muestra'!$C$8:$C$17,SMALL(IF("Página Web"='03.Muestra'!$D$8:$D$17,ROW('03.Muestra'!$C$8:$C$17)-MIN(ROW('03.Muestra'!$D$8:$D$17))+1,""),ROW()-38)),"")</f>
        <v/>
      </c>
      <c r="C46" s="186" t="str" cm="1">
        <f t="array" ref="C46">IFERROR(INDEX('03.Muestra'!$F$8:$F$17,SMALL(IF("Página Web"='03.Muestra'!$D$8:$D$17,ROW('03.Muestra'!$F$8:$F$17)-MIN(ROW('03.Muestra'!$D$8:$D$17))+1,""),ROW()-38)),"")</f>
        <v/>
      </c>
      <c r="D46" s="229" t="str">
        <f t="shared" si="2"/>
        <v/>
      </c>
      <c r="E46" s="74" t="str">
        <f t="shared" si="3"/>
        <v/>
      </c>
      <c r="F46" s="18"/>
      <c r="G46" s="18"/>
      <c r="H46" s="18"/>
      <c r="I46" s="18"/>
      <c r="J46" s="18"/>
      <c r="K46" s="163"/>
      <c r="L46" s="18"/>
      <c r="M46" s="18"/>
      <c r="N46" s="18"/>
      <c r="O46" s="18"/>
      <c r="P46" s="18"/>
      <c r="Q46" s="18"/>
      <c r="R46" s="18"/>
      <c r="S46" s="18"/>
      <c r="T46" s="18"/>
      <c r="U46" s="18"/>
      <c r="V46" s="18"/>
      <c r="W46" s="18"/>
      <c r="X46" s="18"/>
      <c r="Y46" s="18"/>
    </row>
    <row r="47" spans="1:30" ht="12" customHeight="1">
      <c r="A47" s="42" t="str" cm="1">
        <f t="array" ref="A47">IFERROR(INDEX('03.Muestra'!$B$8:$B$17,SMALL(IF("Página Web"='03.Muestra'!$D$8:$D$17,ROW('03.Muestra'!$B$8:$B$17)-MIN(ROW('03.Muestra'!$D$8:$D$17))+1,""),ROW()-38)),"")</f>
        <v/>
      </c>
      <c r="B47" s="186" t="str" cm="1">
        <f t="array" ref="B47">IFERROR(INDEX('03.Muestra'!$C$8:$C$17,SMALL(IF("Página Web"='03.Muestra'!$D$8:$D$17,ROW('03.Muestra'!$C$8:$C$17)-MIN(ROW('03.Muestra'!$D$8:$D$17))+1,""),ROW()-38)),"")</f>
        <v/>
      </c>
      <c r="C47" s="186" t="str" cm="1">
        <f t="array" ref="C47">IFERROR(INDEX('03.Muestra'!$F$8:$F$17,SMALL(IF("Página Web"='03.Muestra'!$D$8:$D$17,ROW('03.Muestra'!$F$8:$F$17)-MIN(ROW('03.Muestra'!$D$8:$D$17))+1,""),ROW()-38)),"")</f>
        <v/>
      </c>
      <c r="D47" s="229" t="str">
        <f t="shared" si="2"/>
        <v/>
      </c>
      <c r="E47" s="74" t="str">
        <f t="shared" si="3"/>
        <v/>
      </c>
      <c r="F47" s="18"/>
      <c r="G47" s="18"/>
      <c r="H47" s="18"/>
      <c r="I47" s="18"/>
      <c r="J47" s="18"/>
      <c r="K47" s="163"/>
      <c r="L47" s="18"/>
      <c r="M47" s="18"/>
      <c r="N47" s="18"/>
      <c r="O47" s="18"/>
      <c r="P47" s="18"/>
      <c r="Q47" s="18"/>
      <c r="R47" s="18"/>
      <c r="S47" s="18"/>
      <c r="T47" s="18"/>
      <c r="U47" s="18"/>
      <c r="V47" s="18"/>
      <c r="W47" s="18"/>
      <c r="X47" s="18"/>
      <c r="Y47" s="18"/>
    </row>
    <row r="48" spans="1:30" ht="12" customHeight="1">
      <c r="A48" s="42" t="str" cm="1">
        <f t="array" ref="A48">IFERROR(INDEX('03.Muestra'!$B$8:$B$17,SMALL(IF("Página Web"='03.Muestra'!$D$8:$D$17,ROW('03.Muestra'!$B$8:$B$17)-MIN(ROW('03.Muestra'!$D$8:$D$17))+1,""),ROW()-38)),"")</f>
        <v/>
      </c>
      <c r="B48" s="186" t="str" cm="1">
        <f t="array" ref="B48">IFERROR(INDEX('03.Muestra'!$C$8:$C$17,SMALL(IF("Página Web"='03.Muestra'!$D$8:$D$17,ROW('03.Muestra'!$C$8:$C$17)-MIN(ROW('03.Muestra'!$D$8:$D$17))+1,""),ROW()-38)),"")</f>
        <v/>
      </c>
      <c r="C48" s="186" t="str" cm="1">
        <f t="array" ref="C48">IFERROR(INDEX('03.Muestra'!$F$8:$F$17,SMALL(IF("Página Web"='03.Muestra'!$D$8:$D$17,ROW('03.Muestra'!$F$8:$F$17)-MIN(ROW('03.Muestra'!$D$8:$D$17))+1,""),ROW()-38)),"")</f>
        <v/>
      </c>
      <c r="D48" s="229" t="str">
        <f t="shared" si="2"/>
        <v/>
      </c>
      <c r="E48" s="74" t="str">
        <f t="shared" si="3"/>
        <v/>
      </c>
      <c r="F48" s="18"/>
      <c r="G48" s="18"/>
      <c r="H48" s="18"/>
      <c r="I48" s="18"/>
      <c r="J48" s="18"/>
      <c r="K48" s="163"/>
      <c r="L48" s="18"/>
      <c r="M48" s="18"/>
      <c r="N48" s="18"/>
      <c r="O48" s="18"/>
      <c r="P48" s="18"/>
      <c r="Q48" s="18"/>
      <c r="R48" s="18"/>
      <c r="S48" s="18"/>
      <c r="T48" s="18"/>
      <c r="U48" s="18"/>
      <c r="V48" s="18"/>
      <c r="W48" s="18"/>
      <c r="X48" s="18"/>
      <c r="Y48" s="18"/>
    </row>
    <row r="49" spans="1:25" ht="12" customHeight="1">
      <c r="A49" s="79"/>
      <c r="B49" s="111"/>
      <c r="C49" s="111"/>
      <c r="D49" s="239"/>
      <c r="E49" s="74"/>
      <c r="F49" s="18"/>
      <c r="G49" s="18"/>
      <c r="H49" s="18"/>
      <c r="I49" s="18"/>
      <c r="J49" s="18"/>
      <c r="K49" s="163"/>
      <c r="L49" s="18"/>
      <c r="M49" s="18"/>
      <c r="N49" s="18"/>
      <c r="O49" s="18"/>
      <c r="P49" s="18"/>
      <c r="Q49" s="18"/>
      <c r="R49" s="18"/>
      <c r="S49" s="18"/>
      <c r="T49" s="18"/>
      <c r="U49" s="18"/>
      <c r="V49" s="18"/>
      <c r="W49" s="18"/>
      <c r="X49" s="18"/>
      <c r="Y49" s="18"/>
    </row>
    <row r="50" spans="1:25" ht="12" customHeight="1">
      <c r="A50" s="79"/>
      <c r="B50" s="111"/>
      <c r="C50" s="111"/>
      <c r="D50" s="239"/>
      <c r="E50" s="74"/>
      <c r="F50" s="18"/>
      <c r="G50" s="18"/>
      <c r="H50" s="18"/>
      <c r="I50" s="18"/>
      <c r="J50" s="18"/>
      <c r="K50" s="163"/>
      <c r="L50" s="18"/>
      <c r="M50" s="18"/>
      <c r="N50" s="18"/>
      <c r="O50" s="18"/>
      <c r="P50" s="18"/>
      <c r="Q50" s="18"/>
      <c r="R50" s="18"/>
      <c r="S50" s="18"/>
      <c r="T50" s="18"/>
      <c r="U50" s="18"/>
      <c r="V50" s="18"/>
      <c r="W50" s="18"/>
      <c r="X50" s="18"/>
      <c r="Y50" s="18"/>
    </row>
    <row r="51" spans="1:25" ht="31">
      <c r="A51" s="227"/>
      <c r="B51" s="228"/>
      <c r="C51" s="227"/>
      <c r="D51" s="240"/>
      <c r="E51" s="74"/>
      <c r="F51" s="18"/>
      <c r="G51" s="18"/>
      <c r="H51" s="18"/>
      <c r="I51" s="18"/>
      <c r="J51" s="18"/>
      <c r="K51" s="163"/>
      <c r="L51" s="18"/>
      <c r="M51" s="18"/>
      <c r="N51" s="18"/>
      <c r="O51" s="18"/>
      <c r="P51" s="18"/>
      <c r="Q51" s="18"/>
      <c r="R51" s="18"/>
      <c r="S51" s="18"/>
      <c r="T51" s="18"/>
      <c r="U51" s="18"/>
      <c r="V51" s="18"/>
      <c r="W51" s="18"/>
      <c r="X51" s="18"/>
      <c r="Y51" s="18"/>
    </row>
    <row r="52" spans="1:25" ht="14.5" customHeight="1">
      <c r="A52" s="180"/>
      <c r="B52" s="180"/>
      <c r="C52" s="180"/>
      <c r="D52" s="241"/>
      <c r="E52" s="74"/>
      <c r="F52" s="21"/>
      <c r="G52" s="18"/>
      <c r="H52" s="18"/>
      <c r="I52" s="18"/>
      <c r="J52" s="18"/>
      <c r="K52" s="163"/>
      <c r="L52" s="18"/>
      <c r="M52" s="18"/>
      <c r="N52" s="18"/>
      <c r="O52" s="18"/>
      <c r="P52" s="18"/>
      <c r="Q52" s="18"/>
      <c r="R52" s="18"/>
      <c r="S52" s="18"/>
      <c r="T52" s="18"/>
      <c r="U52" s="18"/>
      <c r="V52" s="18"/>
      <c r="W52" s="18"/>
      <c r="X52" s="18"/>
      <c r="Y52" s="18"/>
    </row>
    <row r="53" spans="1:25" ht="12" customHeight="1">
      <c r="B53" s="18"/>
      <c r="C53" s="18"/>
      <c r="D53" s="235"/>
      <c r="E53" s="74"/>
      <c r="F53" s="18"/>
      <c r="G53" s="18"/>
      <c r="H53" s="18"/>
      <c r="I53" s="18"/>
      <c r="J53" s="18"/>
      <c r="K53" s="163"/>
      <c r="L53" s="18"/>
      <c r="M53" s="18"/>
      <c r="N53" s="18"/>
      <c r="O53" s="18"/>
      <c r="P53" s="18"/>
      <c r="Q53" s="18"/>
      <c r="R53" s="18"/>
      <c r="S53" s="18"/>
      <c r="T53" s="18"/>
      <c r="U53" s="18"/>
      <c r="V53" s="18"/>
      <c r="W53" s="18"/>
      <c r="X53" s="18"/>
      <c r="Y53" s="18"/>
    </row>
    <row r="54" spans="1:25" ht="12" customHeight="1">
      <c r="B54" s="18"/>
      <c r="C54" s="18"/>
      <c r="D54" s="235"/>
      <c r="E54" s="78"/>
      <c r="F54" s="18"/>
      <c r="G54" s="18"/>
      <c r="H54" s="18"/>
      <c r="I54" s="18"/>
      <c r="J54" s="18"/>
      <c r="K54" s="163"/>
      <c r="L54" s="18"/>
      <c r="M54" s="18"/>
      <c r="N54" s="18"/>
      <c r="O54" s="18"/>
      <c r="P54" s="18"/>
      <c r="Q54" s="18"/>
      <c r="R54" s="18"/>
      <c r="S54" s="18"/>
      <c r="T54" s="18"/>
      <c r="U54" s="18"/>
      <c r="V54" s="18"/>
      <c r="W54" s="18"/>
      <c r="X54" s="18"/>
      <c r="Y54" s="18"/>
    </row>
    <row r="55" spans="1:25" ht="29.25" customHeight="1">
      <c r="A55" s="157" t="s">
        <v>262</v>
      </c>
      <c r="B55" s="22" t="s">
        <v>87</v>
      </c>
      <c r="C55" s="23" t="s">
        <v>91</v>
      </c>
      <c r="D55" s="237" t="s">
        <v>30</v>
      </c>
      <c r="E55" s="88"/>
      <c r="K55" s="163"/>
      <c r="L55" s="18"/>
      <c r="M55" s="18"/>
      <c r="N55" s="18"/>
      <c r="O55" s="18"/>
      <c r="P55" s="18"/>
      <c r="Q55" s="18"/>
      <c r="R55" s="18"/>
      <c r="S55" s="18"/>
      <c r="T55" s="18"/>
      <c r="U55" s="18"/>
      <c r="V55" s="18"/>
      <c r="W55" s="18"/>
      <c r="X55" s="18"/>
      <c r="Y55" s="18"/>
    </row>
    <row r="56" spans="1:25" ht="12" customHeight="1">
      <c r="A56" s="42" cm="1">
        <f t="array" ref="A56">IFERROR(INDEX('03.Muestra'!$B$8:$B$17,SMALL(IF("Página Web"='03.Muestra'!$D$8:$D$17,ROW('03.Muestra'!$B$8:$B$17)-MIN(ROW('03.Muestra'!$D$8:$D$17))+1,""),ROW()-55)),"")</f>
        <v>1</v>
      </c>
      <c r="B56" s="186" t="str" cm="1">
        <f t="array" ref="B56">IFERROR(INDEX('03.Muestra'!$C$8:$C$17,SMALL(IF("Página Web"='03.Muestra'!$D$8:$D$17,ROW('03.Muestra'!$C$8:$C$17)-MIN(ROW('03.Muestra'!$D$8:$D$17))+1,""),ROW()-55)),"")</f>
        <v>Home</v>
      </c>
      <c r="C56" s="186" t="str" cm="1">
        <f t="array" ref="C56">IFERROR(INDEX('03.Muestra'!$F$8:$F$17,SMALL(IF("Página Web"='03.Muestra'!$D$8:$D$17,ROW('03.Muestra'!$F$8:$F$17)-MIN(ROW('03.Muestra'!$D$8:$D$17))+1,""),ROW()-55)),"")</f>
        <v>https://…</v>
      </c>
      <c r="D56" s="229" t="str">
        <f t="shared" ref="D56:D65" si="4">IF(C56="","",$D$18)</f>
        <v>Falla</v>
      </c>
      <c r="E56" s="74" t="str">
        <f t="shared" ref="E56:E65" si="5">IF(D56&lt;&gt;"",IF(AND(B56&lt;&gt;"",C56&lt;&gt;""),"","ERR"),"")</f>
        <v/>
      </c>
      <c r="F56" s="81" t="s">
        <v>31</v>
      </c>
      <c r="G56" s="82" t="s">
        <v>35</v>
      </c>
      <c r="H56" s="83" t="s">
        <v>33</v>
      </c>
      <c r="I56" s="84" t="s">
        <v>26</v>
      </c>
      <c r="J56" s="85" t="s">
        <v>24</v>
      </c>
      <c r="K56" s="159" t="s">
        <v>463</v>
      </c>
      <c r="L56" s="18"/>
      <c r="M56" s="18"/>
      <c r="N56" s="18"/>
      <c r="O56" s="18"/>
      <c r="P56" s="18"/>
      <c r="Q56" s="18"/>
      <c r="R56" s="18"/>
      <c r="S56" s="18"/>
      <c r="T56" s="18"/>
      <c r="U56" s="18"/>
      <c r="V56" s="18"/>
      <c r="W56" s="18"/>
      <c r="X56" s="18"/>
      <c r="Y56" s="18"/>
    </row>
    <row r="57" spans="1:25" ht="12" customHeight="1">
      <c r="A57" s="42" t="str" cm="1">
        <f t="array" ref="A57">IFERROR(INDEX('03.Muestra'!$B$8:$B$17,SMALL(IF("Página Web"='03.Muestra'!$D$8:$D$17,ROW('03.Muestra'!$B$8:$B$17)-MIN(ROW('03.Muestra'!$D$8:$D$17))+1,""),ROW()-55)),"")</f>
        <v/>
      </c>
      <c r="B57" s="186" t="str" cm="1">
        <f t="array" ref="B57">IFERROR(INDEX('03.Muestra'!$C$8:$C$17,SMALL(IF("Página Web"='03.Muestra'!$D$8:$D$17,ROW('03.Muestra'!$C$8:$C$17)-MIN(ROW('03.Muestra'!$D$8:$D$17))+1,""),ROW()-55)),"")</f>
        <v/>
      </c>
      <c r="C57" s="186" t="str" cm="1">
        <f t="array" ref="C57">IFERROR(INDEX('03.Muestra'!$F$8:$F$17,SMALL(IF("Página Web"='03.Muestra'!$D$8:$D$17,ROW('03.Muestra'!$F$8:$F$17)-MIN(ROW('03.Muestra'!$D$8:$D$17))+1,""),ROW()-55)),"")</f>
        <v/>
      </c>
      <c r="D57" s="229" t="str">
        <f t="shared" si="4"/>
        <v/>
      </c>
      <c r="E57" s="74" t="str">
        <f t="shared" si="5"/>
        <v/>
      </c>
      <c r="F57" s="199">
        <f ca="1">COUNTIF($D56:INDIRECT("$D" &amp;  SUM(ROW()-1,'03.Muestra'!$D$20)-1),F56)</f>
        <v>0</v>
      </c>
      <c r="G57" s="199">
        <f ca="1">COUNTIF($D56:INDIRECT("$D" &amp;  SUM(ROW()-1,'03.Muestra'!$D$20)-1),G56)</f>
        <v>0</v>
      </c>
      <c r="H57" s="199">
        <f ca="1">COUNTIF($D56:INDIRECT("$D" &amp;  SUM(ROW()-1,'03.Muestra'!$D$20)-1),H56)</f>
        <v>0</v>
      </c>
      <c r="I57" s="199">
        <f ca="1">COUNTIF($D56:INDIRECT("$D" &amp;  SUM(ROW()-1,'03.Muestra'!$D$20)-1),I56)</f>
        <v>1</v>
      </c>
      <c r="J57" s="199">
        <f ca="1">COUNTIF($D56:INDIRECT("$D" &amp;  SUM(ROW()-1,'03.Muestra'!$D$20)-1),J56)</f>
        <v>0</v>
      </c>
      <c r="K57" s="160">
        <f ca="1">IF(COUNTIF('03.Muestra'!$D$8:$D$17,"Página Web")=0,0,COUNTBLANK($D56:INDIRECT("$D" &amp;  SUM(ROW()-1,COUNTIF('03.Muestra'!$D$8:$D$17,"Página Web"))-1)))</f>
        <v>0</v>
      </c>
      <c r="L57" s="18"/>
      <c r="M57" s="18"/>
      <c r="N57" s="18"/>
      <c r="O57" s="18"/>
      <c r="P57" s="18"/>
      <c r="Q57" s="18"/>
      <c r="R57" s="18"/>
      <c r="S57" s="18"/>
      <c r="T57" s="18"/>
      <c r="U57" s="18"/>
      <c r="V57" s="18"/>
      <c r="W57" s="18"/>
      <c r="X57" s="18"/>
      <c r="Y57" s="18"/>
    </row>
    <row r="58" spans="1:25" ht="12" customHeight="1">
      <c r="A58" s="42" t="str" cm="1">
        <f t="array" ref="A58">IFERROR(INDEX('03.Muestra'!$B$8:$B$17,SMALL(IF("Página Web"='03.Muestra'!$D$8:$D$17,ROW('03.Muestra'!$B$8:$B$17)-MIN(ROW('03.Muestra'!$D$8:$D$17))+1,""),ROW()-55)),"")</f>
        <v/>
      </c>
      <c r="B58" s="186" t="str" cm="1">
        <f t="array" ref="B58">IFERROR(INDEX('03.Muestra'!$C$8:$C$17,SMALL(IF("Página Web"='03.Muestra'!$D$8:$D$17,ROW('03.Muestra'!$C$8:$C$17)-MIN(ROW('03.Muestra'!$D$8:$D$17))+1,""),ROW()-55)),"")</f>
        <v/>
      </c>
      <c r="C58" s="186" t="str" cm="1">
        <f t="array" ref="C58">IFERROR(INDEX('03.Muestra'!$F$8:$F$17,SMALL(IF("Página Web"='03.Muestra'!$D$8:$D$17,ROW('03.Muestra'!$F$8:$F$17)-MIN(ROW('03.Muestra'!$D$8:$D$17))+1,""),ROW()-55)),"")</f>
        <v/>
      </c>
      <c r="D58" s="229" t="str">
        <f t="shared" si="4"/>
        <v/>
      </c>
      <c r="E58" s="74" t="str">
        <f t="shared" si="5"/>
        <v/>
      </c>
      <c r="G58" s="18"/>
      <c r="H58" s="18"/>
      <c r="I58" s="18"/>
      <c r="J58" s="18"/>
      <c r="K58" s="163"/>
      <c r="L58" s="18"/>
      <c r="M58" s="18"/>
      <c r="N58" s="18"/>
      <c r="O58" s="18"/>
      <c r="P58" s="18"/>
      <c r="Q58" s="18"/>
      <c r="R58" s="18"/>
      <c r="S58" s="18"/>
      <c r="T58" s="18"/>
      <c r="U58" s="18"/>
      <c r="V58" s="18"/>
      <c r="W58" s="18"/>
      <c r="X58" s="18"/>
      <c r="Y58" s="18"/>
    </row>
    <row r="59" spans="1:25" ht="12" customHeight="1">
      <c r="A59" s="42" t="str" cm="1">
        <f t="array" ref="A59">IFERROR(INDEX('03.Muestra'!$B$8:$B$17,SMALL(IF("Página Web"='03.Muestra'!$D$8:$D$17,ROW('03.Muestra'!$B$8:$B$17)-MIN(ROW('03.Muestra'!$D$8:$D$17))+1,""),ROW()-55)),"")</f>
        <v/>
      </c>
      <c r="B59" s="186" t="str" cm="1">
        <f t="array" ref="B59">IFERROR(INDEX('03.Muestra'!$C$8:$C$17,SMALL(IF("Página Web"='03.Muestra'!$D$8:$D$17,ROW('03.Muestra'!$C$8:$C$17)-MIN(ROW('03.Muestra'!$D$8:$D$17))+1,""),ROW()-55)),"")</f>
        <v/>
      </c>
      <c r="C59" s="186" t="str" cm="1">
        <f t="array" ref="C59">IFERROR(INDEX('03.Muestra'!$F$8:$F$17,SMALL(IF("Página Web"='03.Muestra'!$D$8:$D$17,ROW('03.Muestra'!$F$8:$F$17)-MIN(ROW('03.Muestra'!$D$8:$D$17))+1,""),ROW()-55)),"")</f>
        <v/>
      </c>
      <c r="D59" s="229" t="str">
        <f t="shared" si="4"/>
        <v/>
      </c>
      <c r="E59" s="74" t="str">
        <f t="shared" si="5"/>
        <v/>
      </c>
      <c r="G59" s="18"/>
      <c r="H59" s="18"/>
      <c r="I59" s="18"/>
      <c r="J59" s="18"/>
      <c r="K59" s="163"/>
      <c r="L59" s="18"/>
      <c r="M59" s="18"/>
      <c r="N59" s="18"/>
      <c r="O59" s="18"/>
      <c r="P59" s="18"/>
      <c r="Q59" s="18"/>
      <c r="R59" s="18"/>
      <c r="S59" s="18"/>
      <c r="T59" s="18"/>
      <c r="U59" s="18"/>
      <c r="V59" s="18"/>
      <c r="W59" s="18"/>
      <c r="X59" s="18"/>
      <c r="Y59" s="18"/>
    </row>
    <row r="60" spans="1:25" ht="12" customHeight="1">
      <c r="A60" s="42" t="str" cm="1">
        <f t="array" ref="A60">IFERROR(INDEX('03.Muestra'!$B$8:$B$17,SMALL(IF("Página Web"='03.Muestra'!$D$8:$D$17,ROW('03.Muestra'!$B$8:$B$17)-MIN(ROW('03.Muestra'!$D$8:$D$17))+1,""),ROW()-55)),"")</f>
        <v/>
      </c>
      <c r="B60" s="186" t="str" cm="1">
        <f t="array" ref="B60">IFERROR(INDEX('03.Muestra'!$C$8:$C$17,SMALL(IF("Página Web"='03.Muestra'!$D$8:$D$17,ROW('03.Muestra'!$C$8:$C$17)-MIN(ROW('03.Muestra'!$D$8:$D$17))+1,""),ROW()-55)),"")</f>
        <v/>
      </c>
      <c r="C60" s="186" t="str" cm="1">
        <f t="array" ref="C60">IFERROR(INDEX('03.Muestra'!$F$8:$F$17,SMALL(IF("Página Web"='03.Muestra'!$D$8:$D$17,ROW('03.Muestra'!$F$8:$F$17)-MIN(ROW('03.Muestra'!$D$8:$D$17))+1,""),ROW()-55)),"")</f>
        <v/>
      </c>
      <c r="D60" s="229" t="str">
        <f t="shared" si="4"/>
        <v/>
      </c>
      <c r="E60" s="74" t="str">
        <f t="shared" si="5"/>
        <v/>
      </c>
      <c r="G60" s="18"/>
      <c r="H60" s="18"/>
      <c r="I60" s="18"/>
      <c r="J60" s="18"/>
      <c r="K60" s="163"/>
      <c r="L60" s="18"/>
      <c r="M60" s="18"/>
      <c r="N60" s="18"/>
      <c r="O60" s="18"/>
      <c r="P60" s="18"/>
      <c r="Q60" s="18"/>
      <c r="R60" s="18"/>
      <c r="S60" s="18"/>
      <c r="T60" s="18"/>
      <c r="U60" s="18"/>
      <c r="V60" s="18"/>
      <c r="W60" s="18"/>
      <c r="X60" s="18"/>
      <c r="Y60" s="18"/>
    </row>
    <row r="61" spans="1:25" ht="12" customHeight="1">
      <c r="A61" s="42" t="str" cm="1">
        <f t="array" ref="A61">IFERROR(INDEX('03.Muestra'!$B$8:$B$17,SMALL(IF("Página Web"='03.Muestra'!$D$8:$D$17,ROW('03.Muestra'!$B$8:$B$17)-MIN(ROW('03.Muestra'!$D$8:$D$17))+1,""),ROW()-55)),"")</f>
        <v/>
      </c>
      <c r="B61" s="186" t="str" cm="1">
        <f t="array" ref="B61">IFERROR(INDEX('03.Muestra'!$C$8:$C$17,SMALL(IF("Página Web"='03.Muestra'!$D$8:$D$17,ROW('03.Muestra'!$C$8:$C$17)-MIN(ROW('03.Muestra'!$D$8:$D$17))+1,""),ROW()-55)),"")</f>
        <v/>
      </c>
      <c r="C61" s="186" t="str" cm="1">
        <f t="array" ref="C61">IFERROR(INDEX('03.Muestra'!$F$8:$F$17,SMALL(IF("Página Web"='03.Muestra'!$D$8:$D$17,ROW('03.Muestra'!$F$8:$F$17)-MIN(ROW('03.Muestra'!$D$8:$D$17))+1,""),ROW()-55)),"")</f>
        <v/>
      </c>
      <c r="D61" s="229" t="str">
        <f t="shared" si="4"/>
        <v/>
      </c>
      <c r="E61" s="74" t="str">
        <f t="shared" si="5"/>
        <v/>
      </c>
      <c r="G61" s="18"/>
      <c r="H61" s="18"/>
      <c r="I61" s="18"/>
      <c r="J61" s="18"/>
      <c r="K61" s="163"/>
      <c r="L61" s="18"/>
      <c r="M61" s="18"/>
      <c r="N61" s="18"/>
      <c r="O61" s="18"/>
      <c r="P61" s="18"/>
      <c r="Q61" s="18"/>
      <c r="R61" s="18"/>
      <c r="S61" s="18"/>
      <c r="T61" s="18"/>
      <c r="U61" s="18"/>
      <c r="V61" s="18"/>
      <c r="W61" s="18"/>
      <c r="X61" s="18"/>
      <c r="Y61" s="18"/>
    </row>
    <row r="62" spans="1:25" ht="12" customHeight="1">
      <c r="A62" s="42" t="str" cm="1">
        <f t="array" ref="A62">IFERROR(INDEX('03.Muestra'!$B$8:$B$17,SMALL(IF("Página Web"='03.Muestra'!$D$8:$D$17,ROW('03.Muestra'!$B$8:$B$17)-MIN(ROW('03.Muestra'!$D$8:$D$17))+1,""),ROW()-55)),"")</f>
        <v/>
      </c>
      <c r="B62" s="186" t="str" cm="1">
        <f t="array" ref="B62">IFERROR(INDEX('03.Muestra'!$C$8:$C$17,SMALL(IF("Página Web"='03.Muestra'!$D$8:$D$17,ROW('03.Muestra'!$C$8:$C$17)-MIN(ROW('03.Muestra'!$D$8:$D$17))+1,""),ROW()-55)),"")</f>
        <v/>
      </c>
      <c r="C62" s="186" t="str" cm="1">
        <f t="array" ref="C62">IFERROR(INDEX('03.Muestra'!$F$8:$F$17,SMALL(IF("Página Web"='03.Muestra'!$D$8:$D$17,ROW('03.Muestra'!$F$8:$F$17)-MIN(ROW('03.Muestra'!$D$8:$D$17))+1,""),ROW()-55)),"")</f>
        <v/>
      </c>
      <c r="D62" s="229" t="str">
        <f t="shared" si="4"/>
        <v/>
      </c>
      <c r="E62" s="74" t="str">
        <f t="shared" si="5"/>
        <v/>
      </c>
      <c r="F62" s="18"/>
      <c r="G62" s="18"/>
      <c r="H62" s="18"/>
      <c r="I62" s="18"/>
      <c r="J62" s="18"/>
      <c r="K62" s="163"/>
      <c r="L62" s="18"/>
      <c r="M62" s="18"/>
      <c r="N62" s="18"/>
      <c r="O62" s="18"/>
      <c r="P62" s="18"/>
      <c r="Q62" s="18"/>
      <c r="R62" s="18"/>
      <c r="S62" s="18"/>
      <c r="T62" s="18"/>
      <c r="U62" s="18"/>
      <c r="V62" s="18"/>
      <c r="W62" s="18"/>
      <c r="X62" s="18"/>
      <c r="Y62" s="18"/>
    </row>
    <row r="63" spans="1:25" ht="12" customHeight="1">
      <c r="A63" s="42" t="str" cm="1">
        <f t="array" ref="A63">IFERROR(INDEX('03.Muestra'!$B$8:$B$17,SMALL(IF("Página Web"='03.Muestra'!$D$8:$D$17,ROW('03.Muestra'!$B$8:$B$17)-MIN(ROW('03.Muestra'!$D$8:$D$17))+1,""),ROW()-55)),"")</f>
        <v/>
      </c>
      <c r="B63" s="186" t="str" cm="1">
        <f t="array" ref="B63">IFERROR(INDEX('03.Muestra'!$C$8:$C$17,SMALL(IF("Página Web"='03.Muestra'!$D$8:$D$17,ROW('03.Muestra'!$C$8:$C$17)-MIN(ROW('03.Muestra'!$D$8:$D$17))+1,""),ROW()-55)),"")</f>
        <v/>
      </c>
      <c r="C63" s="186" t="str" cm="1">
        <f t="array" ref="C63">IFERROR(INDEX('03.Muestra'!$F$8:$F$17,SMALL(IF("Página Web"='03.Muestra'!$D$8:$D$17,ROW('03.Muestra'!$F$8:$F$17)-MIN(ROW('03.Muestra'!$D$8:$D$17))+1,""),ROW()-55)),"")</f>
        <v/>
      </c>
      <c r="D63" s="229" t="str">
        <f t="shared" si="4"/>
        <v/>
      </c>
      <c r="E63" s="74" t="str">
        <f t="shared" si="5"/>
        <v/>
      </c>
      <c r="F63" s="18"/>
      <c r="G63" s="18"/>
      <c r="H63" s="18"/>
      <c r="I63" s="18"/>
      <c r="J63" s="18"/>
      <c r="K63" s="163"/>
      <c r="L63" s="18"/>
      <c r="M63" s="18"/>
      <c r="N63" s="18"/>
      <c r="O63" s="18"/>
      <c r="P63" s="18"/>
      <c r="Q63" s="18"/>
      <c r="R63" s="18"/>
      <c r="S63" s="18"/>
      <c r="T63" s="18"/>
      <c r="U63" s="18"/>
      <c r="V63" s="18"/>
      <c r="W63" s="18"/>
      <c r="X63" s="18"/>
      <c r="Y63" s="18"/>
    </row>
    <row r="64" spans="1:25" ht="12" customHeight="1">
      <c r="A64" s="42" t="str" cm="1">
        <f t="array" ref="A64">IFERROR(INDEX('03.Muestra'!$B$8:$B$17,SMALL(IF("Página Web"='03.Muestra'!$D$8:$D$17,ROW('03.Muestra'!$B$8:$B$17)-MIN(ROW('03.Muestra'!$D$8:$D$17))+1,""),ROW()-55)),"")</f>
        <v/>
      </c>
      <c r="B64" s="186" t="str" cm="1">
        <f t="array" ref="B64">IFERROR(INDEX('03.Muestra'!$C$8:$C$17,SMALL(IF("Página Web"='03.Muestra'!$D$8:$D$17,ROW('03.Muestra'!$C$8:$C$17)-MIN(ROW('03.Muestra'!$D$8:$D$17))+1,""),ROW()-55)),"")</f>
        <v/>
      </c>
      <c r="C64" s="186" t="str" cm="1">
        <f t="array" ref="C64">IFERROR(INDEX('03.Muestra'!$F$8:$F$17,SMALL(IF("Página Web"='03.Muestra'!$D$8:$D$17,ROW('03.Muestra'!$F$8:$F$17)-MIN(ROW('03.Muestra'!$D$8:$D$17))+1,""),ROW()-55)),"")</f>
        <v/>
      </c>
      <c r="D64" s="229" t="str">
        <f t="shared" si="4"/>
        <v/>
      </c>
      <c r="E64" s="74" t="str">
        <f t="shared" si="5"/>
        <v/>
      </c>
      <c r="F64" s="18"/>
      <c r="G64" s="18"/>
      <c r="H64" s="18"/>
      <c r="I64" s="18"/>
      <c r="J64" s="18"/>
      <c r="K64" s="163"/>
      <c r="L64" s="18"/>
      <c r="M64" s="18"/>
      <c r="N64" s="18"/>
      <c r="O64" s="18"/>
      <c r="P64" s="18"/>
      <c r="Q64" s="18"/>
      <c r="R64" s="18"/>
      <c r="S64" s="18"/>
      <c r="T64" s="18"/>
      <c r="U64" s="18"/>
      <c r="V64" s="18"/>
      <c r="W64" s="18"/>
      <c r="X64" s="18"/>
      <c r="Y64" s="18"/>
    </row>
    <row r="65" spans="1:25" ht="12" customHeight="1">
      <c r="A65" s="42" t="str" cm="1">
        <f t="array" ref="A65">IFERROR(INDEX('03.Muestra'!$B$8:$B$17,SMALL(IF("Página Web"='03.Muestra'!$D$8:$D$17,ROW('03.Muestra'!$B$8:$B$17)-MIN(ROW('03.Muestra'!$D$8:$D$17))+1,""),ROW()-55)),"")</f>
        <v/>
      </c>
      <c r="B65" s="186" t="str" cm="1">
        <f t="array" ref="B65">IFERROR(INDEX('03.Muestra'!$C$8:$C$17,SMALL(IF("Página Web"='03.Muestra'!$D$8:$D$17,ROW('03.Muestra'!$C$8:$C$17)-MIN(ROW('03.Muestra'!$D$8:$D$17))+1,""),ROW()-55)),"")</f>
        <v/>
      </c>
      <c r="C65" s="186" t="str" cm="1">
        <f t="array" ref="C65">IFERROR(INDEX('03.Muestra'!$F$8:$F$17,SMALL(IF("Página Web"='03.Muestra'!$D$8:$D$17,ROW('03.Muestra'!$F$8:$F$17)-MIN(ROW('03.Muestra'!$D$8:$D$17))+1,""),ROW()-55)),"")</f>
        <v/>
      </c>
      <c r="D65" s="229" t="str">
        <f t="shared" si="4"/>
        <v/>
      </c>
      <c r="E65" s="74" t="str">
        <f t="shared" si="5"/>
        <v/>
      </c>
      <c r="F65" s="18"/>
      <c r="G65" s="18"/>
      <c r="H65" s="18"/>
      <c r="I65" s="18"/>
      <c r="J65" s="18"/>
      <c r="K65" s="163"/>
      <c r="L65" s="18"/>
      <c r="M65" s="18"/>
      <c r="N65" s="18"/>
      <c r="O65" s="18"/>
      <c r="P65" s="18"/>
      <c r="Q65" s="18"/>
      <c r="R65" s="18"/>
      <c r="S65" s="18"/>
      <c r="T65" s="18"/>
      <c r="U65" s="18"/>
      <c r="V65" s="18"/>
      <c r="W65" s="18"/>
      <c r="X65" s="18"/>
      <c r="Y65" s="18"/>
    </row>
    <row r="66" spans="1:25" ht="12" customHeight="1">
      <c r="A66" s="79"/>
      <c r="B66" s="111"/>
      <c r="C66" s="111"/>
      <c r="D66" s="239"/>
      <c r="E66" s="74"/>
      <c r="F66" s="18"/>
      <c r="G66" s="18"/>
      <c r="H66" s="18"/>
      <c r="I66" s="18"/>
      <c r="J66" s="18"/>
      <c r="K66" s="163"/>
      <c r="L66" s="18"/>
      <c r="M66" s="18"/>
      <c r="N66" s="18"/>
      <c r="O66" s="18"/>
      <c r="P66" s="18"/>
      <c r="Q66" s="18"/>
      <c r="R66" s="18"/>
      <c r="S66" s="18"/>
      <c r="T66" s="18"/>
      <c r="U66" s="18"/>
      <c r="V66" s="18"/>
      <c r="W66" s="18"/>
      <c r="X66" s="18"/>
      <c r="Y66" s="18"/>
    </row>
    <row r="67" spans="1:25" ht="12" customHeight="1">
      <c r="A67" s="79"/>
      <c r="B67" s="111"/>
      <c r="C67" s="111"/>
      <c r="D67" s="239"/>
      <c r="E67" s="74"/>
      <c r="F67" s="18"/>
      <c r="G67" s="18"/>
      <c r="H67" s="18"/>
      <c r="I67" s="18"/>
      <c r="J67" s="18"/>
      <c r="K67" s="163"/>
      <c r="L67" s="18"/>
      <c r="M67" s="18"/>
      <c r="N67" s="18"/>
      <c r="O67" s="18"/>
      <c r="P67" s="18"/>
      <c r="Q67" s="18"/>
      <c r="R67" s="18"/>
      <c r="S67" s="18"/>
      <c r="T67" s="18"/>
      <c r="U67" s="18"/>
      <c r="V67" s="18"/>
      <c r="W67" s="18"/>
      <c r="X67" s="18"/>
      <c r="Y67" s="18"/>
    </row>
    <row r="68" spans="1:25" ht="31">
      <c r="A68" s="227"/>
      <c r="B68" s="228"/>
      <c r="C68" s="227"/>
      <c r="D68" s="240"/>
      <c r="E68" s="74"/>
      <c r="F68" s="18"/>
      <c r="G68" s="18"/>
      <c r="H68" s="18"/>
      <c r="I68" s="18"/>
      <c r="J68" s="18"/>
      <c r="K68" s="163"/>
      <c r="L68" s="18"/>
      <c r="M68" s="18"/>
      <c r="N68" s="18"/>
      <c r="O68" s="18"/>
      <c r="P68" s="18"/>
      <c r="Q68" s="18"/>
      <c r="R68" s="18"/>
      <c r="S68" s="18"/>
      <c r="T68" s="18"/>
      <c r="U68" s="18"/>
      <c r="V68" s="18"/>
      <c r="W68" s="18"/>
      <c r="X68" s="18"/>
      <c r="Y68" s="18"/>
    </row>
    <row r="69" spans="1:25" ht="15" customHeight="1">
      <c r="A69" s="180"/>
      <c r="B69" s="180"/>
      <c r="C69" s="180"/>
      <c r="D69" s="241"/>
      <c r="E69" s="74"/>
      <c r="F69" s="21"/>
      <c r="G69" s="18"/>
      <c r="H69" s="18"/>
      <c r="I69" s="18"/>
      <c r="J69" s="18"/>
      <c r="K69" s="163"/>
      <c r="L69" s="18"/>
      <c r="M69" s="18"/>
      <c r="N69" s="18"/>
      <c r="O69" s="18"/>
      <c r="P69" s="18"/>
      <c r="Q69" s="18"/>
      <c r="R69" s="18"/>
      <c r="S69" s="18"/>
      <c r="T69" s="18"/>
      <c r="U69" s="18"/>
      <c r="V69" s="18"/>
      <c r="W69" s="18"/>
      <c r="X69" s="18"/>
      <c r="Y69" s="18"/>
    </row>
    <row r="70" spans="1:25" ht="12" customHeight="1">
      <c r="B70" s="18"/>
      <c r="C70" s="18"/>
      <c r="D70" s="235"/>
      <c r="E70" s="74"/>
      <c r="F70" s="18"/>
      <c r="G70" s="18"/>
      <c r="H70" s="18"/>
      <c r="I70" s="18"/>
      <c r="J70" s="18"/>
      <c r="K70" s="163"/>
      <c r="L70" s="18"/>
      <c r="M70" s="18"/>
      <c r="N70" s="18"/>
      <c r="O70" s="18"/>
      <c r="P70" s="18"/>
      <c r="Q70" s="18"/>
      <c r="R70" s="18"/>
      <c r="S70" s="18"/>
      <c r="T70" s="18"/>
      <c r="U70" s="18"/>
      <c r="V70" s="18"/>
      <c r="W70" s="18"/>
      <c r="X70" s="18"/>
      <c r="Y70" s="18"/>
    </row>
    <row r="71" spans="1:25" ht="12" customHeight="1">
      <c r="B71" s="18"/>
      <c r="C71" s="18"/>
      <c r="D71" s="235"/>
      <c r="E71" s="78"/>
      <c r="F71" s="18"/>
      <c r="G71" s="18"/>
      <c r="H71" s="18"/>
      <c r="I71" s="18"/>
      <c r="J71" s="18"/>
      <c r="K71" s="163"/>
      <c r="L71" s="18"/>
      <c r="M71" s="18"/>
      <c r="N71" s="18"/>
      <c r="O71" s="18"/>
      <c r="P71" s="18"/>
      <c r="Q71" s="18"/>
      <c r="R71" s="18"/>
      <c r="S71" s="18"/>
      <c r="T71" s="18"/>
      <c r="U71" s="18"/>
      <c r="V71" s="18"/>
      <c r="W71" s="18"/>
      <c r="X71" s="18"/>
      <c r="Y71" s="18"/>
    </row>
    <row r="72" spans="1:25" ht="29.25" customHeight="1">
      <c r="A72" s="157" t="s">
        <v>262</v>
      </c>
      <c r="B72" s="22" t="s">
        <v>87</v>
      </c>
      <c r="C72" s="23" t="s">
        <v>92</v>
      </c>
      <c r="D72" s="237" t="s">
        <v>30</v>
      </c>
      <c r="E72" s="88"/>
      <c r="K72" s="163"/>
      <c r="L72" s="18"/>
      <c r="M72" s="18"/>
      <c r="N72" s="18"/>
      <c r="O72" s="18"/>
      <c r="P72" s="18"/>
      <c r="Q72" s="18"/>
      <c r="R72" s="18"/>
      <c r="S72" s="18"/>
      <c r="T72" s="18"/>
      <c r="U72" s="18"/>
      <c r="V72" s="18"/>
      <c r="W72" s="18"/>
      <c r="X72" s="18"/>
      <c r="Y72" s="18"/>
    </row>
    <row r="73" spans="1:25" ht="12" customHeight="1">
      <c r="A73" s="42" cm="1">
        <f t="array" ref="A73">IFERROR(INDEX('03.Muestra'!$B$8:$B$17,SMALL(IF("Página Web"='03.Muestra'!$D$8:$D$17,ROW('03.Muestra'!$B$8:$B$17)-MIN(ROW('03.Muestra'!$D$8:$D$17))+1,""),ROW()-72)),"")</f>
        <v>1</v>
      </c>
      <c r="B73" s="186" t="str" cm="1">
        <f t="array" ref="B73">IFERROR(INDEX('03.Muestra'!$C$8:$C$17,SMALL(IF("Página Web"='03.Muestra'!$D$8:$D$17,ROW('03.Muestra'!$C$8:$C$17)-MIN(ROW('03.Muestra'!$D$8:$D$17))+1,""),ROW()-72)),"")</f>
        <v>Home</v>
      </c>
      <c r="C73" s="186" t="str" cm="1">
        <f t="array" ref="C73">IFERROR(INDEX('03.Muestra'!$F$8:$F$17,SMALL(IF("Página Web"='03.Muestra'!$D$8:$D$17,ROW('03.Muestra'!$F$8:$F$17)-MIN(ROW('03.Muestra'!$D$8:$D$17))+1,""),ROW()-72)),"")</f>
        <v>https://…</v>
      </c>
      <c r="D73" s="229" t="str">
        <f t="shared" ref="D73:D82" si="6">IF(C73="","",$D$18)</f>
        <v>Falla</v>
      </c>
      <c r="E73" s="74" t="str">
        <f t="shared" ref="E73:E82" si="7">IF(D73&lt;&gt;"",IF(AND(B73&lt;&gt;"",C73&lt;&gt;""),"","ERR"),"")</f>
        <v/>
      </c>
      <c r="F73" s="81" t="s">
        <v>31</v>
      </c>
      <c r="G73" s="82" t="s">
        <v>35</v>
      </c>
      <c r="H73" s="83" t="s">
        <v>33</v>
      </c>
      <c r="I73" s="84" t="s">
        <v>26</v>
      </c>
      <c r="J73" s="85" t="s">
        <v>24</v>
      </c>
      <c r="K73" s="159" t="s">
        <v>463</v>
      </c>
      <c r="L73" s="18"/>
      <c r="M73" s="18"/>
      <c r="N73" s="18"/>
      <c r="O73" s="18"/>
      <c r="P73" s="18"/>
      <c r="Q73" s="18"/>
      <c r="R73" s="18"/>
      <c r="S73" s="18"/>
      <c r="T73" s="18"/>
      <c r="U73" s="18"/>
      <c r="V73" s="18"/>
      <c r="W73" s="18"/>
      <c r="X73" s="18"/>
      <c r="Y73" s="18"/>
    </row>
    <row r="74" spans="1:25" ht="12" customHeight="1">
      <c r="A74" s="42" t="str" cm="1">
        <f t="array" ref="A74">IFERROR(INDEX('03.Muestra'!$B$8:$B$17,SMALL(IF("Página Web"='03.Muestra'!$D$8:$D$17,ROW('03.Muestra'!$B$8:$B$17)-MIN(ROW('03.Muestra'!$D$8:$D$17))+1,""),ROW()-72)),"")</f>
        <v/>
      </c>
      <c r="B74" s="186" t="str" cm="1">
        <f t="array" ref="B74">IFERROR(INDEX('03.Muestra'!$C$8:$C$17,SMALL(IF("Página Web"='03.Muestra'!$D$8:$D$17,ROW('03.Muestra'!$C$8:$C$17)-MIN(ROW('03.Muestra'!$D$8:$D$17))+1,""),ROW()-72)),"")</f>
        <v/>
      </c>
      <c r="C74" s="186" t="str" cm="1">
        <f t="array" ref="C74">IFERROR(INDEX('03.Muestra'!$F$8:$F$17,SMALL(IF("Página Web"='03.Muestra'!$D$8:$D$17,ROW('03.Muestra'!$F$8:$F$17)-MIN(ROW('03.Muestra'!$D$8:$D$17))+1,""),ROW()-72)),"")</f>
        <v/>
      </c>
      <c r="D74" s="229" t="str">
        <f t="shared" si="6"/>
        <v/>
      </c>
      <c r="E74" s="74" t="str">
        <f t="shared" si="7"/>
        <v/>
      </c>
      <c r="F74" s="199">
        <f ca="1">COUNTIF($D73:INDIRECT("$D" &amp;  SUM(ROW()-1,'03.Muestra'!$D$20)-1),F73)</f>
        <v>0</v>
      </c>
      <c r="G74" s="199">
        <f ca="1">COUNTIF($D73:INDIRECT("$D" &amp;  SUM(ROW()-1,'03.Muestra'!$D$20)-1),G73)</f>
        <v>0</v>
      </c>
      <c r="H74" s="199">
        <f ca="1">COUNTIF($D73:INDIRECT("$D" &amp;  SUM(ROW()-1,'03.Muestra'!$D$20)-1),H73)</f>
        <v>0</v>
      </c>
      <c r="I74" s="199">
        <f ca="1">COUNTIF($D73:INDIRECT("$D" &amp;  SUM(ROW()-1,'03.Muestra'!$D$20)-1),I73)</f>
        <v>1</v>
      </c>
      <c r="J74" s="199">
        <f ca="1">COUNTIF($D73:INDIRECT("$D" &amp;  SUM(ROW()-1,'03.Muestra'!$D$20)-1),J73)</f>
        <v>0</v>
      </c>
      <c r="K74" s="160">
        <f ca="1">IF(COUNTIF('03.Muestra'!$D$8:$D$17,"Página Web")=0,0,COUNTBLANK($D73:INDIRECT("$D" &amp;  SUM(ROW()-1,COUNTIF('03.Muestra'!$D$8:$D$17,"Página Web"))-1)))</f>
        <v>0</v>
      </c>
      <c r="L74" s="18"/>
      <c r="M74" s="18"/>
      <c r="N74" s="18"/>
      <c r="O74" s="18"/>
      <c r="P74" s="18"/>
      <c r="Q74" s="18"/>
      <c r="R74" s="18"/>
      <c r="S74" s="18"/>
      <c r="T74" s="18"/>
      <c r="U74" s="18"/>
      <c r="V74" s="18"/>
      <c r="W74" s="18"/>
      <c r="X74" s="18"/>
      <c r="Y74" s="18"/>
    </row>
    <row r="75" spans="1:25" ht="12" customHeight="1">
      <c r="A75" s="42" t="str" cm="1">
        <f t="array" ref="A75">IFERROR(INDEX('03.Muestra'!$B$8:$B$17,SMALL(IF("Página Web"='03.Muestra'!$D$8:$D$17,ROW('03.Muestra'!$B$8:$B$17)-MIN(ROW('03.Muestra'!$D$8:$D$17))+1,""),ROW()-72)),"")</f>
        <v/>
      </c>
      <c r="B75" s="186" t="str" cm="1">
        <f t="array" ref="B75">IFERROR(INDEX('03.Muestra'!$C$8:$C$17,SMALL(IF("Página Web"='03.Muestra'!$D$8:$D$17,ROW('03.Muestra'!$C$8:$C$17)-MIN(ROW('03.Muestra'!$D$8:$D$17))+1,""),ROW()-72)),"")</f>
        <v/>
      </c>
      <c r="C75" s="186" t="str" cm="1">
        <f t="array" ref="C75">IFERROR(INDEX('03.Muestra'!$F$8:$F$17,SMALL(IF("Página Web"='03.Muestra'!$D$8:$D$17,ROW('03.Muestra'!$F$8:$F$17)-MIN(ROW('03.Muestra'!$D$8:$D$17))+1,""),ROW()-72)),"")</f>
        <v/>
      </c>
      <c r="D75" s="229" t="str">
        <f t="shared" si="6"/>
        <v/>
      </c>
      <c r="E75" s="74" t="str">
        <f t="shared" si="7"/>
        <v/>
      </c>
      <c r="G75" s="18"/>
      <c r="H75" s="18"/>
      <c r="I75" s="18"/>
      <c r="J75" s="18"/>
      <c r="K75" s="163"/>
      <c r="L75" s="18"/>
      <c r="M75" s="18"/>
      <c r="N75" s="18"/>
      <c r="O75" s="18"/>
      <c r="P75" s="18"/>
      <c r="Q75" s="18"/>
      <c r="R75" s="18"/>
      <c r="S75" s="18"/>
      <c r="T75" s="18"/>
      <c r="U75" s="18"/>
      <c r="V75" s="18"/>
      <c r="W75" s="18"/>
      <c r="X75" s="18"/>
      <c r="Y75" s="18"/>
    </row>
    <row r="76" spans="1:25" ht="12" customHeight="1">
      <c r="A76" s="42" t="str" cm="1">
        <f t="array" ref="A76">IFERROR(INDEX('03.Muestra'!$B$8:$B$17,SMALL(IF("Página Web"='03.Muestra'!$D$8:$D$17,ROW('03.Muestra'!$B$8:$B$17)-MIN(ROW('03.Muestra'!$D$8:$D$17))+1,""),ROW()-72)),"")</f>
        <v/>
      </c>
      <c r="B76" s="186" t="str" cm="1">
        <f t="array" ref="B76">IFERROR(INDEX('03.Muestra'!$C$8:$C$17,SMALL(IF("Página Web"='03.Muestra'!$D$8:$D$17,ROW('03.Muestra'!$C$8:$C$17)-MIN(ROW('03.Muestra'!$D$8:$D$17))+1,""),ROW()-72)),"")</f>
        <v/>
      </c>
      <c r="C76" s="186" t="str" cm="1">
        <f t="array" ref="C76">IFERROR(INDEX('03.Muestra'!$F$8:$F$17,SMALL(IF("Página Web"='03.Muestra'!$D$8:$D$17,ROW('03.Muestra'!$F$8:$F$17)-MIN(ROW('03.Muestra'!$D$8:$D$17))+1,""),ROW()-72)),"")</f>
        <v/>
      </c>
      <c r="D76" s="229" t="str">
        <f t="shared" si="6"/>
        <v/>
      </c>
      <c r="E76" s="74" t="str">
        <f t="shared" si="7"/>
        <v/>
      </c>
      <c r="G76" s="18"/>
      <c r="H76" s="18"/>
      <c r="I76" s="18"/>
      <c r="J76" s="18"/>
      <c r="K76" s="163"/>
      <c r="L76" s="18"/>
      <c r="M76" s="18"/>
      <c r="N76" s="18"/>
      <c r="O76" s="18"/>
      <c r="P76" s="18"/>
      <c r="Q76" s="18"/>
      <c r="R76" s="18"/>
      <c r="S76" s="18"/>
      <c r="T76" s="18"/>
      <c r="U76" s="18"/>
      <c r="V76" s="18"/>
      <c r="W76" s="18"/>
      <c r="X76" s="18"/>
      <c r="Y76" s="18"/>
    </row>
    <row r="77" spans="1:25" ht="12" customHeight="1">
      <c r="A77" s="42" t="str" cm="1">
        <f t="array" ref="A77">IFERROR(INDEX('03.Muestra'!$B$8:$B$17,SMALL(IF("Página Web"='03.Muestra'!$D$8:$D$17,ROW('03.Muestra'!$B$8:$B$17)-MIN(ROW('03.Muestra'!$D$8:$D$17))+1,""),ROW()-72)),"")</f>
        <v/>
      </c>
      <c r="B77" s="186" t="str" cm="1">
        <f t="array" ref="B77">IFERROR(INDEX('03.Muestra'!$C$8:$C$17,SMALL(IF("Página Web"='03.Muestra'!$D$8:$D$17,ROW('03.Muestra'!$C$8:$C$17)-MIN(ROW('03.Muestra'!$D$8:$D$17))+1,""),ROW()-72)),"")</f>
        <v/>
      </c>
      <c r="C77" s="186" t="str" cm="1">
        <f t="array" ref="C77">IFERROR(INDEX('03.Muestra'!$F$8:$F$17,SMALL(IF("Página Web"='03.Muestra'!$D$8:$D$17,ROW('03.Muestra'!$F$8:$F$17)-MIN(ROW('03.Muestra'!$D$8:$D$17))+1,""),ROW()-72)),"")</f>
        <v/>
      </c>
      <c r="D77" s="229" t="str">
        <f t="shared" si="6"/>
        <v/>
      </c>
      <c r="E77" s="74" t="str">
        <f t="shared" si="7"/>
        <v/>
      </c>
      <c r="G77" s="18"/>
      <c r="H77" s="18"/>
      <c r="I77" s="18"/>
      <c r="J77" s="18"/>
      <c r="K77" s="163"/>
      <c r="L77" s="18"/>
      <c r="M77" s="18"/>
      <c r="N77" s="18"/>
      <c r="O77" s="18"/>
      <c r="P77" s="18"/>
      <c r="Q77" s="18"/>
      <c r="R77" s="18"/>
      <c r="S77" s="18"/>
      <c r="T77" s="18"/>
      <c r="U77" s="18"/>
      <c r="V77" s="18"/>
      <c r="W77" s="18"/>
      <c r="X77" s="18"/>
      <c r="Y77" s="18"/>
    </row>
    <row r="78" spans="1:25" ht="12" customHeight="1">
      <c r="A78" s="42" t="str" cm="1">
        <f t="array" ref="A78">IFERROR(INDEX('03.Muestra'!$B$8:$B$17,SMALL(IF("Página Web"='03.Muestra'!$D$8:$D$17,ROW('03.Muestra'!$B$8:$B$17)-MIN(ROW('03.Muestra'!$D$8:$D$17))+1,""),ROW()-72)),"")</f>
        <v/>
      </c>
      <c r="B78" s="186" t="str" cm="1">
        <f t="array" ref="B78">IFERROR(INDEX('03.Muestra'!$C$8:$C$17,SMALL(IF("Página Web"='03.Muestra'!$D$8:$D$17,ROW('03.Muestra'!$C$8:$C$17)-MIN(ROW('03.Muestra'!$D$8:$D$17))+1,""),ROW()-72)),"")</f>
        <v/>
      </c>
      <c r="C78" s="186" t="str" cm="1">
        <f t="array" ref="C78">IFERROR(INDEX('03.Muestra'!$F$8:$F$17,SMALL(IF("Página Web"='03.Muestra'!$D$8:$D$17,ROW('03.Muestra'!$F$8:$F$17)-MIN(ROW('03.Muestra'!$D$8:$D$17))+1,""),ROW()-72)),"")</f>
        <v/>
      </c>
      <c r="D78" s="229" t="str">
        <f t="shared" si="6"/>
        <v/>
      </c>
      <c r="E78" s="74" t="str">
        <f t="shared" si="7"/>
        <v/>
      </c>
      <c r="G78" s="18"/>
      <c r="H78" s="18"/>
      <c r="I78" s="18"/>
      <c r="J78" s="18"/>
      <c r="K78" s="163"/>
      <c r="L78" s="18"/>
      <c r="M78" s="18"/>
      <c r="N78" s="18"/>
      <c r="O78" s="18"/>
      <c r="P78" s="18"/>
      <c r="Q78" s="18"/>
      <c r="R78" s="18"/>
      <c r="S78" s="18"/>
      <c r="T78" s="18"/>
      <c r="U78" s="18"/>
      <c r="V78" s="18"/>
      <c r="W78" s="18"/>
      <c r="X78" s="18"/>
      <c r="Y78" s="18"/>
    </row>
    <row r="79" spans="1:25" ht="12" customHeight="1">
      <c r="A79" s="42" t="str" cm="1">
        <f t="array" ref="A79">IFERROR(INDEX('03.Muestra'!$B$8:$B$17,SMALL(IF("Página Web"='03.Muestra'!$D$8:$D$17,ROW('03.Muestra'!$B$8:$B$17)-MIN(ROW('03.Muestra'!$D$8:$D$17))+1,""),ROW()-72)),"")</f>
        <v/>
      </c>
      <c r="B79" s="186" t="str" cm="1">
        <f t="array" ref="B79">IFERROR(INDEX('03.Muestra'!$C$8:$C$17,SMALL(IF("Página Web"='03.Muestra'!$D$8:$D$17,ROW('03.Muestra'!$C$8:$C$17)-MIN(ROW('03.Muestra'!$D$8:$D$17))+1,""),ROW()-72)),"")</f>
        <v/>
      </c>
      <c r="C79" s="186" t="str" cm="1">
        <f t="array" ref="C79">IFERROR(INDEX('03.Muestra'!$F$8:$F$17,SMALL(IF("Página Web"='03.Muestra'!$D$8:$D$17,ROW('03.Muestra'!$F$8:$F$17)-MIN(ROW('03.Muestra'!$D$8:$D$17))+1,""),ROW()-72)),"")</f>
        <v/>
      </c>
      <c r="D79" s="229" t="str">
        <f t="shared" si="6"/>
        <v/>
      </c>
      <c r="E79" s="74" t="str">
        <f t="shared" si="7"/>
        <v/>
      </c>
      <c r="F79" s="18"/>
      <c r="G79" s="18"/>
      <c r="H79" s="18"/>
      <c r="I79" s="18"/>
      <c r="J79" s="18"/>
      <c r="K79" s="163"/>
      <c r="L79" s="18"/>
      <c r="M79" s="18"/>
      <c r="N79" s="18"/>
      <c r="O79" s="18"/>
      <c r="P79" s="18"/>
      <c r="Q79" s="18"/>
      <c r="R79" s="18"/>
      <c r="S79" s="18"/>
      <c r="T79" s="18"/>
      <c r="U79" s="18"/>
      <c r="V79" s="18"/>
      <c r="W79" s="18"/>
      <c r="X79" s="18"/>
      <c r="Y79" s="18"/>
    </row>
    <row r="80" spans="1:25" ht="12" customHeight="1">
      <c r="A80" s="42" t="str" cm="1">
        <f t="array" ref="A80">IFERROR(INDEX('03.Muestra'!$B$8:$B$17,SMALL(IF("Página Web"='03.Muestra'!$D$8:$D$17,ROW('03.Muestra'!$B$8:$B$17)-MIN(ROW('03.Muestra'!$D$8:$D$17))+1,""),ROW()-72)),"")</f>
        <v/>
      </c>
      <c r="B80" s="186" t="str" cm="1">
        <f t="array" ref="B80">IFERROR(INDEX('03.Muestra'!$C$8:$C$17,SMALL(IF("Página Web"='03.Muestra'!$D$8:$D$17,ROW('03.Muestra'!$C$8:$C$17)-MIN(ROW('03.Muestra'!$D$8:$D$17))+1,""),ROW()-72)),"")</f>
        <v/>
      </c>
      <c r="C80" s="186" t="str" cm="1">
        <f t="array" ref="C80">IFERROR(INDEX('03.Muestra'!$F$8:$F$17,SMALL(IF("Página Web"='03.Muestra'!$D$8:$D$17,ROW('03.Muestra'!$F$8:$F$17)-MIN(ROW('03.Muestra'!$D$8:$D$17))+1,""),ROW()-72)),"")</f>
        <v/>
      </c>
      <c r="D80" s="229" t="str">
        <f t="shared" si="6"/>
        <v/>
      </c>
      <c r="E80" s="74" t="str">
        <f t="shared" si="7"/>
        <v/>
      </c>
      <c r="F80" s="18"/>
      <c r="G80" s="18"/>
      <c r="H80" s="18"/>
      <c r="I80" s="18"/>
      <c r="J80" s="18"/>
      <c r="K80" s="163"/>
      <c r="L80" s="18"/>
      <c r="M80" s="18"/>
      <c r="N80" s="18"/>
      <c r="O80" s="18"/>
      <c r="P80" s="18"/>
      <c r="Q80" s="18"/>
      <c r="R80" s="18"/>
      <c r="S80" s="18"/>
      <c r="T80" s="18"/>
      <c r="U80" s="18"/>
      <c r="V80" s="18"/>
      <c r="W80" s="18"/>
      <c r="X80" s="18"/>
      <c r="Y80" s="18"/>
    </row>
    <row r="81" spans="1:25" ht="12" customHeight="1">
      <c r="A81" s="42" t="str" cm="1">
        <f t="array" ref="A81">IFERROR(INDEX('03.Muestra'!$B$8:$B$17,SMALL(IF("Página Web"='03.Muestra'!$D$8:$D$17,ROW('03.Muestra'!$B$8:$B$17)-MIN(ROW('03.Muestra'!$D$8:$D$17))+1,""),ROW()-72)),"")</f>
        <v/>
      </c>
      <c r="B81" s="186" t="str" cm="1">
        <f t="array" ref="B81">IFERROR(INDEX('03.Muestra'!$C$8:$C$17,SMALL(IF("Página Web"='03.Muestra'!$D$8:$D$17,ROW('03.Muestra'!$C$8:$C$17)-MIN(ROW('03.Muestra'!$D$8:$D$17))+1,""),ROW()-72)),"")</f>
        <v/>
      </c>
      <c r="C81" s="186" t="str" cm="1">
        <f t="array" ref="C81">IFERROR(INDEX('03.Muestra'!$F$8:$F$17,SMALL(IF("Página Web"='03.Muestra'!$D$8:$D$17,ROW('03.Muestra'!$F$8:$F$17)-MIN(ROW('03.Muestra'!$D$8:$D$17))+1,""),ROW()-72)),"")</f>
        <v/>
      </c>
      <c r="D81" s="229" t="str">
        <f t="shared" si="6"/>
        <v/>
      </c>
      <c r="E81" s="74" t="str">
        <f t="shared" si="7"/>
        <v/>
      </c>
      <c r="F81" s="18"/>
      <c r="G81" s="18"/>
      <c r="H81" s="18"/>
      <c r="I81" s="18"/>
      <c r="J81" s="18"/>
      <c r="K81" s="163"/>
      <c r="L81" s="18"/>
      <c r="M81" s="18"/>
      <c r="N81" s="18"/>
      <c r="O81" s="18"/>
      <c r="P81" s="18"/>
      <c r="Q81" s="18"/>
      <c r="R81" s="18"/>
      <c r="S81" s="18"/>
      <c r="T81" s="18"/>
      <c r="U81" s="18"/>
      <c r="V81" s="18"/>
      <c r="W81" s="18"/>
      <c r="X81" s="18"/>
      <c r="Y81" s="18"/>
    </row>
    <row r="82" spans="1:25" ht="12" customHeight="1">
      <c r="A82" s="42" t="str" cm="1">
        <f t="array" ref="A82">IFERROR(INDEX('03.Muestra'!$B$8:$B$17,SMALL(IF("Página Web"='03.Muestra'!$D$8:$D$17,ROW('03.Muestra'!$B$8:$B$17)-MIN(ROW('03.Muestra'!$D$8:$D$17))+1,""),ROW()-72)),"")</f>
        <v/>
      </c>
      <c r="B82" s="186" t="str" cm="1">
        <f t="array" ref="B82">IFERROR(INDEX('03.Muestra'!$C$8:$C$17,SMALL(IF("Página Web"='03.Muestra'!$D$8:$D$17,ROW('03.Muestra'!$C$8:$C$17)-MIN(ROW('03.Muestra'!$D$8:$D$17))+1,""),ROW()-72)),"")</f>
        <v/>
      </c>
      <c r="C82" s="186" t="str" cm="1">
        <f t="array" ref="C82">IFERROR(INDEX('03.Muestra'!$F$8:$F$17,SMALL(IF("Página Web"='03.Muestra'!$D$8:$D$17,ROW('03.Muestra'!$F$8:$F$17)-MIN(ROW('03.Muestra'!$D$8:$D$17))+1,""),ROW()-72)),"")</f>
        <v/>
      </c>
      <c r="D82" s="229" t="str">
        <f t="shared" si="6"/>
        <v/>
      </c>
      <c r="E82" s="74" t="str">
        <f t="shared" si="7"/>
        <v/>
      </c>
      <c r="F82" s="18"/>
      <c r="G82" s="18"/>
      <c r="H82" s="18"/>
      <c r="I82" s="18"/>
      <c r="J82" s="18"/>
      <c r="K82" s="163"/>
      <c r="L82" s="18"/>
      <c r="M82" s="18"/>
      <c r="N82" s="18"/>
      <c r="O82" s="18"/>
      <c r="P82" s="18"/>
      <c r="Q82" s="18"/>
      <c r="R82" s="18"/>
      <c r="S82" s="18"/>
      <c r="T82" s="18"/>
      <c r="U82" s="18"/>
      <c r="V82" s="18"/>
      <c r="W82" s="18"/>
      <c r="X82" s="18"/>
      <c r="Y82" s="18"/>
    </row>
    <row r="83" spans="1:25" ht="12" customHeight="1">
      <c r="A83" s="79"/>
      <c r="B83" s="111"/>
      <c r="C83" s="111"/>
      <c r="D83" s="239"/>
      <c r="E83" s="74"/>
      <c r="F83" s="18"/>
      <c r="G83" s="18"/>
      <c r="H83" s="18"/>
      <c r="I83" s="18"/>
      <c r="J83" s="18"/>
      <c r="K83" s="163"/>
      <c r="L83" s="18"/>
      <c r="M83" s="18"/>
      <c r="N83" s="18"/>
      <c r="O83" s="18"/>
      <c r="P83" s="18"/>
      <c r="Q83" s="18"/>
      <c r="R83" s="18"/>
      <c r="S83" s="18"/>
      <c r="T83" s="18"/>
      <c r="U83" s="18"/>
      <c r="V83" s="18"/>
      <c r="W83" s="18"/>
      <c r="X83" s="18"/>
      <c r="Y83" s="18"/>
    </row>
    <row r="84" spans="1:25" ht="12" customHeight="1">
      <c r="A84" s="79"/>
      <c r="B84" s="111"/>
      <c r="C84" s="111"/>
      <c r="D84" s="239"/>
      <c r="E84" s="74"/>
      <c r="F84" s="18"/>
      <c r="G84" s="18"/>
      <c r="H84" s="18"/>
      <c r="I84" s="18"/>
      <c r="J84" s="18"/>
      <c r="K84" s="163"/>
      <c r="L84" s="18"/>
      <c r="M84" s="18"/>
      <c r="N84" s="18"/>
      <c r="O84" s="18"/>
      <c r="P84" s="18"/>
      <c r="Q84" s="18"/>
      <c r="R84" s="18"/>
      <c r="S84" s="18"/>
      <c r="T84" s="18"/>
      <c r="U84" s="18"/>
      <c r="V84" s="18"/>
      <c r="W84" s="18"/>
      <c r="X84" s="18"/>
      <c r="Y84" s="18"/>
    </row>
    <row r="85" spans="1:25" ht="31">
      <c r="A85" s="227"/>
      <c r="B85" s="228"/>
      <c r="C85" s="227"/>
      <c r="D85" s="240"/>
      <c r="E85" s="74"/>
      <c r="F85" s="18"/>
      <c r="G85" s="18"/>
      <c r="H85" s="18"/>
      <c r="I85" s="18"/>
      <c r="J85" s="18"/>
      <c r="K85" s="163"/>
      <c r="L85" s="18"/>
      <c r="M85" s="18"/>
      <c r="N85" s="18"/>
      <c r="O85" s="18"/>
      <c r="P85" s="18"/>
      <c r="Q85" s="18"/>
      <c r="R85" s="18"/>
      <c r="S85" s="18"/>
      <c r="T85" s="18"/>
      <c r="U85" s="18"/>
      <c r="V85" s="18"/>
      <c r="W85" s="18"/>
      <c r="X85" s="18"/>
      <c r="Y85" s="18"/>
    </row>
    <row r="86" spans="1:25" ht="16" customHeight="1">
      <c r="A86" s="180"/>
      <c r="B86" s="180"/>
      <c r="C86" s="180"/>
      <c r="D86" s="241"/>
      <c r="E86" s="74"/>
      <c r="F86" s="21"/>
      <c r="G86" s="18"/>
      <c r="H86" s="18"/>
      <c r="I86" s="18"/>
      <c r="J86" s="18"/>
      <c r="K86" s="163"/>
      <c r="L86" s="18"/>
      <c r="M86" s="18"/>
      <c r="N86" s="18"/>
      <c r="O86" s="18"/>
      <c r="P86" s="18"/>
      <c r="Q86" s="18"/>
      <c r="R86" s="18"/>
      <c r="S86" s="18"/>
      <c r="T86" s="18"/>
      <c r="U86" s="18"/>
      <c r="V86" s="18"/>
      <c r="W86" s="18"/>
      <c r="X86" s="18"/>
      <c r="Y86" s="18"/>
    </row>
    <row r="87" spans="1:25" ht="12" customHeight="1">
      <c r="B87" s="18"/>
      <c r="C87" s="18"/>
      <c r="D87" s="235"/>
      <c r="E87" s="74"/>
      <c r="F87" s="18"/>
      <c r="G87" s="18"/>
      <c r="H87" s="18"/>
      <c r="I87" s="18"/>
      <c r="J87" s="18"/>
      <c r="K87" s="163"/>
      <c r="L87" s="18"/>
      <c r="M87" s="18"/>
      <c r="N87" s="18"/>
      <c r="O87" s="18"/>
      <c r="P87" s="18"/>
      <c r="Q87" s="18"/>
      <c r="R87" s="18"/>
      <c r="S87" s="18"/>
      <c r="T87" s="18"/>
      <c r="U87" s="18"/>
      <c r="V87" s="18"/>
      <c r="W87" s="18"/>
      <c r="X87" s="18"/>
      <c r="Y87" s="18"/>
    </row>
    <row r="88" spans="1:25" ht="12" customHeight="1">
      <c r="B88" s="18"/>
      <c r="C88" s="18"/>
      <c r="D88" s="235"/>
      <c r="E88" s="78"/>
      <c r="F88" s="18"/>
      <c r="G88" s="18"/>
      <c r="H88" s="18"/>
      <c r="I88" s="18"/>
      <c r="J88" s="18"/>
      <c r="K88" s="163"/>
      <c r="L88" s="18"/>
      <c r="M88" s="18"/>
      <c r="N88" s="18"/>
      <c r="O88" s="18"/>
      <c r="P88" s="18"/>
      <c r="Q88" s="18"/>
      <c r="R88" s="18"/>
      <c r="S88" s="18"/>
      <c r="T88" s="18"/>
      <c r="U88" s="18"/>
      <c r="V88" s="18"/>
      <c r="W88" s="18"/>
      <c r="X88" s="18"/>
      <c r="Y88" s="18"/>
    </row>
    <row r="89" spans="1:25" ht="29.25" customHeight="1">
      <c r="A89" s="157" t="s">
        <v>262</v>
      </c>
      <c r="B89" s="22" t="s">
        <v>87</v>
      </c>
      <c r="C89" s="23" t="s">
        <v>93</v>
      </c>
      <c r="D89" s="237" t="s">
        <v>30</v>
      </c>
      <c r="E89" s="88"/>
      <c r="K89" s="163"/>
      <c r="L89" s="18"/>
      <c r="M89" s="18"/>
      <c r="N89" s="18"/>
      <c r="O89" s="18"/>
      <c r="P89" s="18"/>
      <c r="Q89" s="18"/>
      <c r="R89" s="18"/>
      <c r="S89" s="18"/>
      <c r="T89" s="18"/>
      <c r="U89" s="18"/>
      <c r="V89" s="18"/>
      <c r="W89" s="18"/>
      <c r="X89" s="18"/>
      <c r="Y89" s="18"/>
    </row>
    <row r="90" spans="1:25" ht="12" customHeight="1">
      <c r="A90" s="42" cm="1">
        <f t="array" ref="A90">IFERROR(INDEX('03.Muestra'!$B$8:$B$17,SMALL(IF("Página Web"='03.Muestra'!$D$8:$D$17,ROW('03.Muestra'!$B$8:$B$17)-MIN(ROW('03.Muestra'!$D$8:$D$17))+1,""),ROW()-89)),"")</f>
        <v>1</v>
      </c>
      <c r="B90" s="186" t="str" cm="1">
        <f t="array" ref="B90">IFERROR(INDEX('03.Muestra'!$C$8:$C$17,SMALL(IF("Página Web"='03.Muestra'!$D$8:$D$17,ROW('03.Muestra'!$C$8:$C$17)-MIN(ROW('03.Muestra'!$D$8:$D$17))+1,""),ROW()-89)),"")</f>
        <v>Home</v>
      </c>
      <c r="C90" s="186" t="str" cm="1">
        <f t="array" ref="C90">IFERROR(INDEX('03.Muestra'!$F$8:$F$17,SMALL(IF("Página Web"='03.Muestra'!$D$8:$D$17,ROW('03.Muestra'!$F$8:$F$17)-MIN(ROW('03.Muestra'!$D$8:$D$17))+1,""),ROW()-89)),"")</f>
        <v>https://…</v>
      </c>
      <c r="D90" s="229" t="str">
        <f t="shared" ref="D90:D99" si="8">IF(C90="","",$D$18)</f>
        <v>Falla</v>
      </c>
      <c r="E90" s="74" t="str">
        <f t="shared" ref="E90:E99" si="9">IF(D90&lt;&gt;"",IF(AND(B90&lt;&gt;"",C90&lt;&gt;""),"","ERR"),"")</f>
        <v/>
      </c>
      <c r="F90" s="81" t="s">
        <v>31</v>
      </c>
      <c r="G90" s="82" t="s">
        <v>35</v>
      </c>
      <c r="H90" s="83" t="s">
        <v>33</v>
      </c>
      <c r="I90" s="84" t="s">
        <v>26</v>
      </c>
      <c r="J90" s="85" t="s">
        <v>24</v>
      </c>
      <c r="K90" s="159" t="s">
        <v>463</v>
      </c>
      <c r="L90" s="18"/>
      <c r="M90" s="18"/>
      <c r="N90" s="18"/>
      <c r="O90" s="18"/>
      <c r="P90" s="18"/>
      <c r="Q90" s="18"/>
      <c r="R90" s="18"/>
      <c r="S90" s="18"/>
      <c r="T90" s="18"/>
      <c r="U90" s="18"/>
      <c r="V90" s="18"/>
      <c r="W90" s="18"/>
      <c r="X90" s="18"/>
      <c r="Y90" s="18"/>
    </row>
    <row r="91" spans="1:25" ht="12" customHeight="1">
      <c r="A91" s="42" t="str" cm="1">
        <f t="array" ref="A91">IFERROR(INDEX('03.Muestra'!$B$8:$B$17,SMALL(IF("Página Web"='03.Muestra'!$D$8:$D$17,ROW('03.Muestra'!$B$8:$B$17)-MIN(ROW('03.Muestra'!$D$8:$D$17))+1,""),ROW()-89)),"")</f>
        <v/>
      </c>
      <c r="B91" s="186" t="str" cm="1">
        <f t="array" ref="B91">IFERROR(INDEX('03.Muestra'!$C$8:$C$17,SMALL(IF("Página Web"='03.Muestra'!$D$8:$D$17,ROW('03.Muestra'!$C$8:$C$17)-MIN(ROW('03.Muestra'!$D$8:$D$17))+1,""),ROW()-89)),"")</f>
        <v/>
      </c>
      <c r="C91" s="186" t="str" cm="1">
        <f t="array" ref="C91">IFERROR(INDEX('03.Muestra'!$F$8:$F$17,SMALL(IF("Página Web"='03.Muestra'!$D$8:$D$17,ROW('03.Muestra'!$F$8:$F$17)-MIN(ROW('03.Muestra'!$D$8:$D$17))+1,""),ROW()-89)),"")</f>
        <v/>
      </c>
      <c r="D91" s="229" t="str">
        <f t="shared" si="8"/>
        <v/>
      </c>
      <c r="E91" s="74" t="str">
        <f t="shared" si="9"/>
        <v/>
      </c>
      <c r="F91" s="199">
        <f ca="1">COUNTIF($D90:INDIRECT("$D" &amp;  SUM(ROW()-1,'03.Muestra'!$D$20)-1),F90)</f>
        <v>0</v>
      </c>
      <c r="G91" s="199">
        <f ca="1">COUNTIF($D90:INDIRECT("$D" &amp;  SUM(ROW()-1,'03.Muestra'!$D$20)-1),G90)</f>
        <v>0</v>
      </c>
      <c r="H91" s="199">
        <f ca="1">COUNTIF($D90:INDIRECT("$D" &amp;  SUM(ROW()-1,'03.Muestra'!$D$20)-1),H90)</f>
        <v>0</v>
      </c>
      <c r="I91" s="199">
        <f ca="1">COUNTIF($D90:INDIRECT("$D" &amp;  SUM(ROW()-1,'03.Muestra'!$D$20)-1),I90)</f>
        <v>1</v>
      </c>
      <c r="J91" s="199">
        <f ca="1">COUNTIF($D90:INDIRECT("$D" &amp;  SUM(ROW()-1,'03.Muestra'!$D$20)-1),J90)</f>
        <v>0</v>
      </c>
      <c r="K91" s="160">
        <f ca="1">IF(COUNTIF('03.Muestra'!$D$8:$D$17,"Página Web")=0,0,COUNTBLANK($D90:INDIRECT("$D" &amp;  SUM(ROW()-1,COUNTIF('03.Muestra'!$D$8:$D$17,"Página Web"))-1)))</f>
        <v>0</v>
      </c>
      <c r="L91" s="18"/>
      <c r="M91" s="18"/>
      <c r="N91" s="18"/>
      <c r="O91" s="18"/>
      <c r="P91" s="18"/>
      <c r="Q91" s="18"/>
      <c r="R91" s="18"/>
      <c r="S91" s="18"/>
      <c r="T91" s="18"/>
      <c r="U91" s="18"/>
      <c r="V91" s="18"/>
      <c r="W91" s="18"/>
      <c r="X91" s="18"/>
      <c r="Y91" s="18"/>
    </row>
    <row r="92" spans="1:25" ht="12" customHeight="1">
      <c r="A92" s="42" t="str" cm="1">
        <f t="array" ref="A92">IFERROR(INDEX('03.Muestra'!$B$8:$B$17,SMALL(IF("Página Web"='03.Muestra'!$D$8:$D$17,ROW('03.Muestra'!$B$8:$B$17)-MIN(ROW('03.Muestra'!$D$8:$D$17))+1,""),ROW()-89)),"")</f>
        <v/>
      </c>
      <c r="B92" s="186" t="str" cm="1">
        <f t="array" ref="B92">IFERROR(INDEX('03.Muestra'!$C$8:$C$17,SMALL(IF("Página Web"='03.Muestra'!$D$8:$D$17,ROW('03.Muestra'!$C$8:$C$17)-MIN(ROW('03.Muestra'!$D$8:$D$17))+1,""),ROW()-89)),"")</f>
        <v/>
      </c>
      <c r="C92" s="186" t="str" cm="1">
        <f t="array" ref="C92">IFERROR(INDEX('03.Muestra'!$F$8:$F$17,SMALL(IF("Página Web"='03.Muestra'!$D$8:$D$17,ROW('03.Muestra'!$F$8:$F$17)-MIN(ROW('03.Muestra'!$D$8:$D$17))+1,""),ROW()-89)),"")</f>
        <v/>
      </c>
      <c r="D92" s="229" t="str">
        <f t="shared" si="8"/>
        <v/>
      </c>
      <c r="E92" s="74" t="str">
        <f t="shared" si="9"/>
        <v/>
      </c>
      <c r="G92" s="18"/>
      <c r="H92" s="18"/>
      <c r="I92" s="18"/>
      <c r="J92" s="18"/>
      <c r="K92" s="163"/>
      <c r="L92" s="18"/>
      <c r="M92" s="18"/>
      <c r="N92" s="18"/>
      <c r="O92" s="18"/>
      <c r="P92" s="18"/>
      <c r="Q92" s="18"/>
      <c r="R92" s="18"/>
      <c r="S92" s="18"/>
      <c r="T92" s="18"/>
      <c r="U92" s="18"/>
      <c r="V92" s="18"/>
      <c r="W92" s="18"/>
      <c r="X92" s="18"/>
      <c r="Y92" s="18"/>
    </row>
    <row r="93" spans="1:25" ht="12" customHeight="1">
      <c r="A93" s="42" t="str" cm="1">
        <f t="array" ref="A93">IFERROR(INDEX('03.Muestra'!$B$8:$B$17,SMALL(IF("Página Web"='03.Muestra'!$D$8:$D$17,ROW('03.Muestra'!$B$8:$B$17)-MIN(ROW('03.Muestra'!$D$8:$D$17))+1,""),ROW()-89)),"")</f>
        <v/>
      </c>
      <c r="B93" s="186" t="str" cm="1">
        <f t="array" ref="B93">IFERROR(INDEX('03.Muestra'!$C$8:$C$17,SMALL(IF("Página Web"='03.Muestra'!$D$8:$D$17,ROW('03.Muestra'!$C$8:$C$17)-MIN(ROW('03.Muestra'!$D$8:$D$17))+1,""),ROW()-89)),"")</f>
        <v/>
      </c>
      <c r="C93" s="186" t="str" cm="1">
        <f t="array" ref="C93">IFERROR(INDEX('03.Muestra'!$F$8:$F$17,SMALL(IF("Página Web"='03.Muestra'!$D$8:$D$17,ROW('03.Muestra'!$F$8:$F$17)-MIN(ROW('03.Muestra'!$D$8:$D$17))+1,""),ROW()-89)),"")</f>
        <v/>
      </c>
      <c r="D93" s="229" t="str">
        <f t="shared" si="8"/>
        <v/>
      </c>
      <c r="E93" s="74" t="str">
        <f t="shared" si="9"/>
        <v/>
      </c>
      <c r="G93" s="18"/>
      <c r="H93" s="18"/>
      <c r="I93" s="18"/>
      <c r="J93" s="18"/>
      <c r="K93" s="163"/>
      <c r="L93" s="18"/>
      <c r="M93" s="18"/>
      <c r="N93" s="18"/>
      <c r="O93" s="18"/>
      <c r="P93" s="18"/>
      <c r="Q93" s="18"/>
      <c r="R93" s="18"/>
      <c r="S93" s="18"/>
      <c r="T93" s="18"/>
      <c r="U93" s="18"/>
      <c r="V93" s="18"/>
      <c r="W93" s="18"/>
      <c r="X93" s="18"/>
      <c r="Y93" s="18"/>
    </row>
    <row r="94" spans="1:25" ht="12" customHeight="1">
      <c r="A94" s="42" t="str" cm="1">
        <f t="array" ref="A94">IFERROR(INDEX('03.Muestra'!$B$8:$B$17,SMALL(IF("Página Web"='03.Muestra'!$D$8:$D$17,ROW('03.Muestra'!$B$8:$B$17)-MIN(ROW('03.Muestra'!$D$8:$D$17))+1,""),ROW()-89)),"")</f>
        <v/>
      </c>
      <c r="B94" s="186" t="str" cm="1">
        <f t="array" ref="B94">IFERROR(INDEX('03.Muestra'!$C$8:$C$17,SMALL(IF("Página Web"='03.Muestra'!$D$8:$D$17,ROW('03.Muestra'!$C$8:$C$17)-MIN(ROW('03.Muestra'!$D$8:$D$17))+1,""),ROW()-89)),"")</f>
        <v/>
      </c>
      <c r="C94" s="186" t="str" cm="1">
        <f t="array" ref="C94">IFERROR(INDEX('03.Muestra'!$F$8:$F$17,SMALL(IF("Página Web"='03.Muestra'!$D$8:$D$17,ROW('03.Muestra'!$F$8:$F$17)-MIN(ROW('03.Muestra'!$D$8:$D$17))+1,""),ROW()-89)),"")</f>
        <v/>
      </c>
      <c r="D94" s="229" t="str">
        <f t="shared" si="8"/>
        <v/>
      </c>
      <c r="E94" s="74" t="str">
        <f t="shared" si="9"/>
        <v/>
      </c>
      <c r="G94" s="18"/>
      <c r="H94" s="18"/>
      <c r="I94" s="18"/>
      <c r="J94" s="18"/>
      <c r="K94" s="163"/>
      <c r="L94" s="18"/>
      <c r="M94" s="18"/>
      <c r="N94" s="18"/>
      <c r="O94" s="18"/>
      <c r="P94" s="18"/>
      <c r="Q94" s="18"/>
      <c r="R94" s="18"/>
      <c r="S94" s="18"/>
      <c r="T94" s="18"/>
      <c r="U94" s="18"/>
      <c r="V94" s="18"/>
      <c r="W94" s="18"/>
      <c r="X94" s="18"/>
      <c r="Y94" s="18"/>
    </row>
    <row r="95" spans="1:25" ht="12" customHeight="1">
      <c r="A95" s="42" t="str" cm="1">
        <f t="array" ref="A95">IFERROR(INDEX('03.Muestra'!$B$8:$B$17,SMALL(IF("Página Web"='03.Muestra'!$D$8:$D$17,ROW('03.Muestra'!$B$8:$B$17)-MIN(ROW('03.Muestra'!$D$8:$D$17))+1,""),ROW()-89)),"")</f>
        <v/>
      </c>
      <c r="B95" s="186" t="str" cm="1">
        <f t="array" ref="B95">IFERROR(INDEX('03.Muestra'!$C$8:$C$17,SMALL(IF("Página Web"='03.Muestra'!$D$8:$D$17,ROW('03.Muestra'!$C$8:$C$17)-MIN(ROW('03.Muestra'!$D$8:$D$17))+1,""),ROW()-89)),"")</f>
        <v/>
      </c>
      <c r="C95" s="186" t="str" cm="1">
        <f t="array" ref="C95">IFERROR(INDEX('03.Muestra'!$F$8:$F$17,SMALL(IF("Página Web"='03.Muestra'!$D$8:$D$17,ROW('03.Muestra'!$F$8:$F$17)-MIN(ROW('03.Muestra'!$D$8:$D$17))+1,""),ROW()-89)),"")</f>
        <v/>
      </c>
      <c r="D95" s="229" t="str">
        <f t="shared" si="8"/>
        <v/>
      </c>
      <c r="E95" s="74" t="str">
        <f t="shared" si="9"/>
        <v/>
      </c>
      <c r="G95" s="18"/>
      <c r="H95" s="18"/>
      <c r="I95" s="18"/>
      <c r="J95" s="18"/>
      <c r="K95" s="163"/>
      <c r="L95" s="18"/>
      <c r="M95" s="18"/>
      <c r="N95" s="18"/>
      <c r="O95" s="18"/>
      <c r="P95" s="18"/>
      <c r="Q95" s="18"/>
      <c r="R95" s="18"/>
      <c r="S95" s="18"/>
      <c r="T95" s="18"/>
      <c r="U95" s="18"/>
      <c r="V95" s="18"/>
      <c r="W95" s="18"/>
      <c r="X95" s="18"/>
      <c r="Y95" s="18"/>
    </row>
    <row r="96" spans="1:25" ht="12" customHeight="1">
      <c r="A96" s="42" t="str" cm="1">
        <f t="array" ref="A96">IFERROR(INDEX('03.Muestra'!$B$8:$B$17,SMALL(IF("Página Web"='03.Muestra'!$D$8:$D$17,ROW('03.Muestra'!$B$8:$B$17)-MIN(ROW('03.Muestra'!$D$8:$D$17))+1,""),ROW()-89)),"")</f>
        <v/>
      </c>
      <c r="B96" s="186" t="str" cm="1">
        <f t="array" ref="B96">IFERROR(INDEX('03.Muestra'!$C$8:$C$17,SMALL(IF("Página Web"='03.Muestra'!$D$8:$D$17,ROW('03.Muestra'!$C$8:$C$17)-MIN(ROW('03.Muestra'!$D$8:$D$17))+1,""),ROW()-89)),"")</f>
        <v/>
      </c>
      <c r="C96" s="186" t="str" cm="1">
        <f t="array" ref="C96">IFERROR(INDEX('03.Muestra'!$F$8:$F$17,SMALL(IF("Página Web"='03.Muestra'!$D$8:$D$17,ROW('03.Muestra'!$F$8:$F$17)-MIN(ROW('03.Muestra'!$D$8:$D$17))+1,""),ROW()-89)),"")</f>
        <v/>
      </c>
      <c r="D96" s="229" t="str">
        <f t="shared" si="8"/>
        <v/>
      </c>
      <c r="E96" s="74" t="str">
        <f t="shared" si="9"/>
        <v/>
      </c>
      <c r="F96" s="18"/>
      <c r="G96" s="18"/>
      <c r="H96" s="18"/>
      <c r="I96" s="18"/>
      <c r="J96" s="18"/>
      <c r="K96" s="163"/>
      <c r="L96" s="18"/>
      <c r="M96" s="18"/>
      <c r="N96" s="18"/>
      <c r="O96" s="18"/>
      <c r="P96" s="18"/>
      <c r="Q96" s="18"/>
      <c r="R96" s="18"/>
      <c r="S96" s="18"/>
      <c r="T96" s="18"/>
      <c r="U96" s="18"/>
      <c r="V96" s="18"/>
      <c r="W96" s="18"/>
      <c r="X96" s="18"/>
      <c r="Y96" s="18"/>
    </row>
    <row r="97" spans="1:25" ht="12" customHeight="1">
      <c r="A97" s="42" t="str" cm="1">
        <f t="array" ref="A97">IFERROR(INDEX('03.Muestra'!$B$8:$B$17,SMALL(IF("Página Web"='03.Muestra'!$D$8:$D$17,ROW('03.Muestra'!$B$8:$B$17)-MIN(ROW('03.Muestra'!$D$8:$D$17))+1,""),ROW()-89)),"")</f>
        <v/>
      </c>
      <c r="B97" s="186" t="str" cm="1">
        <f t="array" ref="B97">IFERROR(INDEX('03.Muestra'!$C$8:$C$17,SMALL(IF("Página Web"='03.Muestra'!$D$8:$D$17,ROW('03.Muestra'!$C$8:$C$17)-MIN(ROW('03.Muestra'!$D$8:$D$17))+1,""),ROW()-89)),"")</f>
        <v/>
      </c>
      <c r="C97" s="186" t="str" cm="1">
        <f t="array" ref="C97">IFERROR(INDEX('03.Muestra'!$F$8:$F$17,SMALL(IF("Página Web"='03.Muestra'!$D$8:$D$17,ROW('03.Muestra'!$F$8:$F$17)-MIN(ROW('03.Muestra'!$D$8:$D$17))+1,""),ROW()-89)),"")</f>
        <v/>
      </c>
      <c r="D97" s="229" t="str">
        <f t="shared" si="8"/>
        <v/>
      </c>
      <c r="E97" s="74" t="str">
        <f t="shared" si="9"/>
        <v/>
      </c>
      <c r="F97" s="18"/>
      <c r="G97" s="18"/>
      <c r="H97" s="18"/>
      <c r="I97" s="18"/>
      <c r="J97" s="18"/>
      <c r="K97" s="163"/>
      <c r="L97" s="18"/>
      <c r="M97" s="18"/>
      <c r="N97" s="18"/>
      <c r="O97" s="18"/>
      <c r="P97" s="18"/>
      <c r="Q97" s="18"/>
      <c r="R97" s="18"/>
      <c r="S97" s="18"/>
      <c r="T97" s="18"/>
      <c r="U97" s="18"/>
      <c r="V97" s="18"/>
      <c r="W97" s="18"/>
      <c r="X97" s="18"/>
      <c r="Y97" s="18"/>
    </row>
    <row r="98" spans="1:25" ht="12" customHeight="1">
      <c r="A98" s="42" t="str" cm="1">
        <f t="array" ref="A98">IFERROR(INDEX('03.Muestra'!$B$8:$B$17,SMALL(IF("Página Web"='03.Muestra'!$D$8:$D$17,ROW('03.Muestra'!$B$8:$B$17)-MIN(ROW('03.Muestra'!$D$8:$D$17))+1,""),ROW()-89)),"")</f>
        <v/>
      </c>
      <c r="B98" s="186" t="str" cm="1">
        <f t="array" ref="B98">IFERROR(INDEX('03.Muestra'!$C$8:$C$17,SMALL(IF("Página Web"='03.Muestra'!$D$8:$D$17,ROW('03.Muestra'!$C$8:$C$17)-MIN(ROW('03.Muestra'!$D$8:$D$17))+1,""),ROW()-89)),"")</f>
        <v/>
      </c>
      <c r="C98" s="186" t="str" cm="1">
        <f t="array" ref="C98">IFERROR(INDEX('03.Muestra'!$F$8:$F$17,SMALL(IF("Página Web"='03.Muestra'!$D$8:$D$17,ROW('03.Muestra'!$F$8:$F$17)-MIN(ROW('03.Muestra'!$D$8:$D$17))+1,""),ROW()-89)),"")</f>
        <v/>
      </c>
      <c r="D98" s="229" t="str">
        <f t="shared" si="8"/>
        <v/>
      </c>
      <c r="E98" s="74" t="str">
        <f t="shared" si="9"/>
        <v/>
      </c>
      <c r="F98" s="18"/>
      <c r="G98" s="18"/>
      <c r="H98" s="18"/>
      <c r="I98" s="18"/>
      <c r="J98" s="18"/>
      <c r="K98" s="163"/>
      <c r="L98" s="18"/>
      <c r="M98" s="18"/>
      <c r="N98" s="18"/>
      <c r="O98" s="18"/>
      <c r="P98" s="18"/>
      <c r="Q98" s="18"/>
      <c r="R98" s="18"/>
      <c r="S98" s="18"/>
      <c r="T98" s="18"/>
      <c r="U98" s="18"/>
      <c r="V98" s="18"/>
      <c r="W98" s="18"/>
      <c r="X98" s="18"/>
      <c r="Y98" s="18"/>
    </row>
    <row r="99" spans="1:25" ht="12" customHeight="1">
      <c r="A99" s="42" t="str" cm="1">
        <f t="array" ref="A99">IFERROR(INDEX('03.Muestra'!$B$8:$B$17,SMALL(IF("Página Web"='03.Muestra'!$D$8:$D$17,ROW('03.Muestra'!$B$8:$B$17)-MIN(ROW('03.Muestra'!$D$8:$D$17))+1,""),ROW()-89)),"")</f>
        <v/>
      </c>
      <c r="B99" s="186" t="str" cm="1">
        <f t="array" ref="B99">IFERROR(INDEX('03.Muestra'!$C$8:$C$17,SMALL(IF("Página Web"='03.Muestra'!$D$8:$D$17,ROW('03.Muestra'!$C$8:$C$17)-MIN(ROW('03.Muestra'!$D$8:$D$17))+1,""),ROW()-89)),"")</f>
        <v/>
      </c>
      <c r="C99" s="186" t="str" cm="1">
        <f t="array" ref="C99">IFERROR(INDEX('03.Muestra'!$F$8:$F$17,SMALL(IF("Página Web"='03.Muestra'!$D$8:$D$17,ROW('03.Muestra'!$F$8:$F$17)-MIN(ROW('03.Muestra'!$D$8:$D$17))+1,""),ROW()-89)),"")</f>
        <v/>
      </c>
      <c r="D99" s="229" t="str">
        <f t="shared" si="8"/>
        <v/>
      </c>
      <c r="E99" s="74" t="str">
        <f t="shared" si="9"/>
        <v/>
      </c>
      <c r="F99" s="18"/>
      <c r="G99" s="18"/>
      <c r="H99" s="18"/>
      <c r="I99" s="18"/>
      <c r="J99" s="18"/>
      <c r="K99" s="163"/>
      <c r="L99" s="18"/>
      <c r="M99" s="18"/>
      <c r="N99" s="18"/>
      <c r="O99" s="18"/>
      <c r="P99" s="18"/>
      <c r="Q99" s="18"/>
      <c r="R99" s="18"/>
      <c r="S99" s="18"/>
      <c r="T99" s="18"/>
      <c r="U99" s="18"/>
      <c r="V99" s="18"/>
      <c r="W99" s="18"/>
      <c r="X99" s="18"/>
      <c r="Y99" s="18"/>
    </row>
    <row r="100" spans="1:25" ht="12" customHeight="1">
      <c r="B100" s="18"/>
      <c r="C100" s="18"/>
      <c r="D100" s="235"/>
      <c r="E100" s="74"/>
      <c r="F100" s="18"/>
      <c r="G100" s="18"/>
      <c r="H100" s="18"/>
      <c r="I100" s="18"/>
      <c r="J100" s="18"/>
      <c r="K100" s="163"/>
      <c r="L100" s="18"/>
      <c r="M100" s="18"/>
      <c r="N100" s="18"/>
      <c r="O100" s="18"/>
      <c r="P100" s="18"/>
      <c r="Q100" s="18"/>
      <c r="R100" s="18"/>
      <c r="S100" s="18"/>
      <c r="T100" s="18"/>
      <c r="U100" s="18"/>
      <c r="V100" s="18"/>
      <c r="W100" s="18"/>
      <c r="X100" s="18"/>
      <c r="Y100" s="18"/>
    </row>
    <row r="101" spans="1:25" ht="12" customHeight="1">
      <c r="B101" s="18"/>
      <c r="C101" s="18"/>
      <c r="D101" s="235"/>
      <c r="E101" s="74"/>
      <c r="F101" s="18"/>
      <c r="G101" s="18"/>
      <c r="H101" s="18"/>
      <c r="I101" s="18"/>
      <c r="J101" s="18"/>
      <c r="K101" s="163"/>
      <c r="L101" s="18"/>
      <c r="M101" s="18"/>
      <c r="N101" s="18"/>
      <c r="O101" s="18"/>
      <c r="P101" s="18"/>
      <c r="Q101" s="18"/>
      <c r="R101" s="18"/>
      <c r="S101" s="18"/>
      <c r="T101" s="18"/>
      <c r="U101" s="18"/>
      <c r="V101" s="18"/>
      <c r="W101" s="18"/>
      <c r="X101" s="18"/>
      <c r="Y101" s="18"/>
    </row>
    <row r="102" spans="1:25" ht="12" customHeight="1">
      <c r="B102" s="18"/>
      <c r="C102" s="18"/>
      <c r="D102" s="235"/>
      <c r="E102" s="74"/>
      <c r="F102" s="18"/>
      <c r="G102" s="18"/>
      <c r="H102" s="18"/>
      <c r="I102" s="18"/>
      <c r="J102" s="18"/>
      <c r="K102" s="163"/>
      <c r="L102" s="18"/>
      <c r="M102" s="18"/>
      <c r="N102" s="18"/>
      <c r="O102" s="18"/>
      <c r="P102" s="18"/>
      <c r="Q102" s="18"/>
      <c r="R102" s="18"/>
      <c r="S102" s="18"/>
      <c r="T102" s="18"/>
      <c r="U102" s="18"/>
      <c r="V102" s="18"/>
      <c r="W102" s="18"/>
      <c r="X102" s="18"/>
      <c r="Y102" s="18"/>
    </row>
    <row r="103" spans="1:25" ht="12" customHeight="1">
      <c r="B103" s="18"/>
      <c r="C103" s="18"/>
      <c r="D103" s="235"/>
      <c r="E103" s="74"/>
      <c r="F103" s="18"/>
      <c r="G103" s="18"/>
      <c r="H103" s="18"/>
      <c r="I103" s="18"/>
      <c r="J103" s="18"/>
      <c r="K103" s="163"/>
      <c r="L103" s="18"/>
      <c r="M103" s="18"/>
      <c r="N103" s="18"/>
      <c r="O103" s="18"/>
      <c r="P103" s="18"/>
      <c r="Q103" s="18"/>
      <c r="R103" s="18"/>
      <c r="S103" s="18"/>
      <c r="T103" s="18"/>
      <c r="U103" s="18"/>
      <c r="V103" s="18"/>
      <c r="W103" s="18"/>
      <c r="X103" s="18"/>
      <c r="Y103" s="18"/>
    </row>
    <row r="104" spans="1:25" ht="12" customHeight="1">
      <c r="B104" s="18"/>
      <c r="C104" s="18"/>
      <c r="D104" s="235"/>
      <c r="E104" s="74"/>
      <c r="F104" s="18"/>
      <c r="G104" s="18"/>
      <c r="H104" s="18"/>
      <c r="I104" s="18"/>
      <c r="J104" s="18"/>
      <c r="K104" s="163"/>
      <c r="L104" s="18"/>
      <c r="M104" s="18"/>
      <c r="N104" s="18"/>
      <c r="O104" s="18"/>
      <c r="P104" s="18"/>
      <c r="Q104" s="18"/>
      <c r="R104" s="18"/>
      <c r="S104" s="18"/>
      <c r="T104" s="18"/>
      <c r="U104" s="18"/>
      <c r="V104" s="18"/>
      <c r="W104" s="18"/>
      <c r="X104" s="18"/>
      <c r="Y104" s="18"/>
    </row>
    <row r="105" spans="1:25" ht="12" customHeight="1">
      <c r="B105" s="18"/>
      <c r="C105" s="18"/>
      <c r="D105" s="235"/>
      <c r="E105" s="74"/>
      <c r="F105" s="18"/>
      <c r="G105" s="18"/>
      <c r="H105" s="18"/>
      <c r="I105" s="18"/>
      <c r="J105" s="18"/>
      <c r="K105" s="163"/>
      <c r="L105" s="18"/>
      <c r="M105" s="18"/>
      <c r="N105" s="18"/>
      <c r="O105" s="18"/>
      <c r="P105" s="18"/>
      <c r="Q105" s="18"/>
      <c r="R105" s="18"/>
      <c r="S105" s="18"/>
      <c r="T105" s="18"/>
      <c r="U105" s="18"/>
      <c r="V105" s="18"/>
      <c r="W105" s="18"/>
      <c r="X105" s="18"/>
      <c r="Y105" s="18"/>
    </row>
    <row r="106" spans="1:25" ht="12" customHeight="1">
      <c r="B106" s="18"/>
      <c r="C106" s="18"/>
      <c r="D106" s="235"/>
      <c r="E106" s="74"/>
      <c r="F106" s="18"/>
      <c r="G106" s="18"/>
      <c r="H106" s="18"/>
      <c r="I106" s="18"/>
      <c r="J106" s="18"/>
      <c r="K106" s="163"/>
      <c r="L106" s="18"/>
      <c r="M106" s="18"/>
      <c r="N106" s="18"/>
      <c r="O106" s="18"/>
      <c r="P106" s="18"/>
      <c r="Q106" s="18"/>
      <c r="R106" s="18"/>
      <c r="S106" s="18"/>
      <c r="T106" s="18"/>
      <c r="U106" s="18"/>
      <c r="V106" s="18"/>
      <c r="W106" s="18"/>
      <c r="X106" s="18"/>
      <c r="Y106" s="18"/>
    </row>
    <row r="107" spans="1:25" ht="12" customHeight="1">
      <c r="B107" s="18"/>
      <c r="C107" s="18"/>
      <c r="D107" s="235"/>
      <c r="E107" s="74"/>
      <c r="F107" s="18"/>
      <c r="G107" s="18"/>
      <c r="H107" s="18"/>
      <c r="I107" s="18"/>
      <c r="J107" s="18"/>
      <c r="K107" s="163"/>
      <c r="L107" s="18"/>
      <c r="M107" s="18"/>
      <c r="N107" s="18"/>
      <c r="O107" s="18"/>
      <c r="P107" s="18"/>
      <c r="Q107" s="18"/>
      <c r="R107" s="18"/>
      <c r="S107" s="18"/>
      <c r="T107" s="18"/>
      <c r="U107" s="18"/>
      <c r="V107" s="18"/>
      <c r="W107" s="18"/>
      <c r="X107" s="18"/>
      <c r="Y107" s="18"/>
    </row>
    <row r="108" spans="1:25" ht="12" customHeight="1">
      <c r="B108" s="18"/>
      <c r="C108" s="18"/>
      <c r="D108" s="235"/>
      <c r="E108" s="74"/>
      <c r="F108" s="18"/>
      <c r="G108" s="18"/>
      <c r="H108" s="18"/>
      <c r="I108" s="18"/>
      <c r="J108" s="18"/>
      <c r="K108" s="163"/>
      <c r="L108" s="18"/>
      <c r="M108" s="18"/>
      <c r="N108" s="18"/>
      <c r="O108" s="18"/>
      <c r="P108" s="18"/>
      <c r="Q108" s="18"/>
      <c r="R108" s="18"/>
      <c r="S108" s="18"/>
      <c r="T108" s="18"/>
      <c r="U108" s="18"/>
      <c r="V108" s="18"/>
      <c r="W108" s="18"/>
      <c r="X108" s="18"/>
      <c r="Y108" s="18"/>
    </row>
    <row r="109" spans="1:25" ht="12" customHeight="1">
      <c r="B109" s="18"/>
      <c r="C109" s="18"/>
      <c r="D109" s="235"/>
      <c r="E109" s="74"/>
      <c r="F109" s="18"/>
      <c r="G109" s="18"/>
      <c r="H109" s="18"/>
      <c r="I109" s="18"/>
      <c r="J109" s="18"/>
      <c r="K109" s="163"/>
      <c r="L109" s="18"/>
      <c r="M109" s="18"/>
      <c r="N109" s="18"/>
      <c r="O109" s="18"/>
      <c r="P109" s="18"/>
      <c r="Q109" s="18"/>
      <c r="R109" s="18"/>
      <c r="S109" s="18"/>
      <c r="T109" s="18"/>
      <c r="U109" s="18"/>
      <c r="V109" s="18"/>
      <c r="W109" s="18"/>
      <c r="X109" s="18"/>
      <c r="Y109" s="18"/>
    </row>
    <row r="110" spans="1:25" ht="12" customHeight="1">
      <c r="B110" s="18"/>
      <c r="C110" s="18"/>
      <c r="D110" s="235"/>
      <c r="E110" s="74"/>
      <c r="F110" s="18"/>
      <c r="G110" s="18"/>
      <c r="H110" s="18"/>
      <c r="I110" s="18"/>
      <c r="J110" s="18"/>
      <c r="K110" s="163"/>
      <c r="L110" s="18"/>
      <c r="M110" s="18"/>
      <c r="N110" s="18"/>
      <c r="O110" s="18"/>
      <c r="P110" s="18"/>
      <c r="Q110" s="18"/>
      <c r="R110" s="18"/>
      <c r="S110" s="18"/>
      <c r="T110" s="18"/>
      <c r="U110" s="18"/>
      <c r="V110" s="18"/>
      <c r="W110" s="18"/>
      <c r="X110" s="18"/>
      <c r="Y110" s="18"/>
    </row>
    <row r="111" spans="1:25" ht="12" customHeight="1">
      <c r="B111" s="18"/>
      <c r="C111" s="18"/>
      <c r="D111" s="235"/>
      <c r="E111" s="74"/>
      <c r="F111" s="18"/>
      <c r="G111" s="18"/>
      <c r="H111" s="18"/>
      <c r="I111" s="18"/>
      <c r="J111" s="18"/>
      <c r="K111" s="163"/>
      <c r="L111" s="18"/>
      <c r="M111" s="18"/>
      <c r="N111" s="18"/>
      <c r="O111" s="18"/>
      <c r="P111" s="18"/>
      <c r="Q111" s="18"/>
      <c r="R111" s="18"/>
      <c r="S111" s="18"/>
      <c r="T111" s="18"/>
      <c r="U111" s="18"/>
      <c r="V111" s="18"/>
      <c r="W111" s="18"/>
      <c r="X111" s="18"/>
      <c r="Y111" s="18"/>
    </row>
    <row r="112" spans="1:25" ht="12" customHeight="1">
      <c r="B112" s="18"/>
      <c r="C112" s="18"/>
      <c r="D112" s="235"/>
      <c r="E112" s="74"/>
      <c r="F112" s="18"/>
      <c r="G112" s="18"/>
      <c r="H112" s="18"/>
      <c r="I112" s="18"/>
      <c r="J112" s="18"/>
      <c r="K112" s="163"/>
      <c r="L112" s="18"/>
      <c r="M112" s="18"/>
      <c r="N112" s="18"/>
      <c r="O112" s="18"/>
      <c r="P112" s="18"/>
      <c r="Q112" s="18"/>
      <c r="R112" s="18"/>
      <c r="S112" s="18"/>
      <c r="T112" s="18"/>
      <c r="U112" s="18"/>
      <c r="V112" s="18"/>
      <c r="W112" s="18"/>
      <c r="X112" s="18"/>
      <c r="Y112" s="18"/>
    </row>
    <row r="113" spans="2:25" ht="12" customHeight="1">
      <c r="B113" s="18"/>
      <c r="C113" s="18"/>
      <c r="D113" s="235"/>
      <c r="E113" s="74"/>
      <c r="F113" s="18"/>
      <c r="G113" s="18"/>
      <c r="H113" s="18"/>
      <c r="I113" s="18"/>
      <c r="J113" s="18"/>
      <c r="K113" s="163"/>
      <c r="L113" s="18"/>
      <c r="M113" s="18"/>
      <c r="N113" s="18"/>
      <c r="O113" s="18"/>
      <c r="P113" s="18"/>
      <c r="Q113" s="18"/>
      <c r="R113" s="18"/>
      <c r="S113" s="18"/>
      <c r="T113" s="18"/>
      <c r="U113" s="18"/>
      <c r="V113" s="18"/>
      <c r="W113" s="18"/>
      <c r="X113" s="18"/>
      <c r="Y113" s="18"/>
    </row>
    <row r="114" spans="2:25" ht="12" customHeight="1">
      <c r="B114" s="18"/>
      <c r="C114" s="18"/>
      <c r="D114" s="235"/>
      <c r="E114" s="74"/>
      <c r="F114" s="18"/>
      <c r="G114" s="18"/>
      <c r="H114" s="18"/>
      <c r="I114" s="18"/>
      <c r="J114" s="18"/>
      <c r="K114" s="163"/>
      <c r="L114" s="18"/>
      <c r="M114" s="18"/>
      <c r="N114" s="18"/>
      <c r="O114" s="18"/>
      <c r="P114" s="18"/>
      <c r="Q114" s="18"/>
      <c r="R114" s="18"/>
      <c r="S114" s="18"/>
      <c r="T114" s="18"/>
      <c r="U114" s="18"/>
      <c r="V114" s="18"/>
      <c r="W114" s="18"/>
      <c r="X114" s="18"/>
      <c r="Y114" s="18"/>
    </row>
    <row r="115" spans="2:25" ht="12" customHeight="1">
      <c r="B115" s="18"/>
      <c r="C115" s="18"/>
      <c r="D115" s="235"/>
      <c r="E115" s="74"/>
      <c r="F115" s="18"/>
      <c r="G115" s="18"/>
      <c r="H115" s="18"/>
      <c r="I115" s="18"/>
      <c r="J115" s="18"/>
      <c r="K115" s="163"/>
      <c r="L115" s="18"/>
      <c r="M115" s="18"/>
      <c r="N115" s="18"/>
      <c r="O115" s="18"/>
      <c r="P115" s="18"/>
      <c r="Q115" s="18"/>
      <c r="R115" s="18"/>
      <c r="S115" s="18"/>
      <c r="T115" s="18"/>
      <c r="U115" s="18"/>
      <c r="V115" s="18"/>
      <c r="W115" s="18"/>
      <c r="X115" s="18"/>
      <c r="Y115" s="18"/>
    </row>
    <row r="116" spans="2:25" ht="12" customHeight="1">
      <c r="B116" s="18"/>
      <c r="C116" s="18"/>
      <c r="D116" s="235"/>
      <c r="E116" s="74"/>
      <c r="F116" s="18"/>
      <c r="G116" s="18"/>
      <c r="H116" s="18"/>
      <c r="I116" s="18"/>
      <c r="J116" s="18"/>
      <c r="K116" s="163"/>
      <c r="L116" s="18"/>
      <c r="M116" s="18"/>
      <c r="N116" s="18"/>
      <c r="O116" s="18"/>
      <c r="P116" s="18"/>
      <c r="Q116" s="18"/>
      <c r="R116" s="18"/>
      <c r="S116" s="18"/>
      <c r="T116" s="18"/>
      <c r="U116" s="18"/>
      <c r="V116" s="18"/>
      <c r="W116" s="18"/>
      <c r="X116" s="18"/>
      <c r="Y116" s="18"/>
    </row>
    <row r="117" spans="2:25" ht="12" customHeight="1">
      <c r="B117" s="18"/>
      <c r="C117" s="18"/>
      <c r="D117" s="235"/>
      <c r="E117" s="74"/>
      <c r="F117" s="18"/>
      <c r="G117" s="18"/>
      <c r="H117" s="18"/>
      <c r="I117" s="18"/>
      <c r="J117" s="18"/>
      <c r="K117" s="163"/>
      <c r="L117" s="18"/>
      <c r="M117" s="18"/>
      <c r="N117" s="18"/>
      <c r="O117" s="18"/>
      <c r="P117" s="18"/>
      <c r="Q117" s="18"/>
      <c r="R117" s="18"/>
      <c r="S117" s="18"/>
      <c r="T117" s="18"/>
      <c r="U117" s="18"/>
      <c r="V117" s="18"/>
      <c r="W117" s="18"/>
      <c r="X117" s="18"/>
      <c r="Y117" s="18"/>
    </row>
    <row r="118" spans="2:25" ht="12" customHeight="1">
      <c r="B118" s="18"/>
      <c r="C118" s="18"/>
      <c r="D118" s="235"/>
      <c r="E118" s="74"/>
      <c r="F118" s="18"/>
      <c r="G118" s="18"/>
      <c r="H118" s="18"/>
      <c r="I118" s="18"/>
      <c r="J118" s="18"/>
      <c r="K118" s="163"/>
      <c r="L118" s="18"/>
      <c r="M118" s="18"/>
      <c r="N118" s="18"/>
      <c r="O118" s="18"/>
      <c r="P118" s="18"/>
      <c r="Q118" s="18"/>
      <c r="R118" s="18"/>
      <c r="S118" s="18"/>
      <c r="T118" s="18"/>
      <c r="U118" s="18"/>
      <c r="V118" s="18"/>
      <c r="W118" s="18"/>
      <c r="X118" s="18"/>
      <c r="Y118" s="18"/>
    </row>
    <row r="119" spans="2:25" ht="12" customHeight="1">
      <c r="B119" s="18"/>
      <c r="C119" s="18"/>
      <c r="D119" s="235"/>
      <c r="E119" s="74"/>
      <c r="F119" s="18"/>
      <c r="G119" s="18"/>
      <c r="H119" s="18"/>
      <c r="I119" s="18"/>
      <c r="J119" s="18"/>
      <c r="K119" s="163"/>
      <c r="L119" s="18"/>
      <c r="M119" s="18"/>
      <c r="N119" s="18"/>
      <c r="O119" s="18"/>
      <c r="P119" s="18"/>
      <c r="Q119" s="18"/>
      <c r="R119" s="18"/>
      <c r="S119" s="18"/>
      <c r="T119" s="18"/>
      <c r="U119" s="18"/>
      <c r="V119" s="18"/>
      <c r="W119" s="18"/>
      <c r="X119" s="18"/>
      <c r="Y119" s="18"/>
    </row>
    <row r="120" spans="2:25" ht="12" customHeight="1">
      <c r="B120" s="18"/>
      <c r="C120" s="18"/>
      <c r="D120" s="235"/>
      <c r="E120" s="74"/>
      <c r="F120" s="18"/>
      <c r="G120" s="18"/>
      <c r="H120" s="18"/>
      <c r="I120" s="18"/>
      <c r="J120" s="18"/>
      <c r="K120" s="163"/>
      <c r="L120" s="18"/>
      <c r="M120" s="18"/>
      <c r="N120" s="18"/>
      <c r="O120" s="18"/>
      <c r="P120" s="18"/>
      <c r="Q120" s="18"/>
      <c r="R120" s="18"/>
      <c r="S120" s="18"/>
      <c r="T120" s="18"/>
      <c r="U120" s="18"/>
      <c r="V120" s="18"/>
      <c r="W120" s="18"/>
      <c r="X120" s="18"/>
      <c r="Y120" s="18"/>
    </row>
    <row r="121" spans="2:25" ht="12" customHeight="1">
      <c r="B121" s="18"/>
      <c r="C121" s="18"/>
      <c r="D121" s="235"/>
      <c r="E121" s="74"/>
      <c r="F121" s="18"/>
      <c r="G121" s="18"/>
      <c r="H121" s="18"/>
      <c r="I121" s="18"/>
      <c r="J121" s="18"/>
      <c r="K121" s="163"/>
      <c r="L121" s="18"/>
      <c r="M121" s="18"/>
      <c r="N121" s="18"/>
      <c r="O121" s="18"/>
      <c r="P121" s="18"/>
      <c r="Q121" s="18"/>
      <c r="R121" s="18"/>
      <c r="S121" s="18"/>
      <c r="T121" s="18"/>
      <c r="U121" s="18"/>
      <c r="V121" s="18"/>
      <c r="W121" s="18"/>
      <c r="X121" s="18"/>
      <c r="Y121" s="18"/>
    </row>
    <row r="122" spans="2:25" ht="12" customHeight="1">
      <c r="B122" s="18"/>
      <c r="C122" s="18"/>
      <c r="D122" s="235"/>
      <c r="E122" s="74"/>
      <c r="F122" s="18"/>
      <c r="G122" s="18"/>
      <c r="H122" s="18"/>
      <c r="I122" s="18"/>
      <c r="J122" s="18"/>
      <c r="K122" s="163"/>
      <c r="L122" s="18"/>
      <c r="M122" s="18"/>
      <c r="N122" s="18"/>
      <c r="O122" s="18"/>
      <c r="P122" s="18"/>
      <c r="Q122" s="18"/>
      <c r="R122" s="18"/>
      <c r="S122" s="18"/>
      <c r="T122" s="18"/>
      <c r="U122" s="18"/>
      <c r="V122" s="18"/>
      <c r="W122" s="18"/>
      <c r="X122" s="18"/>
      <c r="Y122" s="18"/>
    </row>
    <row r="123" spans="2:25" ht="12" customHeight="1">
      <c r="B123" s="18"/>
      <c r="C123" s="18"/>
      <c r="D123" s="235"/>
      <c r="E123" s="74"/>
      <c r="F123" s="18"/>
      <c r="G123" s="18"/>
      <c r="H123" s="18"/>
      <c r="I123" s="18"/>
      <c r="J123" s="18"/>
      <c r="K123" s="163"/>
      <c r="L123" s="18"/>
      <c r="M123" s="18"/>
      <c r="N123" s="18"/>
      <c r="O123" s="18"/>
      <c r="P123" s="18"/>
      <c r="Q123" s="18"/>
      <c r="R123" s="18"/>
      <c r="S123" s="18"/>
      <c r="T123" s="18"/>
      <c r="U123" s="18"/>
      <c r="V123" s="18"/>
      <c r="W123" s="18"/>
      <c r="X123" s="18"/>
      <c r="Y123" s="18"/>
    </row>
    <row r="124" spans="2:25" ht="12" customHeight="1">
      <c r="B124" s="18"/>
      <c r="C124" s="18"/>
      <c r="D124" s="235"/>
      <c r="E124" s="74"/>
      <c r="F124" s="18"/>
      <c r="G124" s="18"/>
      <c r="H124" s="18"/>
      <c r="I124" s="18"/>
      <c r="J124" s="18"/>
      <c r="K124" s="163"/>
      <c r="L124" s="18"/>
      <c r="M124" s="18"/>
      <c r="N124" s="18"/>
      <c r="O124" s="18"/>
      <c r="P124" s="18"/>
      <c r="Q124" s="18"/>
      <c r="R124" s="18"/>
      <c r="S124" s="18"/>
      <c r="T124" s="18"/>
      <c r="U124" s="18"/>
      <c r="V124" s="18"/>
      <c r="W124" s="18"/>
      <c r="X124" s="18"/>
      <c r="Y124" s="18"/>
    </row>
    <row r="125" spans="2:25" ht="12" customHeight="1">
      <c r="B125" s="18"/>
      <c r="C125" s="18"/>
      <c r="D125" s="235"/>
      <c r="E125" s="74"/>
      <c r="F125" s="18"/>
      <c r="G125" s="18"/>
      <c r="H125" s="18"/>
      <c r="I125" s="18"/>
      <c r="J125" s="18"/>
      <c r="K125" s="163"/>
      <c r="L125" s="18"/>
      <c r="M125" s="18"/>
      <c r="N125" s="18"/>
      <c r="O125" s="18"/>
      <c r="P125" s="18"/>
      <c r="Q125" s="18"/>
      <c r="R125" s="18"/>
      <c r="S125" s="18"/>
      <c r="T125" s="18"/>
      <c r="U125" s="18"/>
      <c r="V125" s="18"/>
      <c r="W125" s="18"/>
      <c r="X125" s="18"/>
      <c r="Y125" s="18"/>
    </row>
    <row r="126" spans="2:25" ht="12" customHeight="1">
      <c r="B126" s="18"/>
      <c r="C126" s="18"/>
      <c r="D126" s="235"/>
      <c r="E126" s="74"/>
      <c r="F126" s="18"/>
      <c r="G126" s="18"/>
      <c r="H126" s="18"/>
      <c r="I126" s="18"/>
      <c r="J126" s="18"/>
      <c r="K126" s="163"/>
      <c r="L126" s="18"/>
      <c r="M126" s="18"/>
      <c r="N126" s="18"/>
      <c r="O126" s="18"/>
      <c r="P126" s="18"/>
      <c r="Q126" s="18"/>
      <c r="R126" s="18"/>
      <c r="S126" s="18"/>
      <c r="T126" s="18"/>
      <c r="U126" s="18"/>
      <c r="V126" s="18"/>
      <c r="W126" s="18"/>
      <c r="X126" s="18"/>
      <c r="Y126" s="18"/>
    </row>
    <row r="127" spans="2:25" ht="12" customHeight="1">
      <c r="B127" s="18"/>
      <c r="C127" s="18"/>
      <c r="D127" s="235"/>
      <c r="E127" s="74"/>
      <c r="F127" s="18"/>
      <c r="G127" s="18"/>
      <c r="H127" s="18"/>
      <c r="I127" s="18"/>
      <c r="J127" s="18"/>
      <c r="K127" s="163"/>
      <c r="L127" s="18"/>
      <c r="M127" s="18"/>
      <c r="N127" s="18"/>
      <c r="O127" s="18"/>
      <c r="P127" s="18"/>
      <c r="Q127" s="18"/>
      <c r="R127" s="18"/>
      <c r="S127" s="18"/>
      <c r="T127" s="18"/>
      <c r="U127" s="18"/>
      <c r="V127" s="18"/>
      <c r="W127" s="18"/>
      <c r="X127" s="18"/>
      <c r="Y127" s="18"/>
    </row>
    <row r="128" spans="2:25" ht="12" customHeight="1">
      <c r="B128" s="18"/>
      <c r="C128" s="18"/>
      <c r="D128" s="235"/>
      <c r="E128" s="74"/>
      <c r="F128" s="18"/>
      <c r="G128" s="18"/>
      <c r="H128" s="18"/>
      <c r="I128" s="18"/>
      <c r="J128" s="18"/>
      <c r="K128" s="163"/>
      <c r="L128" s="18"/>
      <c r="M128" s="18"/>
      <c r="N128" s="18"/>
      <c r="O128" s="18"/>
      <c r="P128" s="18"/>
      <c r="Q128" s="18"/>
      <c r="R128" s="18"/>
      <c r="S128" s="18"/>
      <c r="T128" s="18"/>
      <c r="U128" s="18"/>
      <c r="V128" s="18"/>
      <c r="W128" s="18"/>
      <c r="X128" s="18"/>
      <c r="Y128" s="18"/>
    </row>
    <row r="129" spans="2:25" ht="12" customHeight="1">
      <c r="B129" s="18"/>
      <c r="C129" s="18"/>
      <c r="D129" s="235"/>
      <c r="E129" s="74"/>
      <c r="F129" s="18"/>
      <c r="G129" s="18"/>
      <c r="H129" s="18"/>
      <c r="I129" s="18"/>
      <c r="J129" s="18"/>
      <c r="K129" s="163"/>
      <c r="L129" s="18"/>
      <c r="M129" s="18"/>
      <c r="N129" s="18"/>
      <c r="O129" s="18"/>
      <c r="P129" s="18"/>
      <c r="Q129" s="18"/>
      <c r="R129" s="18"/>
      <c r="S129" s="18"/>
      <c r="T129" s="18"/>
      <c r="U129" s="18"/>
      <c r="V129" s="18"/>
      <c r="W129" s="18"/>
      <c r="X129" s="18"/>
      <c r="Y129" s="18"/>
    </row>
    <row r="130" spans="2:25" ht="12" customHeight="1">
      <c r="B130" s="18"/>
      <c r="C130" s="18"/>
      <c r="D130" s="235"/>
      <c r="E130" s="74"/>
      <c r="F130" s="18"/>
      <c r="G130" s="18"/>
      <c r="H130" s="18"/>
      <c r="I130" s="18"/>
      <c r="J130" s="18"/>
      <c r="K130" s="163"/>
      <c r="L130" s="18"/>
      <c r="M130" s="18"/>
      <c r="N130" s="18"/>
      <c r="O130" s="18"/>
      <c r="P130" s="18"/>
      <c r="Q130" s="18"/>
      <c r="R130" s="18"/>
      <c r="S130" s="18"/>
      <c r="T130" s="18"/>
      <c r="U130" s="18"/>
      <c r="V130" s="18"/>
      <c r="W130" s="18"/>
      <c r="X130" s="18"/>
      <c r="Y130" s="18"/>
    </row>
    <row r="131" spans="2:25" ht="12" customHeight="1">
      <c r="B131" s="18"/>
      <c r="C131" s="18"/>
      <c r="D131" s="235"/>
      <c r="E131" s="74"/>
      <c r="F131" s="18"/>
      <c r="G131" s="18"/>
      <c r="H131" s="18"/>
      <c r="I131" s="18"/>
      <c r="J131" s="18"/>
      <c r="K131" s="163"/>
      <c r="L131" s="18"/>
      <c r="M131" s="18"/>
      <c r="N131" s="18"/>
      <c r="O131" s="18"/>
      <c r="P131" s="18"/>
      <c r="Q131" s="18"/>
      <c r="R131" s="18"/>
      <c r="S131" s="18"/>
      <c r="T131" s="18"/>
      <c r="U131" s="18"/>
      <c r="V131" s="18"/>
      <c r="W131" s="18"/>
      <c r="X131" s="18"/>
      <c r="Y131" s="18"/>
    </row>
    <row r="132" spans="2:25" ht="12" customHeight="1">
      <c r="B132" s="18"/>
      <c r="C132" s="18"/>
      <c r="D132" s="235"/>
      <c r="E132" s="74"/>
      <c r="F132" s="18"/>
      <c r="G132" s="18"/>
      <c r="H132" s="18"/>
      <c r="I132" s="18"/>
      <c r="J132" s="18"/>
      <c r="K132" s="163"/>
      <c r="L132" s="18"/>
      <c r="M132" s="18"/>
      <c r="N132" s="18"/>
      <c r="O132" s="18"/>
      <c r="P132" s="18"/>
      <c r="Q132" s="18"/>
      <c r="R132" s="18"/>
      <c r="S132" s="18"/>
      <c r="T132" s="18"/>
      <c r="U132" s="18"/>
      <c r="V132" s="18"/>
      <c r="W132" s="18"/>
      <c r="X132" s="18"/>
      <c r="Y132" s="18"/>
    </row>
    <row r="133" spans="2:25" ht="12" customHeight="1">
      <c r="B133" s="18"/>
      <c r="C133" s="18"/>
      <c r="D133" s="235"/>
      <c r="E133" s="74"/>
      <c r="F133" s="18"/>
      <c r="G133" s="18"/>
      <c r="H133" s="18"/>
      <c r="I133" s="18"/>
      <c r="J133" s="18"/>
      <c r="K133" s="163"/>
      <c r="L133" s="18"/>
      <c r="M133" s="18"/>
      <c r="N133" s="18"/>
      <c r="O133" s="18"/>
      <c r="P133" s="18"/>
      <c r="Q133" s="18"/>
      <c r="R133" s="18"/>
      <c r="S133" s="18"/>
      <c r="T133" s="18"/>
      <c r="U133" s="18"/>
      <c r="V133" s="18"/>
      <c r="W133" s="18"/>
      <c r="X133" s="18"/>
      <c r="Y133" s="18"/>
    </row>
    <row r="134" spans="2:25" ht="12" customHeight="1">
      <c r="B134" s="18"/>
      <c r="C134" s="18"/>
      <c r="D134" s="235"/>
      <c r="E134" s="74"/>
      <c r="F134" s="18"/>
      <c r="G134" s="18"/>
      <c r="H134" s="18"/>
      <c r="I134" s="18"/>
      <c r="J134" s="18"/>
      <c r="K134" s="163"/>
      <c r="L134" s="18"/>
      <c r="M134" s="18"/>
      <c r="N134" s="18"/>
      <c r="O134" s="18"/>
      <c r="P134" s="18"/>
      <c r="Q134" s="18"/>
      <c r="R134" s="18"/>
      <c r="S134" s="18"/>
      <c r="T134" s="18"/>
      <c r="U134" s="18"/>
      <c r="V134" s="18"/>
      <c r="W134" s="18"/>
      <c r="X134" s="18"/>
      <c r="Y134" s="18"/>
    </row>
    <row r="135" spans="2:25" ht="12" customHeight="1">
      <c r="B135" s="18"/>
      <c r="C135" s="18"/>
      <c r="D135" s="235"/>
      <c r="E135" s="74"/>
      <c r="F135" s="18"/>
      <c r="G135" s="18"/>
      <c r="H135" s="18"/>
      <c r="I135" s="18"/>
      <c r="J135" s="18"/>
      <c r="K135" s="163"/>
      <c r="L135" s="18"/>
      <c r="M135" s="18"/>
      <c r="N135" s="18"/>
      <c r="O135" s="18"/>
      <c r="P135" s="18"/>
      <c r="Q135" s="18"/>
      <c r="R135" s="18"/>
      <c r="S135" s="18"/>
      <c r="T135" s="18"/>
      <c r="U135" s="18"/>
      <c r="V135" s="18"/>
      <c r="W135" s="18"/>
      <c r="X135" s="18"/>
      <c r="Y135" s="18"/>
    </row>
    <row r="136" spans="2:25" ht="12" customHeight="1">
      <c r="B136" s="18"/>
      <c r="C136" s="18"/>
      <c r="D136" s="235"/>
      <c r="E136" s="74"/>
      <c r="F136" s="18"/>
      <c r="G136" s="18"/>
      <c r="H136" s="18"/>
      <c r="I136" s="18"/>
      <c r="J136" s="18"/>
      <c r="K136" s="163"/>
      <c r="L136" s="18"/>
      <c r="M136" s="18"/>
      <c r="N136" s="18"/>
      <c r="O136" s="18"/>
      <c r="P136" s="18"/>
      <c r="Q136" s="18"/>
      <c r="R136" s="18"/>
      <c r="S136" s="18"/>
      <c r="T136" s="18"/>
      <c r="U136" s="18"/>
      <c r="V136" s="18"/>
      <c r="W136" s="18"/>
      <c r="X136" s="18"/>
      <c r="Y136" s="18"/>
    </row>
    <row r="137" spans="2:25" ht="12" customHeight="1">
      <c r="B137" s="18"/>
      <c r="C137" s="18"/>
      <c r="D137" s="235"/>
      <c r="E137" s="74"/>
      <c r="F137" s="18"/>
      <c r="G137" s="18"/>
      <c r="H137" s="18"/>
      <c r="I137" s="18"/>
      <c r="J137" s="18"/>
      <c r="K137" s="163"/>
      <c r="L137" s="18"/>
      <c r="M137" s="18"/>
      <c r="N137" s="18"/>
      <c r="O137" s="18"/>
      <c r="P137" s="18"/>
      <c r="Q137" s="18"/>
      <c r="R137" s="18"/>
      <c r="S137" s="18"/>
      <c r="T137" s="18"/>
      <c r="U137" s="18"/>
      <c r="V137" s="18"/>
      <c r="W137" s="18"/>
      <c r="X137" s="18"/>
      <c r="Y137" s="18"/>
    </row>
    <row r="138" spans="2:25" ht="12" customHeight="1">
      <c r="B138" s="18"/>
      <c r="C138" s="18"/>
      <c r="D138" s="235"/>
      <c r="E138" s="74"/>
      <c r="F138" s="18"/>
      <c r="G138" s="18"/>
      <c r="H138" s="18"/>
      <c r="I138" s="18"/>
      <c r="J138" s="18"/>
      <c r="K138" s="163"/>
      <c r="L138" s="18"/>
      <c r="M138" s="18"/>
      <c r="N138" s="18"/>
      <c r="O138" s="18"/>
      <c r="P138" s="18"/>
      <c r="Q138" s="18"/>
      <c r="R138" s="18"/>
      <c r="S138" s="18"/>
      <c r="T138" s="18"/>
      <c r="U138" s="18"/>
      <c r="V138" s="18"/>
      <c r="W138" s="18"/>
      <c r="X138" s="18"/>
      <c r="Y138" s="18"/>
    </row>
    <row r="139" spans="2:25" ht="12" customHeight="1">
      <c r="B139" s="18"/>
      <c r="C139" s="18"/>
      <c r="D139" s="235"/>
      <c r="E139" s="74"/>
      <c r="F139" s="18"/>
      <c r="G139" s="18"/>
      <c r="H139" s="18"/>
      <c r="I139" s="18"/>
      <c r="J139" s="18"/>
      <c r="K139" s="163"/>
      <c r="L139" s="18"/>
      <c r="M139" s="18"/>
      <c r="N139" s="18"/>
      <c r="O139" s="18"/>
      <c r="P139" s="18"/>
      <c r="Q139" s="18"/>
      <c r="R139" s="18"/>
      <c r="S139" s="18"/>
      <c r="T139" s="18"/>
      <c r="U139" s="18"/>
      <c r="V139" s="18"/>
      <c r="W139" s="18"/>
      <c r="X139" s="18"/>
      <c r="Y139" s="18"/>
    </row>
    <row r="140" spans="2:25" ht="12" customHeight="1">
      <c r="B140" s="18"/>
      <c r="C140" s="18"/>
      <c r="D140" s="235"/>
      <c r="E140" s="74"/>
      <c r="F140" s="18"/>
      <c r="G140" s="18"/>
      <c r="H140" s="18"/>
      <c r="I140" s="18"/>
      <c r="J140" s="18"/>
      <c r="K140" s="163"/>
      <c r="L140" s="18"/>
      <c r="M140" s="18"/>
      <c r="N140" s="18"/>
      <c r="O140" s="18"/>
      <c r="P140" s="18"/>
      <c r="Q140" s="18"/>
      <c r="R140" s="18"/>
      <c r="S140" s="18"/>
      <c r="T140" s="18"/>
      <c r="U140" s="18"/>
      <c r="V140" s="18"/>
      <c r="W140" s="18"/>
      <c r="X140" s="18"/>
      <c r="Y140" s="18"/>
    </row>
    <row r="141" spans="2:25" ht="12" customHeight="1">
      <c r="B141" s="18"/>
      <c r="C141" s="18"/>
      <c r="D141" s="235"/>
      <c r="E141" s="74"/>
      <c r="F141" s="18"/>
      <c r="G141" s="18"/>
      <c r="H141" s="18"/>
      <c r="I141" s="18"/>
      <c r="J141" s="18"/>
      <c r="K141" s="163"/>
      <c r="L141" s="18"/>
      <c r="M141" s="18"/>
      <c r="N141" s="18"/>
      <c r="O141" s="18"/>
      <c r="P141" s="18"/>
      <c r="Q141" s="18"/>
      <c r="R141" s="18"/>
      <c r="S141" s="18"/>
      <c r="T141" s="18"/>
      <c r="U141" s="18"/>
      <c r="V141" s="18"/>
      <c r="W141" s="18"/>
      <c r="X141" s="18"/>
      <c r="Y141" s="18"/>
    </row>
    <row r="142" spans="2:25" ht="12" customHeight="1">
      <c r="B142" s="18"/>
      <c r="C142" s="18"/>
      <c r="D142" s="235"/>
      <c r="E142" s="74"/>
      <c r="F142" s="18"/>
      <c r="G142" s="18"/>
      <c r="H142" s="18"/>
      <c r="I142" s="18"/>
      <c r="J142" s="18"/>
      <c r="K142" s="163"/>
      <c r="L142" s="18"/>
      <c r="M142" s="18"/>
      <c r="N142" s="18"/>
      <c r="O142" s="18"/>
      <c r="P142" s="18"/>
      <c r="Q142" s="18"/>
      <c r="R142" s="18"/>
      <c r="S142" s="18"/>
      <c r="T142" s="18"/>
      <c r="U142" s="18"/>
      <c r="V142" s="18"/>
      <c r="W142" s="18"/>
      <c r="X142" s="18"/>
      <c r="Y142" s="18"/>
    </row>
    <row r="143" spans="2:25" ht="12" customHeight="1">
      <c r="B143" s="18"/>
      <c r="C143" s="18"/>
      <c r="D143" s="235"/>
      <c r="E143" s="74"/>
      <c r="F143" s="18"/>
      <c r="G143" s="18"/>
      <c r="H143" s="18"/>
      <c r="I143" s="18"/>
      <c r="J143" s="18"/>
      <c r="K143" s="163"/>
      <c r="L143" s="18"/>
      <c r="M143" s="18"/>
      <c r="N143" s="18"/>
      <c r="O143" s="18"/>
      <c r="P143" s="18"/>
      <c r="Q143" s="18"/>
      <c r="R143" s="18"/>
      <c r="S143" s="18"/>
      <c r="T143" s="18"/>
      <c r="U143" s="18"/>
      <c r="V143" s="18"/>
      <c r="W143" s="18"/>
      <c r="X143" s="18"/>
      <c r="Y143" s="18"/>
    </row>
    <row r="144" spans="2:25" ht="12" customHeight="1">
      <c r="B144" s="18"/>
      <c r="C144" s="18"/>
      <c r="D144" s="235"/>
      <c r="E144" s="74"/>
      <c r="F144" s="18"/>
      <c r="G144" s="18"/>
      <c r="H144" s="18"/>
      <c r="I144" s="18"/>
      <c r="J144" s="18"/>
      <c r="K144" s="163"/>
      <c r="L144" s="18"/>
      <c r="M144" s="18"/>
      <c r="N144" s="18"/>
      <c r="O144" s="18"/>
      <c r="P144" s="18"/>
      <c r="Q144" s="18"/>
      <c r="R144" s="18"/>
      <c r="S144" s="18"/>
      <c r="T144" s="18"/>
      <c r="U144" s="18"/>
      <c r="V144" s="18"/>
      <c r="W144" s="18"/>
      <c r="X144" s="18"/>
      <c r="Y144" s="18"/>
    </row>
    <row r="145" spans="2:25" ht="12" customHeight="1">
      <c r="B145" s="18"/>
      <c r="C145" s="18"/>
      <c r="D145" s="235"/>
      <c r="E145" s="74"/>
      <c r="F145" s="18"/>
      <c r="G145" s="18"/>
      <c r="H145" s="18"/>
      <c r="I145" s="18"/>
      <c r="J145" s="18"/>
      <c r="K145" s="163"/>
      <c r="L145" s="18"/>
      <c r="M145" s="18"/>
      <c r="N145" s="18"/>
      <c r="O145" s="18"/>
      <c r="P145" s="18"/>
      <c r="Q145" s="18"/>
      <c r="R145" s="18"/>
      <c r="S145" s="18"/>
      <c r="T145" s="18"/>
      <c r="U145" s="18"/>
      <c r="V145" s="18"/>
      <c r="W145" s="18"/>
      <c r="X145" s="18"/>
      <c r="Y145" s="18"/>
    </row>
    <row r="146" spans="2:25" ht="12" customHeight="1">
      <c r="B146" s="18"/>
      <c r="C146" s="18"/>
      <c r="D146" s="235"/>
      <c r="E146" s="74"/>
      <c r="F146" s="18"/>
      <c r="G146" s="18"/>
      <c r="H146" s="18"/>
      <c r="I146" s="18"/>
      <c r="J146" s="18"/>
      <c r="K146" s="163"/>
      <c r="L146" s="18"/>
      <c r="M146" s="18"/>
      <c r="N146" s="18"/>
      <c r="O146" s="18"/>
      <c r="P146" s="18"/>
      <c r="Q146" s="18"/>
      <c r="R146" s="18"/>
      <c r="S146" s="18"/>
      <c r="T146" s="18"/>
      <c r="U146" s="18"/>
      <c r="V146" s="18"/>
      <c r="W146" s="18"/>
      <c r="X146" s="18"/>
      <c r="Y146" s="18"/>
    </row>
    <row r="147" spans="2:25" ht="12" customHeight="1">
      <c r="B147" s="18"/>
      <c r="C147" s="18"/>
      <c r="D147" s="235"/>
      <c r="E147" s="74"/>
      <c r="F147" s="18"/>
      <c r="G147" s="18"/>
      <c r="H147" s="18"/>
      <c r="I147" s="18"/>
      <c r="J147" s="18"/>
      <c r="K147" s="163"/>
      <c r="L147" s="18"/>
      <c r="M147" s="18"/>
      <c r="N147" s="18"/>
      <c r="O147" s="18"/>
      <c r="P147" s="18"/>
      <c r="Q147" s="18"/>
      <c r="R147" s="18"/>
      <c r="S147" s="18"/>
      <c r="T147" s="18"/>
      <c r="U147" s="18"/>
      <c r="V147" s="18"/>
      <c r="W147" s="18"/>
      <c r="X147" s="18"/>
      <c r="Y147" s="18"/>
    </row>
    <row r="148" spans="2:25" ht="12" customHeight="1">
      <c r="B148" s="18"/>
      <c r="C148" s="18"/>
      <c r="D148" s="235"/>
      <c r="E148" s="74"/>
      <c r="F148" s="18"/>
      <c r="G148" s="18"/>
      <c r="H148" s="18"/>
      <c r="I148" s="18"/>
      <c r="J148" s="18"/>
      <c r="K148" s="163"/>
      <c r="L148" s="18"/>
      <c r="M148" s="18"/>
      <c r="N148" s="18"/>
      <c r="O148" s="18"/>
      <c r="P148" s="18"/>
      <c r="Q148" s="18"/>
      <c r="R148" s="18"/>
      <c r="S148" s="18"/>
      <c r="T148" s="18"/>
      <c r="U148" s="18"/>
      <c r="V148" s="18"/>
      <c r="W148" s="18"/>
      <c r="X148" s="18"/>
      <c r="Y148" s="18"/>
    </row>
    <row r="149" spans="2:25" ht="12" customHeight="1">
      <c r="B149" s="18"/>
      <c r="C149" s="18"/>
      <c r="D149" s="235"/>
      <c r="E149" s="74"/>
      <c r="F149" s="18"/>
      <c r="G149" s="18"/>
      <c r="H149" s="18"/>
      <c r="I149" s="18"/>
      <c r="J149" s="18"/>
      <c r="K149" s="163"/>
      <c r="L149" s="18"/>
      <c r="M149" s="18"/>
      <c r="N149" s="18"/>
      <c r="O149" s="18"/>
      <c r="P149" s="18"/>
      <c r="Q149" s="18"/>
      <c r="R149" s="18"/>
      <c r="S149" s="18"/>
      <c r="T149" s="18"/>
      <c r="U149" s="18"/>
      <c r="V149" s="18"/>
      <c r="W149" s="18"/>
      <c r="X149" s="18"/>
      <c r="Y149" s="18"/>
    </row>
    <row r="150" spans="2:25" ht="12" customHeight="1">
      <c r="B150" s="18"/>
      <c r="C150" s="18"/>
      <c r="D150" s="235"/>
      <c r="E150" s="74"/>
      <c r="F150" s="18"/>
      <c r="G150" s="18"/>
      <c r="H150" s="18"/>
      <c r="I150" s="18"/>
      <c r="J150" s="18"/>
      <c r="K150" s="163"/>
      <c r="L150" s="18"/>
      <c r="M150" s="18"/>
      <c r="N150" s="18"/>
      <c r="O150" s="18"/>
      <c r="P150" s="18"/>
      <c r="Q150" s="18"/>
      <c r="R150" s="18"/>
      <c r="S150" s="18"/>
      <c r="T150" s="18"/>
      <c r="U150" s="18"/>
      <c r="V150" s="18"/>
      <c r="W150" s="18"/>
      <c r="X150" s="18"/>
      <c r="Y150" s="18"/>
    </row>
    <row r="151" spans="2:25" ht="12" customHeight="1">
      <c r="B151" s="18"/>
      <c r="C151" s="18"/>
      <c r="D151" s="235"/>
      <c r="E151" s="74"/>
      <c r="F151" s="18"/>
      <c r="G151" s="18"/>
      <c r="H151" s="18"/>
      <c r="I151" s="18"/>
      <c r="J151" s="18"/>
      <c r="K151" s="163"/>
      <c r="L151" s="18"/>
      <c r="M151" s="18"/>
      <c r="N151" s="18"/>
      <c r="O151" s="18"/>
      <c r="P151" s="18"/>
      <c r="Q151" s="18"/>
      <c r="R151" s="18"/>
      <c r="S151" s="18"/>
      <c r="T151" s="18"/>
      <c r="U151" s="18"/>
      <c r="V151" s="18"/>
      <c r="W151" s="18"/>
      <c r="X151" s="18"/>
      <c r="Y151" s="18"/>
    </row>
    <row r="152" spans="2:25" ht="12" customHeight="1">
      <c r="B152" s="18"/>
      <c r="C152" s="18"/>
      <c r="D152" s="235"/>
      <c r="E152" s="74"/>
      <c r="F152" s="18"/>
      <c r="G152" s="18"/>
      <c r="H152" s="18"/>
      <c r="I152" s="18"/>
      <c r="J152" s="18"/>
      <c r="K152" s="163"/>
      <c r="L152" s="18"/>
      <c r="M152" s="18"/>
      <c r="N152" s="18"/>
      <c r="O152" s="18"/>
      <c r="P152" s="18"/>
      <c r="Q152" s="18"/>
      <c r="R152" s="18"/>
      <c r="S152" s="18"/>
      <c r="T152" s="18"/>
      <c r="U152" s="18"/>
      <c r="V152" s="18"/>
      <c r="W152" s="18"/>
      <c r="X152" s="18"/>
      <c r="Y152" s="18"/>
    </row>
    <row r="153" spans="2:25" ht="12" customHeight="1">
      <c r="B153" s="18"/>
      <c r="C153" s="18"/>
      <c r="D153" s="235"/>
      <c r="E153" s="74"/>
      <c r="F153" s="18"/>
      <c r="G153" s="18"/>
      <c r="H153" s="18"/>
      <c r="I153" s="18"/>
      <c r="J153" s="18"/>
      <c r="K153" s="163"/>
      <c r="L153" s="18"/>
      <c r="M153" s="18"/>
      <c r="N153" s="18"/>
      <c r="O153" s="18"/>
      <c r="P153" s="18"/>
      <c r="Q153" s="18"/>
      <c r="R153" s="18"/>
      <c r="S153" s="18"/>
      <c r="T153" s="18"/>
      <c r="U153" s="18"/>
      <c r="V153" s="18"/>
      <c r="W153" s="18"/>
      <c r="X153" s="18"/>
      <c r="Y153" s="18"/>
    </row>
    <row r="154" spans="2:25" ht="12" customHeight="1">
      <c r="B154" s="18"/>
      <c r="C154" s="18"/>
      <c r="D154" s="235"/>
      <c r="E154" s="74"/>
      <c r="F154" s="18"/>
      <c r="G154" s="18"/>
      <c r="H154" s="18"/>
      <c r="I154" s="18"/>
      <c r="J154" s="18"/>
      <c r="K154" s="163"/>
      <c r="L154" s="18"/>
      <c r="M154" s="18"/>
      <c r="N154" s="18"/>
      <c r="O154" s="18"/>
      <c r="P154" s="18"/>
      <c r="Q154" s="18"/>
      <c r="R154" s="18"/>
      <c r="S154" s="18"/>
      <c r="T154" s="18"/>
      <c r="U154" s="18"/>
      <c r="V154" s="18"/>
      <c r="W154" s="18"/>
      <c r="X154" s="18"/>
      <c r="Y154" s="18"/>
    </row>
    <row r="155" spans="2:25" ht="12" customHeight="1">
      <c r="B155" s="18"/>
      <c r="C155" s="18"/>
      <c r="D155" s="235"/>
      <c r="E155" s="74"/>
      <c r="F155" s="18"/>
      <c r="G155" s="18"/>
      <c r="H155" s="18"/>
      <c r="I155" s="18"/>
      <c r="J155" s="18"/>
      <c r="K155" s="163"/>
      <c r="L155" s="18"/>
      <c r="M155" s="18"/>
      <c r="N155" s="18"/>
      <c r="O155" s="18"/>
      <c r="P155" s="18"/>
      <c r="Q155" s="18"/>
      <c r="R155" s="18"/>
      <c r="S155" s="18"/>
      <c r="T155" s="18"/>
      <c r="U155" s="18"/>
      <c r="V155" s="18"/>
      <c r="W155" s="18"/>
      <c r="X155" s="18"/>
      <c r="Y155" s="18"/>
    </row>
    <row r="156" spans="2:25" ht="12" customHeight="1">
      <c r="B156" s="18"/>
      <c r="C156" s="18"/>
      <c r="D156" s="235"/>
      <c r="E156" s="74"/>
      <c r="F156" s="18"/>
      <c r="G156" s="18"/>
      <c r="H156" s="18"/>
      <c r="I156" s="18"/>
      <c r="J156" s="18"/>
      <c r="K156" s="163"/>
      <c r="L156" s="18"/>
      <c r="M156" s="18"/>
      <c r="N156" s="18"/>
      <c r="O156" s="18"/>
      <c r="P156" s="18"/>
      <c r="Q156" s="18"/>
      <c r="R156" s="18"/>
      <c r="S156" s="18"/>
      <c r="T156" s="18"/>
      <c r="U156" s="18"/>
      <c r="V156" s="18"/>
      <c r="W156" s="18"/>
      <c r="X156" s="18"/>
      <c r="Y156" s="18"/>
    </row>
    <row r="157" spans="2:25" ht="12" customHeight="1">
      <c r="B157" s="18"/>
      <c r="C157" s="18"/>
      <c r="D157" s="235"/>
      <c r="E157" s="74"/>
      <c r="F157" s="18"/>
      <c r="G157" s="18"/>
      <c r="H157" s="18"/>
      <c r="I157" s="18"/>
      <c r="J157" s="18"/>
      <c r="K157" s="163"/>
      <c r="L157" s="18"/>
      <c r="M157" s="18"/>
      <c r="N157" s="18"/>
      <c r="O157" s="18"/>
      <c r="P157" s="18"/>
      <c r="Q157" s="18"/>
      <c r="R157" s="18"/>
      <c r="S157" s="18"/>
      <c r="T157" s="18"/>
      <c r="U157" s="18"/>
      <c r="V157" s="18"/>
      <c r="W157" s="18"/>
      <c r="X157" s="18"/>
      <c r="Y157" s="18"/>
    </row>
    <row r="158" spans="2:25" ht="12" customHeight="1">
      <c r="B158" s="18"/>
      <c r="C158" s="18"/>
      <c r="D158" s="235"/>
      <c r="E158" s="74"/>
      <c r="F158" s="18"/>
      <c r="G158" s="18"/>
      <c r="H158" s="18"/>
      <c r="I158" s="18"/>
      <c r="J158" s="18"/>
      <c r="K158" s="163"/>
      <c r="L158" s="18"/>
      <c r="M158" s="18"/>
      <c r="N158" s="18"/>
      <c r="O158" s="18"/>
      <c r="P158" s="18"/>
      <c r="Q158" s="18"/>
      <c r="R158" s="18"/>
      <c r="S158" s="18"/>
      <c r="T158" s="18"/>
      <c r="U158" s="18"/>
      <c r="V158" s="18"/>
      <c r="W158" s="18"/>
      <c r="X158" s="18"/>
      <c r="Y158" s="18"/>
    </row>
    <row r="159" spans="2:25" ht="12" customHeight="1">
      <c r="B159" s="18"/>
      <c r="C159" s="18"/>
      <c r="D159" s="235"/>
      <c r="E159" s="74"/>
      <c r="F159" s="18"/>
      <c r="G159" s="18"/>
      <c r="H159" s="18"/>
      <c r="I159" s="18"/>
      <c r="J159" s="18"/>
      <c r="K159" s="163"/>
      <c r="L159" s="18"/>
      <c r="M159" s="18"/>
      <c r="N159" s="18"/>
      <c r="O159" s="18"/>
      <c r="P159" s="18"/>
      <c r="Q159" s="18"/>
      <c r="R159" s="18"/>
      <c r="S159" s="18"/>
      <c r="T159" s="18"/>
      <c r="U159" s="18"/>
      <c r="V159" s="18"/>
      <c r="W159" s="18"/>
      <c r="X159" s="18"/>
      <c r="Y159" s="18"/>
    </row>
    <row r="160" spans="2:25" ht="12" customHeight="1">
      <c r="B160" s="18"/>
      <c r="C160" s="18"/>
      <c r="D160" s="235"/>
      <c r="E160" s="74"/>
      <c r="F160" s="18"/>
      <c r="G160" s="18"/>
      <c r="H160" s="18"/>
      <c r="I160" s="18"/>
      <c r="J160" s="18"/>
      <c r="K160" s="163"/>
      <c r="L160" s="18"/>
      <c r="M160" s="18"/>
      <c r="N160" s="18"/>
      <c r="O160" s="18"/>
      <c r="P160" s="18"/>
      <c r="Q160" s="18"/>
      <c r="R160" s="18"/>
      <c r="S160" s="18"/>
      <c r="T160" s="18"/>
      <c r="U160" s="18"/>
      <c r="V160" s="18"/>
      <c r="W160" s="18"/>
      <c r="X160" s="18"/>
      <c r="Y160" s="18"/>
    </row>
    <row r="161" spans="2:25" ht="12" customHeight="1">
      <c r="B161" s="18"/>
      <c r="C161" s="18"/>
      <c r="D161" s="235"/>
      <c r="E161" s="74"/>
      <c r="F161" s="18"/>
      <c r="G161" s="18"/>
      <c r="H161" s="18"/>
      <c r="I161" s="18"/>
      <c r="J161" s="18"/>
      <c r="K161" s="163"/>
      <c r="L161" s="18"/>
      <c r="M161" s="18"/>
      <c r="N161" s="18"/>
      <c r="O161" s="18"/>
      <c r="P161" s="18"/>
      <c r="Q161" s="18"/>
      <c r="R161" s="18"/>
      <c r="S161" s="18"/>
      <c r="T161" s="18"/>
      <c r="U161" s="18"/>
      <c r="V161" s="18"/>
      <c r="W161" s="18"/>
      <c r="X161" s="18"/>
      <c r="Y161" s="18"/>
    </row>
    <row r="162" spans="2:25" ht="12" customHeight="1">
      <c r="B162" s="18"/>
      <c r="C162" s="18"/>
      <c r="D162" s="235"/>
      <c r="E162" s="74"/>
      <c r="F162" s="18"/>
      <c r="G162" s="18"/>
      <c r="H162" s="18"/>
      <c r="I162" s="18"/>
      <c r="J162" s="18"/>
      <c r="K162" s="163"/>
      <c r="L162" s="18"/>
      <c r="M162" s="18"/>
      <c r="N162" s="18"/>
      <c r="O162" s="18"/>
      <c r="P162" s="18"/>
      <c r="Q162" s="18"/>
      <c r="R162" s="18"/>
      <c r="S162" s="18"/>
      <c r="T162" s="18"/>
      <c r="U162" s="18"/>
      <c r="V162" s="18"/>
      <c r="W162" s="18"/>
      <c r="X162" s="18"/>
      <c r="Y162" s="18"/>
    </row>
    <row r="163" spans="2:25" ht="12" customHeight="1">
      <c r="B163" s="18"/>
      <c r="C163" s="18"/>
      <c r="D163" s="235"/>
      <c r="E163" s="74"/>
      <c r="F163" s="18"/>
      <c r="G163" s="18"/>
      <c r="H163" s="18"/>
      <c r="I163" s="18"/>
      <c r="J163" s="18"/>
      <c r="K163" s="163"/>
      <c r="L163" s="18"/>
      <c r="M163" s="18"/>
      <c r="N163" s="18"/>
      <c r="O163" s="18"/>
      <c r="P163" s="18"/>
      <c r="Q163" s="18"/>
      <c r="R163" s="18"/>
      <c r="S163" s="18"/>
      <c r="T163" s="18"/>
      <c r="U163" s="18"/>
      <c r="V163" s="18"/>
      <c r="W163" s="18"/>
      <c r="X163" s="18"/>
      <c r="Y163" s="18"/>
    </row>
    <row r="164" spans="2:25" ht="12" customHeight="1">
      <c r="B164" s="18"/>
      <c r="C164" s="18"/>
      <c r="D164" s="235"/>
      <c r="E164" s="74"/>
      <c r="F164" s="18"/>
      <c r="G164" s="18"/>
      <c r="H164" s="18"/>
      <c r="I164" s="18"/>
      <c r="J164" s="18"/>
      <c r="K164" s="163"/>
      <c r="L164" s="18"/>
      <c r="M164" s="18"/>
      <c r="N164" s="18"/>
      <c r="O164" s="18"/>
      <c r="P164" s="18"/>
      <c r="Q164" s="18"/>
      <c r="R164" s="18"/>
      <c r="S164" s="18"/>
      <c r="T164" s="18"/>
      <c r="U164" s="18"/>
      <c r="V164" s="18"/>
      <c r="W164" s="18"/>
      <c r="X164" s="18"/>
      <c r="Y164" s="18"/>
    </row>
    <row r="165" spans="2:25" ht="12" customHeight="1">
      <c r="B165" s="18"/>
      <c r="C165" s="18"/>
      <c r="D165" s="235"/>
      <c r="E165" s="74"/>
      <c r="F165" s="18"/>
      <c r="G165" s="18"/>
      <c r="H165" s="18"/>
      <c r="I165" s="18"/>
      <c r="J165" s="18"/>
      <c r="K165" s="163"/>
      <c r="L165" s="18"/>
      <c r="M165" s="18"/>
      <c r="N165" s="18"/>
      <c r="O165" s="18"/>
      <c r="P165" s="18"/>
      <c r="Q165" s="18"/>
      <c r="R165" s="18"/>
      <c r="S165" s="18"/>
      <c r="T165" s="18"/>
      <c r="U165" s="18"/>
      <c r="V165" s="18"/>
      <c r="W165" s="18"/>
      <c r="X165" s="18"/>
      <c r="Y165" s="18"/>
    </row>
    <row r="166" spans="2:25" ht="12" customHeight="1">
      <c r="B166" s="18"/>
      <c r="C166" s="18"/>
      <c r="D166" s="235"/>
      <c r="E166" s="74"/>
      <c r="F166" s="18"/>
      <c r="G166" s="18"/>
      <c r="H166" s="18"/>
      <c r="I166" s="18"/>
      <c r="J166" s="18"/>
      <c r="K166" s="163"/>
      <c r="L166" s="18"/>
      <c r="M166" s="18"/>
      <c r="N166" s="18"/>
      <c r="O166" s="18"/>
      <c r="P166" s="18"/>
      <c r="Q166" s="18"/>
      <c r="R166" s="18"/>
      <c r="S166" s="18"/>
      <c r="T166" s="18"/>
      <c r="U166" s="18"/>
      <c r="V166" s="18"/>
      <c r="W166" s="18"/>
      <c r="X166" s="18"/>
      <c r="Y166" s="18"/>
    </row>
    <row r="167" spans="2:25" ht="12" customHeight="1">
      <c r="B167" s="18"/>
      <c r="C167" s="18"/>
      <c r="D167" s="235"/>
      <c r="E167" s="74"/>
      <c r="F167" s="18"/>
      <c r="G167" s="18"/>
      <c r="H167" s="18"/>
      <c r="I167" s="18"/>
      <c r="J167" s="18"/>
      <c r="K167" s="163"/>
      <c r="L167" s="18"/>
      <c r="M167" s="18"/>
      <c r="N167" s="18"/>
      <c r="O167" s="18"/>
      <c r="P167" s="18"/>
      <c r="Q167" s="18"/>
      <c r="R167" s="18"/>
      <c r="S167" s="18"/>
      <c r="T167" s="18"/>
      <c r="U167" s="18"/>
      <c r="V167" s="18"/>
      <c r="W167" s="18"/>
      <c r="X167" s="18"/>
      <c r="Y167" s="18"/>
    </row>
    <row r="168" spans="2:25" ht="12" customHeight="1">
      <c r="B168" s="18"/>
      <c r="C168" s="18"/>
      <c r="D168" s="235"/>
      <c r="E168" s="74"/>
      <c r="F168" s="18"/>
      <c r="G168" s="18"/>
      <c r="H168" s="18"/>
      <c r="I168" s="18"/>
      <c r="J168" s="18"/>
      <c r="K168" s="163"/>
      <c r="L168" s="18"/>
      <c r="M168" s="18"/>
      <c r="N168" s="18"/>
      <c r="O168" s="18"/>
      <c r="P168" s="18"/>
      <c r="Q168" s="18"/>
      <c r="R168" s="18"/>
      <c r="S168" s="18"/>
      <c r="T168" s="18"/>
      <c r="U168" s="18"/>
      <c r="V168" s="18"/>
      <c r="W168" s="18"/>
      <c r="X168" s="18"/>
      <c r="Y168" s="18"/>
    </row>
    <row r="169" spans="2:25" ht="12" customHeight="1">
      <c r="B169" s="18"/>
      <c r="C169" s="18"/>
      <c r="D169" s="235"/>
      <c r="E169" s="74"/>
      <c r="F169" s="18"/>
      <c r="G169" s="18"/>
      <c r="H169" s="18"/>
      <c r="I169" s="18"/>
      <c r="J169" s="18"/>
      <c r="K169" s="163"/>
      <c r="L169" s="18"/>
      <c r="M169" s="18"/>
      <c r="N169" s="18"/>
      <c r="O169" s="18"/>
      <c r="P169" s="18"/>
      <c r="Q169" s="18"/>
      <c r="R169" s="18"/>
      <c r="S169" s="18"/>
      <c r="T169" s="18"/>
      <c r="U169" s="18"/>
      <c r="V169" s="18"/>
      <c r="W169" s="18"/>
      <c r="X169" s="18"/>
      <c r="Y169" s="18"/>
    </row>
    <row r="170" spans="2:25" ht="12" customHeight="1">
      <c r="B170" s="18"/>
      <c r="C170" s="18"/>
      <c r="D170" s="235"/>
      <c r="E170" s="74"/>
      <c r="F170" s="18"/>
      <c r="G170" s="18"/>
      <c r="H170" s="18"/>
      <c r="I170" s="18"/>
      <c r="J170" s="18"/>
      <c r="K170" s="163"/>
      <c r="L170" s="18"/>
      <c r="M170" s="18"/>
      <c r="N170" s="18"/>
      <c r="O170" s="18"/>
      <c r="P170" s="18"/>
      <c r="Q170" s="18"/>
      <c r="R170" s="18"/>
      <c r="S170" s="18"/>
      <c r="T170" s="18"/>
      <c r="U170" s="18"/>
      <c r="V170" s="18"/>
      <c r="W170" s="18"/>
      <c r="X170" s="18"/>
      <c r="Y170" s="18"/>
    </row>
    <row r="171" spans="2:25" ht="12" customHeight="1">
      <c r="B171" s="18"/>
      <c r="C171" s="18"/>
      <c r="D171" s="235"/>
      <c r="E171" s="74"/>
      <c r="F171" s="18"/>
      <c r="G171" s="18"/>
      <c r="H171" s="18"/>
      <c r="I171" s="18"/>
      <c r="J171" s="18"/>
      <c r="K171" s="163"/>
      <c r="L171" s="18"/>
      <c r="M171" s="18"/>
      <c r="N171" s="18"/>
      <c r="O171" s="18"/>
      <c r="P171" s="18"/>
      <c r="Q171" s="18"/>
      <c r="R171" s="18"/>
      <c r="S171" s="18"/>
      <c r="T171" s="18"/>
      <c r="U171" s="18"/>
      <c r="V171" s="18"/>
      <c r="W171" s="18"/>
      <c r="X171" s="18"/>
      <c r="Y171" s="18"/>
    </row>
    <row r="172" spans="2:25" ht="12" customHeight="1">
      <c r="B172" s="18"/>
      <c r="C172" s="18"/>
      <c r="D172" s="235"/>
      <c r="E172" s="74"/>
      <c r="F172" s="18"/>
      <c r="G172" s="18"/>
      <c r="H172" s="18"/>
      <c r="I172" s="18"/>
      <c r="J172" s="18"/>
      <c r="K172" s="163"/>
      <c r="L172" s="18"/>
      <c r="M172" s="18"/>
      <c r="N172" s="18"/>
      <c r="O172" s="18"/>
      <c r="P172" s="18"/>
      <c r="Q172" s="18"/>
      <c r="R172" s="18"/>
      <c r="S172" s="18"/>
      <c r="T172" s="18"/>
      <c r="U172" s="18"/>
      <c r="V172" s="18"/>
      <c r="W172" s="18"/>
      <c r="X172" s="18"/>
      <c r="Y172" s="18"/>
    </row>
    <row r="173" spans="2:25" ht="12" customHeight="1">
      <c r="B173" s="18"/>
      <c r="C173" s="18"/>
      <c r="D173" s="235"/>
      <c r="E173" s="74"/>
      <c r="F173" s="18"/>
      <c r="G173" s="18"/>
      <c r="H173" s="18"/>
      <c r="I173" s="18"/>
      <c r="J173" s="18"/>
      <c r="K173" s="163"/>
      <c r="L173" s="18"/>
      <c r="M173" s="18"/>
      <c r="N173" s="18"/>
      <c r="O173" s="18"/>
      <c r="P173" s="18"/>
      <c r="Q173" s="18"/>
      <c r="R173" s="18"/>
      <c r="S173" s="18"/>
      <c r="T173" s="18"/>
      <c r="U173" s="18"/>
      <c r="V173" s="18"/>
      <c r="W173" s="18"/>
      <c r="X173" s="18"/>
      <c r="Y173" s="18"/>
    </row>
    <row r="174" spans="2:25" ht="12" customHeight="1">
      <c r="B174" s="18"/>
      <c r="C174" s="18"/>
      <c r="D174" s="235"/>
      <c r="E174" s="74"/>
      <c r="F174" s="18"/>
      <c r="G174" s="18"/>
      <c r="H174" s="18"/>
      <c r="I174" s="18"/>
      <c r="J174" s="18"/>
      <c r="K174" s="163"/>
      <c r="L174" s="18"/>
      <c r="M174" s="18"/>
      <c r="N174" s="18"/>
      <c r="O174" s="18"/>
      <c r="P174" s="18"/>
      <c r="Q174" s="18"/>
      <c r="R174" s="18"/>
      <c r="S174" s="18"/>
      <c r="T174" s="18"/>
      <c r="U174" s="18"/>
      <c r="V174" s="18"/>
      <c r="W174" s="18"/>
      <c r="X174" s="18"/>
      <c r="Y174" s="18"/>
    </row>
    <row r="175" spans="2:25" ht="12" customHeight="1">
      <c r="B175" s="18"/>
      <c r="C175" s="18"/>
      <c r="D175" s="235"/>
      <c r="E175" s="74"/>
      <c r="F175" s="18"/>
      <c r="G175" s="18"/>
      <c r="H175" s="18"/>
      <c r="I175" s="18"/>
      <c r="J175" s="18"/>
      <c r="K175" s="163"/>
      <c r="L175" s="18"/>
      <c r="M175" s="18"/>
      <c r="N175" s="18"/>
      <c r="O175" s="18"/>
      <c r="P175" s="18"/>
      <c r="Q175" s="18"/>
      <c r="R175" s="18"/>
      <c r="S175" s="18"/>
      <c r="T175" s="18"/>
      <c r="U175" s="18"/>
      <c r="V175" s="18"/>
      <c r="W175" s="18"/>
      <c r="X175" s="18"/>
      <c r="Y175" s="18"/>
    </row>
    <row r="176" spans="2:25" ht="12" customHeight="1">
      <c r="B176" s="18"/>
      <c r="C176" s="18"/>
      <c r="D176" s="235"/>
      <c r="E176" s="74"/>
      <c r="F176" s="18"/>
      <c r="G176" s="18"/>
      <c r="H176" s="18"/>
      <c r="I176" s="18"/>
      <c r="J176" s="18"/>
      <c r="K176" s="163"/>
      <c r="L176" s="18"/>
      <c r="M176" s="18"/>
      <c r="N176" s="18"/>
      <c r="O176" s="18"/>
      <c r="P176" s="18"/>
      <c r="Q176" s="18"/>
      <c r="R176" s="18"/>
      <c r="S176" s="18"/>
      <c r="T176" s="18"/>
      <c r="U176" s="18"/>
      <c r="V176" s="18"/>
      <c r="W176" s="18"/>
      <c r="X176" s="18"/>
      <c r="Y176" s="18"/>
    </row>
    <row r="177" spans="2:25" ht="12" customHeight="1">
      <c r="B177" s="18"/>
      <c r="C177" s="18"/>
      <c r="D177" s="235"/>
      <c r="E177" s="74"/>
      <c r="F177" s="18"/>
      <c r="G177" s="18"/>
      <c r="H177" s="18"/>
      <c r="I177" s="18"/>
      <c r="J177" s="18"/>
      <c r="K177" s="163"/>
      <c r="L177" s="18"/>
      <c r="M177" s="18"/>
      <c r="N177" s="18"/>
      <c r="O177" s="18"/>
      <c r="P177" s="18"/>
      <c r="Q177" s="18"/>
      <c r="R177" s="18"/>
      <c r="S177" s="18"/>
      <c r="T177" s="18"/>
      <c r="U177" s="18"/>
      <c r="V177" s="18"/>
      <c r="W177" s="18"/>
      <c r="X177" s="18"/>
      <c r="Y177" s="18"/>
    </row>
    <row r="178" spans="2:25" ht="12" customHeight="1">
      <c r="B178" s="18"/>
      <c r="C178" s="18"/>
      <c r="D178" s="235"/>
      <c r="E178" s="74"/>
      <c r="F178" s="18"/>
      <c r="G178" s="18"/>
      <c r="H178" s="18"/>
      <c r="I178" s="18"/>
      <c r="J178" s="18"/>
      <c r="K178" s="163"/>
      <c r="L178" s="18"/>
      <c r="M178" s="18"/>
      <c r="N178" s="18"/>
      <c r="O178" s="18"/>
      <c r="P178" s="18"/>
      <c r="Q178" s="18"/>
      <c r="R178" s="18"/>
      <c r="S178" s="18"/>
      <c r="T178" s="18"/>
      <c r="U178" s="18"/>
      <c r="V178" s="18"/>
      <c r="W178" s="18"/>
      <c r="X178" s="18"/>
      <c r="Y178" s="18"/>
    </row>
    <row r="179" spans="2:25" ht="12" customHeight="1">
      <c r="B179" s="18"/>
      <c r="C179" s="18"/>
      <c r="D179" s="235"/>
      <c r="E179" s="74"/>
      <c r="F179" s="18"/>
      <c r="G179" s="18"/>
      <c r="H179" s="18"/>
      <c r="I179" s="18"/>
      <c r="J179" s="18"/>
      <c r="K179" s="163"/>
      <c r="L179" s="18"/>
      <c r="M179" s="18"/>
      <c r="N179" s="18"/>
      <c r="O179" s="18"/>
      <c r="P179" s="18"/>
      <c r="Q179" s="18"/>
      <c r="R179" s="18"/>
      <c r="S179" s="18"/>
      <c r="T179" s="18"/>
      <c r="U179" s="18"/>
      <c r="V179" s="18"/>
      <c r="W179" s="18"/>
      <c r="X179" s="18"/>
      <c r="Y179" s="18"/>
    </row>
    <row r="180" spans="2:25" ht="12" customHeight="1">
      <c r="B180" s="18"/>
      <c r="C180" s="18"/>
      <c r="D180" s="235"/>
      <c r="E180" s="74"/>
      <c r="F180" s="18"/>
      <c r="G180" s="18"/>
      <c r="H180" s="18"/>
      <c r="I180" s="18"/>
      <c r="J180" s="18"/>
      <c r="K180" s="163"/>
      <c r="L180" s="18"/>
      <c r="M180" s="18"/>
      <c r="N180" s="18"/>
      <c r="O180" s="18"/>
      <c r="P180" s="18"/>
      <c r="Q180" s="18"/>
      <c r="R180" s="18"/>
      <c r="S180" s="18"/>
      <c r="T180" s="18"/>
      <c r="U180" s="18"/>
      <c r="V180" s="18"/>
      <c r="W180" s="18"/>
      <c r="X180" s="18"/>
      <c r="Y180" s="18"/>
    </row>
    <row r="181" spans="2:25" ht="12" customHeight="1">
      <c r="B181" s="18"/>
      <c r="C181" s="18"/>
      <c r="D181" s="235"/>
      <c r="E181" s="74"/>
      <c r="F181" s="18"/>
      <c r="G181" s="18"/>
      <c r="H181" s="18"/>
      <c r="I181" s="18"/>
      <c r="J181" s="18"/>
      <c r="K181" s="163"/>
      <c r="L181" s="18"/>
      <c r="M181" s="18"/>
      <c r="N181" s="18"/>
      <c r="O181" s="18"/>
      <c r="P181" s="18"/>
      <c r="Q181" s="18"/>
      <c r="R181" s="18"/>
      <c r="S181" s="18"/>
      <c r="T181" s="18"/>
      <c r="U181" s="18"/>
      <c r="V181" s="18"/>
      <c r="W181" s="18"/>
      <c r="X181" s="18"/>
      <c r="Y181" s="18"/>
    </row>
    <row r="182" spans="2:25" ht="12" customHeight="1">
      <c r="B182" s="18"/>
      <c r="C182" s="18"/>
      <c r="D182" s="235"/>
      <c r="E182" s="74"/>
      <c r="F182" s="18"/>
      <c r="G182" s="18"/>
      <c r="H182" s="18"/>
      <c r="I182" s="18"/>
      <c r="J182" s="18"/>
      <c r="K182" s="163"/>
      <c r="L182" s="18"/>
      <c r="M182" s="18"/>
      <c r="N182" s="18"/>
      <c r="O182" s="18"/>
      <c r="P182" s="18"/>
      <c r="Q182" s="18"/>
      <c r="R182" s="18"/>
      <c r="S182" s="18"/>
      <c r="T182" s="18"/>
      <c r="U182" s="18"/>
      <c r="V182" s="18"/>
      <c r="W182" s="18"/>
      <c r="X182" s="18"/>
      <c r="Y182" s="18"/>
    </row>
    <row r="183" spans="2:25" ht="12" customHeight="1">
      <c r="B183" s="18"/>
      <c r="C183" s="18"/>
      <c r="D183" s="235"/>
      <c r="E183" s="74"/>
      <c r="F183" s="18"/>
      <c r="G183" s="18"/>
      <c r="H183" s="18"/>
      <c r="I183" s="18"/>
      <c r="J183" s="18"/>
      <c r="K183" s="163"/>
      <c r="L183" s="18"/>
      <c r="M183" s="18"/>
      <c r="N183" s="18"/>
      <c r="O183" s="18"/>
      <c r="P183" s="18"/>
      <c r="Q183" s="18"/>
      <c r="R183" s="18"/>
      <c r="S183" s="18"/>
      <c r="T183" s="18"/>
      <c r="U183" s="18"/>
      <c r="V183" s="18"/>
      <c r="W183" s="18"/>
      <c r="X183" s="18"/>
      <c r="Y183" s="18"/>
    </row>
    <row r="184" spans="2:25" ht="12" customHeight="1">
      <c r="B184" s="18"/>
      <c r="C184" s="18"/>
      <c r="D184" s="235"/>
      <c r="E184" s="74"/>
      <c r="F184" s="18"/>
      <c r="G184" s="18"/>
      <c r="H184" s="18"/>
      <c r="I184" s="18"/>
      <c r="J184" s="18"/>
      <c r="K184" s="163"/>
      <c r="L184" s="18"/>
      <c r="M184" s="18"/>
      <c r="N184" s="18"/>
      <c r="O184" s="18"/>
      <c r="P184" s="18"/>
      <c r="Q184" s="18"/>
      <c r="R184" s="18"/>
      <c r="S184" s="18"/>
      <c r="T184" s="18"/>
      <c r="U184" s="18"/>
      <c r="V184" s="18"/>
      <c r="W184" s="18"/>
      <c r="X184" s="18"/>
      <c r="Y184" s="18"/>
    </row>
    <row r="185" spans="2:25" ht="12" customHeight="1">
      <c r="B185" s="18"/>
      <c r="C185" s="18"/>
      <c r="D185" s="235"/>
      <c r="E185" s="74"/>
      <c r="F185" s="18"/>
      <c r="G185" s="18"/>
      <c r="H185" s="18"/>
      <c r="I185" s="18"/>
      <c r="J185" s="18"/>
      <c r="K185" s="163"/>
      <c r="L185" s="18"/>
      <c r="M185" s="18"/>
      <c r="N185" s="18"/>
      <c r="O185" s="18"/>
      <c r="P185" s="18"/>
      <c r="Q185" s="18"/>
      <c r="R185" s="18"/>
      <c r="S185" s="18"/>
      <c r="T185" s="18"/>
      <c r="U185" s="18"/>
      <c r="V185" s="18"/>
      <c r="W185" s="18"/>
      <c r="X185" s="18"/>
      <c r="Y185" s="18"/>
    </row>
    <row r="186" spans="2:25" ht="12" customHeight="1">
      <c r="B186" s="18"/>
      <c r="C186" s="18"/>
      <c r="D186" s="235"/>
      <c r="E186" s="74"/>
      <c r="F186" s="18"/>
      <c r="G186" s="18"/>
      <c r="H186" s="18"/>
      <c r="I186" s="18"/>
      <c r="J186" s="18"/>
      <c r="K186" s="163"/>
      <c r="L186" s="18"/>
      <c r="M186" s="18"/>
      <c r="N186" s="18"/>
      <c r="O186" s="18"/>
      <c r="P186" s="18"/>
      <c r="Q186" s="18"/>
      <c r="R186" s="18"/>
      <c r="S186" s="18"/>
      <c r="T186" s="18"/>
      <c r="U186" s="18"/>
      <c r="V186" s="18"/>
      <c r="W186" s="18"/>
      <c r="X186" s="18"/>
      <c r="Y186" s="18"/>
    </row>
    <row r="187" spans="2:25" ht="12" customHeight="1">
      <c r="B187" s="18"/>
      <c r="C187" s="18"/>
      <c r="D187" s="235"/>
      <c r="E187" s="74"/>
      <c r="F187" s="18"/>
      <c r="G187" s="18"/>
      <c r="H187" s="18"/>
      <c r="I187" s="18"/>
      <c r="J187" s="18"/>
      <c r="K187" s="163"/>
      <c r="L187" s="18"/>
      <c r="M187" s="18"/>
      <c r="N187" s="18"/>
      <c r="O187" s="18"/>
      <c r="P187" s="18"/>
      <c r="Q187" s="18"/>
      <c r="R187" s="18"/>
      <c r="S187" s="18"/>
      <c r="T187" s="18"/>
      <c r="U187" s="18"/>
      <c r="V187" s="18"/>
      <c r="W187" s="18"/>
      <c r="X187" s="18"/>
      <c r="Y187" s="18"/>
    </row>
    <row r="188" spans="2:25" ht="12" customHeight="1">
      <c r="B188" s="18"/>
      <c r="C188" s="18"/>
      <c r="D188" s="235"/>
      <c r="E188" s="74"/>
      <c r="F188" s="18"/>
      <c r="G188" s="18"/>
      <c r="H188" s="18"/>
      <c r="I188" s="18"/>
      <c r="J188" s="18"/>
      <c r="K188" s="163"/>
      <c r="L188" s="18"/>
      <c r="M188" s="18"/>
      <c r="N188" s="18"/>
      <c r="O188" s="18"/>
      <c r="P188" s="18"/>
      <c r="Q188" s="18"/>
      <c r="R188" s="18"/>
      <c r="S188" s="18"/>
      <c r="T188" s="18"/>
      <c r="U188" s="18"/>
      <c r="V188" s="18"/>
      <c r="W188" s="18"/>
      <c r="X188" s="18"/>
      <c r="Y188" s="18"/>
    </row>
    <row r="189" spans="2:25" ht="12" customHeight="1">
      <c r="B189" s="18"/>
      <c r="C189" s="18"/>
      <c r="D189" s="235"/>
      <c r="E189" s="74"/>
      <c r="F189" s="18"/>
      <c r="G189" s="18"/>
      <c r="H189" s="18"/>
      <c r="I189" s="18"/>
      <c r="J189" s="18"/>
      <c r="K189" s="163"/>
      <c r="L189" s="18"/>
      <c r="M189" s="18"/>
      <c r="N189" s="18"/>
      <c r="O189" s="18"/>
      <c r="P189" s="18"/>
      <c r="Q189" s="18"/>
      <c r="R189" s="18"/>
      <c r="S189" s="18"/>
      <c r="T189" s="18"/>
      <c r="U189" s="18"/>
      <c r="V189" s="18"/>
      <c r="W189" s="18"/>
      <c r="X189" s="18"/>
      <c r="Y189" s="18"/>
    </row>
    <row r="190" spans="2:25" ht="12" customHeight="1">
      <c r="B190" s="18"/>
      <c r="C190" s="18"/>
      <c r="D190" s="235"/>
      <c r="E190" s="74"/>
      <c r="F190" s="18"/>
      <c r="G190" s="18"/>
      <c r="H190" s="18"/>
      <c r="I190" s="18"/>
      <c r="J190" s="18"/>
      <c r="K190" s="163"/>
      <c r="L190" s="18"/>
      <c r="M190" s="18"/>
      <c r="N190" s="18"/>
      <c r="O190" s="18"/>
      <c r="P190" s="18"/>
      <c r="Q190" s="18"/>
      <c r="R190" s="18"/>
      <c r="S190" s="18"/>
      <c r="T190" s="18"/>
      <c r="U190" s="18"/>
      <c r="V190" s="18"/>
      <c r="W190" s="18"/>
      <c r="X190" s="18"/>
      <c r="Y190" s="18"/>
    </row>
    <row r="191" spans="2:25" ht="12" customHeight="1">
      <c r="B191" s="18"/>
      <c r="C191" s="18"/>
      <c r="D191" s="235"/>
      <c r="E191" s="74"/>
      <c r="F191" s="18"/>
      <c r="G191" s="18"/>
      <c r="H191" s="18"/>
      <c r="I191" s="18"/>
      <c r="J191" s="18"/>
      <c r="K191" s="163"/>
      <c r="L191" s="18"/>
      <c r="M191" s="18"/>
      <c r="N191" s="18"/>
      <c r="O191" s="18"/>
      <c r="P191" s="18"/>
      <c r="Q191" s="18"/>
      <c r="R191" s="18"/>
      <c r="S191" s="18"/>
      <c r="T191" s="18"/>
      <c r="U191" s="18"/>
      <c r="V191" s="18"/>
      <c r="W191" s="18"/>
      <c r="X191" s="18"/>
      <c r="Y191" s="18"/>
    </row>
    <row r="192" spans="2:25" ht="12" customHeight="1">
      <c r="B192" s="18"/>
      <c r="C192" s="18"/>
      <c r="D192" s="235"/>
      <c r="E192" s="74"/>
      <c r="F192" s="18"/>
      <c r="G192" s="18"/>
      <c r="H192" s="18"/>
      <c r="I192" s="18"/>
      <c r="J192" s="18"/>
      <c r="K192" s="163"/>
      <c r="L192" s="18"/>
      <c r="M192" s="18"/>
      <c r="N192" s="18"/>
      <c r="O192" s="18"/>
      <c r="P192" s="18"/>
      <c r="Q192" s="18"/>
      <c r="R192" s="18"/>
      <c r="S192" s="18"/>
      <c r="T192" s="18"/>
      <c r="U192" s="18"/>
      <c r="V192" s="18"/>
      <c r="W192" s="18"/>
      <c r="X192" s="18"/>
      <c r="Y192" s="18"/>
    </row>
    <row r="193" spans="2:25" ht="12" customHeight="1">
      <c r="B193" s="18"/>
      <c r="C193" s="18"/>
      <c r="D193" s="235"/>
      <c r="E193" s="74"/>
      <c r="F193" s="18"/>
      <c r="G193" s="18"/>
      <c r="H193" s="18"/>
      <c r="I193" s="18"/>
      <c r="J193" s="18"/>
      <c r="K193" s="163"/>
      <c r="L193" s="18"/>
      <c r="M193" s="18"/>
      <c r="N193" s="18"/>
      <c r="O193" s="18"/>
      <c r="P193" s="18"/>
      <c r="Q193" s="18"/>
      <c r="R193" s="18"/>
      <c r="S193" s="18"/>
      <c r="T193" s="18"/>
      <c r="U193" s="18"/>
      <c r="V193" s="18"/>
      <c r="W193" s="18"/>
      <c r="X193" s="18"/>
      <c r="Y193" s="18"/>
    </row>
    <row r="194" spans="2:25" ht="12" customHeight="1">
      <c r="B194" s="18"/>
      <c r="C194" s="18"/>
      <c r="D194" s="235"/>
      <c r="E194" s="74"/>
      <c r="F194" s="18"/>
      <c r="G194" s="18"/>
      <c r="H194" s="18"/>
      <c r="I194" s="18"/>
      <c r="J194" s="18"/>
      <c r="K194" s="163"/>
      <c r="L194" s="18"/>
      <c r="M194" s="18"/>
      <c r="N194" s="18"/>
      <c r="O194" s="18"/>
      <c r="P194" s="18"/>
      <c r="Q194" s="18"/>
      <c r="R194" s="18"/>
      <c r="S194" s="18"/>
      <c r="T194" s="18"/>
      <c r="U194" s="18"/>
      <c r="V194" s="18"/>
      <c r="W194" s="18"/>
      <c r="X194" s="18"/>
      <c r="Y194" s="18"/>
    </row>
    <row r="195" spans="2:25" ht="12" customHeight="1">
      <c r="B195" s="18"/>
      <c r="C195" s="18"/>
      <c r="D195" s="235"/>
      <c r="E195" s="74"/>
      <c r="F195" s="18"/>
      <c r="G195" s="18"/>
      <c r="H195" s="18"/>
      <c r="I195" s="18"/>
      <c r="J195" s="18"/>
      <c r="K195" s="163"/>
      <c r="L195" s="18"/>
      <c r="M195" s="18"/>
      <c r="N195" s="18"/>
      <c r="O195" s="18"/>
      <c r="P195" s="18"/>
      <c r="Q195" s="18"/>
      <c r="R195" s="18"/>
      <c r="S195" s="18"/>
      <c r="T195" s="18"/>
      <c r="U195" s="18"/>
      <c r="V195" s="18"/>
      <c r="W195" s="18"/>
      <c r="X195" s="18"/>
      <c r="Y195" s="18"/>
    </row>
    <row r="196" spans="2:25" ht="12" customHeight="1">
      <c r="B196" s="18"/>
      <c r="C196" s="18"/>
      <c r="D196" s="235"/>
      <c r="E196" s="74"/>
      <c r="F196" s="18"/>
      <c r="G196" s="18"/>
      <c r="H196" s="18"/>
      <c r="I196" s="18"/>
      <c r="J196" s="18"/>
      <c r="K196" s="163"/>
      <c r="L196" s="18"/>
      <c r="M196" s="18"/>
      <c r="N196" s="18"/>
      <c r="O196" s="18"/>
      <c r="P196" s="18"/>
      <c r="Q196" s="18"/>
      <c r="R196" s="18"/>
      <c r="S196" s="18"/>
      <c r="T196" s="18"/>
      <c r="U196" s="18"/>
      <c r="V196" s="18"/>
      <c r="W196" s="18"/>
      <c r="X196" s="18"/>
      <c r="Y196" s="18"/>
    </row>
    <row r="197" spans="2:25" ht="12" customHeight="1">
      <c r="B197" s="18"/>
      <c r="C197" s="18"/>
      <c r="D197" s="235"/>
      <c r="E197" s="74"/>
      <c r="F197" s="18"/>
      <c r="G197" s="18"/>
      <c r="H197" s="18"/>
      <c r="I197" s="18"/>
      <c r="J197" s="18"/>
      <c r="K197" s="163"/>
      <c r="L197" s="18"/>
      <c r="M197" s="18"/>
      <c r="N197" s="18"/>
      <c r="O197" s="18"/>
      <c r="P197" s="18"/>
      <c r="Q197" s="18"/>
      <c r="R197" s="18"/>
      <c r="S197" s="18"/>
      <c r="T197" s="18"/>
      <c r="U197" s="18"/>
      <c r="V197" s="18"/>
      <c r="W197" s="18"/>
      <c r="X197" s="18"/>
      <c r="Y197" s="18"/>
    </row>
    <row r="198" spans="2:25" ht="12" customHeight="1">
      <c r="B198" s="18"/>
      <c r="C198" s="18"/>
      <c r="D198" s="235"/>
      <c r="E198" s="74"/>
      <c r="F198" s="18"/>
      <c r="G198" s="18"/>
      <c r="H198" s="18"/>
      <c r="I198" s="18"/>
      <c r="J198" s="18"/>
      <c r="K198" s="163"/>
      <c r="L198" s="18"/>
      <c r="M198" s="18"/>
      <c r="N198" s="18"/>
      <c r="O198" s="18"/>
      <c r="P198" s="18"/>
      <c r="Q198" s="18"/>
      <c r="R198" s="18"/>
      <c r="S198" s="18"/>
      <c r="T198" s="18"/>
      <c r="U198" s="18"/>
      <c r="V198" s="18"/>
      <c r="W198" s="18"/>
      <c r="X198" s="18"/>
      <c r="Y198" s="18"/>
    </row>
    <row r="199" spans="2:25" ht="12" customHeight="1">
      <c r="B199" s="18"/>
      <c r="C199" s="18"/>
      <c r="D199" s="235"/>
      <c r="E199" s="74"/>
      <c r="F199" s="18"/>
      <c r="G199" s="18"/>
      <c r="H199" s="18"/>
      <c r="I199" s="18"/>
      <c r="J199" s="18"/>
      <c r="K199" s="163"/>
      <c r="L199" s="18"/>
      <c r="M199" s="18"/>
      <c r="N199" s="18"/>
      <c r="O199" s="18"/>
      <c r="P199" s="18"/>
      <c r="Q199" s="18"/>
      <c r="R199" s="18"/>
      <c r="S199" s="18"/>
      <c r="T199" s="18"/>
      <c r="U199" s="18"/>
      <c r="V199" s="18"/>
      <c r="W199" s="18"/>
      <c r="X199" s="18"/>
      <c r="Y199" s="18"/>
    </row>
    <row r="200" spans="2:25" ht="12" customHeight="1">
      <c r="B200" s="18"/>
      <c r="C200" s="18"/>
      <c r="D200" s="235"/>
      <c r="E200" s="74"/>
      <c r="F200" s="18"/>
      <c r="G200" s="18"/>
      <c r="H200" s="18"/>
      <c r="I200" s="18"/>
      <c r="J200" s="18"/>
      <c r="K200" s="163"/>
      <c r="L200" s="18"/>
      <c r="M200" s="18"/>
      <c r="N200" s="18"/>
      <c r="O200" s="18"/>
      <c r="P200" s="18"/>
      <c r="Q200" s="18"/>
      <c r="R200" s="18"/>
      <c r="S200" s="18"/>
      <c r="T200" s="18"/>
      <c r="U200" s="18"/>
      <c r="V200" s="18"/>
      <c r="W200" s="18"/>
      <c r="X200" s="18"/>
      <c r="Y200" s="18"/>
    </row>
    <row r="201" spans="2:25" ht="12" customHeight="1">
      <c r="B201" s="18"/>
      <c r="C201" s="18"/>
      <c r="D201" s="235"/>
      <c r="E201" s="74"/>
      <c r="F201" s="18"/>
      <c r="G201" s="18"/>
      <c r="H201" s="18"/>
      <c r="I201" s="18"/>
      <c r="J201" s="18"/>
      <c r="K201" s="163"/>
      <c r="L201" s="18"/>
      <c r="M201" s="18"/>
      <c r="N201" s="18"/>
      <c r="O201" s="18"/>
      <c r="P201" s="18"/>
      <c r="Q201" s="18"/>
      <c r="R201" s="18"/>
      <c r="S201" s="18"/>
      <c r="T201" s="18"/>
      <c r="U201" s="18"/>
      <c r="V201" s="18"/>
      <c r="W201" s="18"/>
      <c r="X201" s="18"/>
      <c r="Y201" s="18"/>
    </row>
    <row r="202" spans="2:25" ht="12" customHeight="1">
      <c r="B202" s="18"/>
      <c r="C202" s="18"/>
      <c r="D202" s="235"/>
      <c r="E202" s="74"/>
      <c r="F202" s="18"/>
      <c r="G202" s="18"/>
      <c r="H202" s="18"/>
      <c r="I202" s="18"/>
      <c r="J202" s="18"/>
      <c r="K202" s="163"/>
      <c r="L202" s="18"/>
      <c r="M202" s="18"/>
      <c r="N202" s="18"/>
      <c r="O202" s="18"/>
      <c r="P202" s="18"/>
      <c r="Q202" s="18"/>
      <c r="R202" s="18"/>
      <c r="S202" s="18"/>
      <c r="T202" s="18"/>
      <c r="U202" s="18"/>
      <c r="V202" s="18"/>
      <c r="W202" s="18"/>
      <c r="X202" s="18"/>
      <c r="Y202" s="18"/>
    </row>
    <row r="203" spans="2:25" ht="12" customHeight="1">
      <c r="B203" s="18"/>
      <c r="C203" s="18"/>
      <c r="D203" s="235"/>
      <c r="E203" s="74"/>
      <c r="F203" s="18"/>
      <c r="G203" s="18"/>
      <c r="H203" s="18"/>
      <c r="I203" s="18"/>
      <c r="J203" s="18"/>
      <c r="K203" s="163"/>
      <c r="L203" s="18"/>
      <c r="M203" s="18"/>
      <c r="N203" s="18"/>
      <c r="O203" s="18"/>
      <c r="P203" s="18"/>
      <c r="Q203" s="18"/>
      <c r="R203" s="18"/>
      <c r="S203" s="18"/>
      <c r="T203" s="18"/>
      <c r="U203" s="18"/>
      <c r="V203" s="18"/>
      <c r="W203" s="18"/>
      <c r="X203" s="18"/>
      <c r="Y203" s="18"/>
    </row>
    <row r="204" spans="2:25" ht="12" customHeight="1">
      <c r="B204" s="18"/>
      <c r="C204" s="18"/>
      <c r="D204" s="235"/>
      <c r="E204" s="74"/>
      <c r="F204" s="18"/>
      <c r="G204" s="18"/>
      <c r="H204" s="18"/>
      <c r="I204" s="18"/>
      <c r="J204" s="18"/>
      <c r="K204" s="163"/>
      <c r="L204" s="18"/>
      <c r="M204" s="18"/>
      <c r="N204" s="18"/>
      <c r="O204" s="18"/>
      <c r="P204" s="18"/>
      <c r="Q204" s="18"/>
      <c r="R204" s="18"/>
      <c r="S204" s="18"/>
      <c r="T204" s="18"/>
      <c r="U204" s="18"/>
      <c r="V204" s="18"/>
      <c r="W204" s="18"/>
      <c r="X204" s="18"/>
      <c r="Y204" s="18"/>
    </row>
    <row r="205" spans="2:25" ht="12" customHeight="1">
      <c r="B205" s="18"/>
      <c r="C205" s="18"/>
      <c r="D205" s="235"/>
      <c r="E205" s="74"/>
      <c r="F205" s="18"/>
      <c r="G205" s="18"/>
      <c r="H205" s="18"/>
      <c r="I205" s="18"/>
      <c r="J205" s="18"/>
      <c r="K205" s="163"/>
      <c r="L205" s="18"/>
      <c r="M205" s="18"/>
      <c r="N205" s="18"/>
      <c r="O205" s="18"/>
      <c r="P205" s="18"/>
      <c r="Q205" s="18"/>
      <c r="R205" s="18"/>
      <c r="S205" s="18"/>
      <c r="T205" s="18"/>
      <c r="U205" s="18"/>
      <c r="V205" s="18"/>
      <c r="W205" s="18"/>
      <c r="X205" s="18"/>
      <c r="Y205" s="18"/>
    </row>
    <row r="206" spans="2:25" ht="12" customHeight="1">
      <c r="B206" s="18"/>
      <c r="C206" s="18"/>
      <c r="D206" s="235"/>
      <c r="E206" s="74"/>
      <c r="F206" s="18"/>
      <c r="G206" s="18"/>
      <c r="H206" s="18"/>
      <c r="I206" s="18"/>
      <c r="J206" s="18"/>
      <c r="K206" s="163"/>
      <c r="L206" s="18"/>
      <c r="M206" s="18"/>
      <c r="N206" s="18"/>
      <c r="O206" s="18"/>
      <c r="P206" s="18"/>
      <c r="Q206" s="18"/>
      <c r="R206" s="18"/>
      <c r="S206" s="18"/>
      <c r="T206" s="18"/>
      <c r="U206" s="18"/>
      <c r="V206" s="18"/>
      <c r="W206" s="18"/>
      <c r="X206" s="18"/>
      <c r="Y206" s="18"/>
    </row>
    <row r="207" spans="2:25" ht="12" customHeight="1">
      <c r="B207" s="18"/>
      <c r="C207" s="18"/>
      <c r="D207" s="235"/>
      <c r="E207" s="74"/>
      <c r="F207" s="18"/>
      <c r="G207" s="18"/>
      <c r="H207" s="18"/>
      <c r="I207" s="18"/>
      <c r="J207" s="18"/>
      <c r="K207" s="163"/>
      <c r="L207" s="18"/>
      <c r="M207" s="18"/>
      <c r="N207" s="18"/>
      <c r="O207" s="18"/>
      <c r="P207" s="18"/>
      <c r="Q207" s="18"/>
      <c r="R207" s="18"/>
      <c r="S207" s="18"/>
      <c r="T207" s="18"/>
      <c r="U207" s="18"/>
      <c r="V207" s="18"/>
      <c r="W207" s="18"/>
      <c r="X207" s="18"/>
      <c r="Y207" s="18"/>
    </row>
    <row r="208" spans="2:25" ht="12" customHeight="1">
      <c r="B208" s="18"/>
      <c r="C208" s="18"/>
      <c r="D208" s="235"/>
      <c r="E208" s="74"/>
      <c r="F208" s="18"/>
      <c r="G208" s="18"/>
      <c r="H208" s="18"/>
      <c r="I208" s="18"/>
      <c r="J208" s="18"/>
      <c r="K208" s="163"/>
      <c r="L208" s="18"/>
      <c r="M208" s="18"/>
      <c r="N208" s="18"/>
      <c r="O208" s="18"/>
      <c r="P208" s="18"/>
      <c r="Q208" s="18"/>
      <c r="R208" s="18"/>
      <c r="S208" s="18"/>
      <c r="T208" s="18"/>
      <c r="U208" s="18"/>
      <c r="V208" s="18"/>
      <c r="W208" s="18"/>
      <c r="X208" s="18"/>
      <c r="Y208" s="18"/>
    </row>
    <row r="209" spans="2:25" ht="12" customHeight="1">
      <c r="B209" s="18"/>
      <c r="C209" s="18"/>
      <c r="D209" s="235"/>
      <c r="E209" s="74"/>
      <c r="F209" s="18"/>
      <c r="G209" s="18"/>
      <c r="H209" s="18"/>
      <c r="I209" s="18"/>
      <c r="J209" s="18"/>
      <c r="K209" s="163"/>
      <c r="L209" s="18"/>
      <c r="M209" s="18"/>
      <c r="N209" s="18"/>
      <c r="O209" s="18"/>
      <c r="P209" s="18"/>
      <c r="Q209" s="18"/>
      <c r="R209" s="18"/>
      <c r="S209" s="18"/>
      <c r="T209" s="18"/>
      <c r="U209" s="18"/>
      <c r="V209" s="18"/>
      <c r="W209" s="18"/>
      <c r="X209" s="18"/>
      <c r="Y209" s="18"/>
    </row>
    <row r="210" spans="2:25" ht="12" customHeight="1">
      <c r="B210" s="18"/>
      <c r="C210" s="18"/>
      <c r="D210" s="235"/>
      <c r="E210" s="74"/>
      <c r="F210" s="18"/>
      <c r="G210" s="18"/>
      <c r="H210" s="18"/>
      <c r="I210" s="18"/>
      <c r="J210" s="18"/>
      <c r="K210" s="163"/>
      <c r="L210" s="18"/>
      <c r="M210" s="18"/>
      <c r="N210" s="18"/>
      <c r="O210" s="18"/>
      <c r="P210" s="18"/>
      <c r="Q210" s="18"/>
      <c r="R210" s="18"/>
      <c r="S210" s="18"/>
      <c r="T210" s="18"/>
      <c r="U210" s="18"/>
      <c r="V210" s="18"/>
      <c r="W210" s="18"/>
      <c r="X210" s="18"/>
      <c r="Y210" s="18"/>
    </row>
    <row r="211" spans="2:25" ht="12" customHeight="1">
      <c r="B211" s="18"/>
      <c r="C211" s="18"/>
      <c r="D211" s="235"/>
      <c r="E211" s="74"/>
      <c r="F211" s="18"/>
      <c r="G211" s="18"/>
      <c r="H211" s="18"/>
      <c r="I211" s="18"/>
      <c r="J211" s="18"/>
      <c r="K211" s="163"/>
      <c r="L211" s="18"/>
      <c r="M211" s="18"/>
      <c r="N211" s="18"/>
      <c r="O211" s="18"/>
      <c r="P211" s="18"/>
      <c r="Q211" s="18"/>
      <c r="R211" s="18"/>
      <c r="S211" s="18"/>
      <c r="T211" s="18"/>
      <c r="U211" s="18"/>
      <c r="V211" s="18"/>
      <c r="W211" s="18"/>
      <c r="X211" s="18"/>
      <c r="Y211" s="18"/>
    </row>
    <row r="212" spans="2:25" ht="12" customHeight="1">
      <c r="B212" s="18"/>
      <c r="C212" s="18"/>
      <c r="D212" s="235"/>
      <c r="E212" s="74"/>
      <c r="F212" s="18"/>
      <c r="G212" s="18"/>
      <c r="H212" s="18"/>
      <c r="I212" s="18"/>
      <c r="J212" s="18"/>
      <c r="K212" s="163"/>
      <c r="L212" s="18"/>
      <c r="M212" s="18"/>
      <c r="N212" s="18"/>
      <c r="O212" s="18"/>
      <c r="P212" s="18"/>
      <c r="Q212" s="18"/>
      <c r="R212" s="18"/>
      <c r="S212" s="18"/>
      <c r="T212" s="18"/>
      <c r="U212" s="18"/>
      <c r="V212" s="18"/>
      <c r="W212" s="18"/>
      <c r="X212" s="18"/>
      <c r="Y212" s="18"/>
    </row>
    <row r="213" spans="2:25" ht="12" customHeight="1">
      <c r="B213" s="18"/>
      <c r="C213" s="18"/>
      <c r="D213" s="235"/>
      <c r="E213" s="74"/>
      <c r="F213" s="18"/>
      <c r="G213" s="18"/>
      <c r="H213" s="18"/>
      <c r="I213" s="18"/>
      <c r="J213" s="18"/>
      <c r="K213" s="163"/>
      <c r="L213" s="18"/>
      <c r="M213" s="18"/>
      <c r="N213" s="18"/>
      <c r="O213" s="18"/>
      <c r="P213" s="18"/>
      <c r="Q213" s="18"/>
      <c r="R213" s="18"/>
      <c r="S213" s="18"/>
      <c r="T213" s="18"/>
      <c r="U213" s="18"/>
      <c r="V213" s="18"/>
      <c r="W213" s="18"/>
      <c r="X213" s="18"/>
      <c r="Y213" s="18"/>
    </row>
    <row r="214" spans="2:25" ht="12" customHeight="1">
      <c r="B214" s="18"/>
      <c r="C214" s="18"/>
      <c r="D214" s="235"/>
      <c r="E214" s="74"/>
      <c r="F214" s="18"/>
      <c r="G214" s="18"/>
      <c r="H214" s="18"/>
      <c r="I214" s="18"/>
      <c r="J214" s="18"/>
      <c r="K214" s="163"/>
      <c r="L214" s="18"/>
      <c r="M214" s="18"/>
      <c r="N214" s="18"/>
      <c r="O214" s="18"/>
      <c r="P214" s="18"/>
      <c r="Q214" s="18"/>
      <c r="R214" s="18"/>
      <c r="S214" s="18"/>
      <c r="T214" s="18"/>
      <c r="U214" s="18"/>
      <c r="V214" s="18"/>
      <c r="W214" s="18"/>
      <c r="X214" s="18"/>
      <c r="Y214" s="18"/>
    </row>
    <row r="215" spans="2:25" ht="12" customHeight="1">
      <c r="B215" s="18"/>
      <c r="C215" s="18"/>
      <c r="D215" s="235"/>
      <c r="E215" s="74"/>
      <c r="F215" s="18"/>
      <c r="G215" s="18"/>
      <c r="H215" s="18"/>
      <c r="I215" s="18"/>
      <c r="J215" s="18"/>
      <c r="K215" s="163"/>
      <c r="L215" s="18"/>
      <c r="M215" s="18"/>
      <c r="N215" s="18"/>
      <c r="O215" s="18"/>
      <c r="P215" s="18"/>
      <c r="Q215" s="18"/>
      <c r="R215" s="18"/>
      <c r="S215" s="18"/>
      <c r="T215" s="18"/>
      <c r="U215" s="18"/>
      <c r="V215" s="18"/>
      <c r="W215" s="18"/>
      <c r="X215" s="18"/>
      <c r="Y215" s="18"/>
    </row>
    <row r="216" spans="2:25" ht="12" customHeight="1">
      <c r="B216" s="18"/>
      <c r="C216" s="18"/>
      <c r="D216" s="235"/>
      <c r="E216" s="74"/>
      <c r="F216" s="18"/>
      <c r="G216" s="18"/>
      <c r="H216" s="18"/>
      <c r="I216" s="18"/>
      <c r="J216" s="18"/>
      <c r="K216" s="163"/>
      <c r="L216" s="18"/>
      <c r="M216" s="18"/>
      <c r="N216" s="18"/>
      <c r="O216" s="18"/>
      <c r="P216" s="18"/>
      <c r="Q216" s="18"/>
      <c r="R216" s="18"/>
      <c r="S216" s="18"/>
      <c r="T216" s="18"/>
      <c r="U216" s="18"/>
      <c r="V216" s="18"/>
      <c r="W216" s="18"/>
      <c r="X216" s="18"/>
      <c r="Y216" s="18"/>
    </row>
    <row r="217" spans="2:25" ht="12" customHeight="1">
      <c r="B217" s="18"/>
      <c r="C217" s="18"/>
      <c r="D217" s="235"/>
      <c r="E217" s="74"/>
      <c r="F217" s="18"/>
      <c r="G217" s="18"/>
      <c r="H217" s="18"/>
      <c r="I217" s="18"/>
      <c r="J217" s="18"/>
      <c r="K217" s="163"/>
      <c r="L217" s="18"/>
      <c r="M217" s="18"/>
      <c r="N217" s="18"/>
      <c r="O217" s="18"/>
      <c r="P217" s="18"/>
      <c r="Q217" s="18"/>
      <c r="R217" s="18"/>
      <c r="S217" s="18"/>
      <c r="T217" s="18"/>
      <c r="U217" s="18"/>
      <c r="V217" s="18"/>
      <c r="W217" s="18"/>
      <c r="X217" s="18"/>
      <c r="Y217" s="18"/>
    </row>
    <row r="218" spans="2:25" ht="12" customHeight="1">
      <c r="B218" s="18"/>
      <c r="C218" s="18"/>
      <c r="D218" s="235"/>
      <c r="E218" s="74"/>
      <c r="F218" s="18"/>
      <c r="G218" s="18"/>
      <c r="H218" s="18"/>
      <c r="I218" s="18"/>
      <c r="J218" s="18"/>
      <c r="K218" s="163"/>
      <c r="L218" s="18"/>
      <c r="M218" s="18"/>
      <c r="N218" s="18"/>
      <c r="O218" s="18"/>
      <c r="P218" s="18"/>
      <c r="Q218" s="18"/>
      <c r="R218" s="18"/>
      <c r="S218" s="18"/>
      <c r="T218" s="18"/>
      <c r="U218" s="18"/>
      <c r="V218" s="18"/>
      <c r="W218" s="18"/>
      <c r="X218" s="18"/>
      <c r="Y218" s="18"/>
    </row>
    <row r="219" spans="2:25" ht="12" customHeight="1">
      <c r="B219" s="18"/>
      <c r="C219" s="18"/>
      <c r="D219" s="235"/>
      <c r="E219" s="74"/>
      <c r="F219" s="18"/>
      <c r="G219" s="18"/>
      <c r="H219" s="18"/>
      <c r="I219" s="18"/>
      <c r="J219" s="18"/>
      <c r="K219" s="163"/>
      <c r="L219" s="18"/>
      <c r="M219" s="18"/>
      <c r="N219" s="18"/>
      <c r="O219" s="18"/>
      <c r="P219" s="18"/>
      <c r="Q219" s="18"/>
      <c r="R219" s="18"/>
      <c r="S219" s="18"/>
      <c r="T219" s="18"/>
      <c r="U219" s="18"/>
      <c r="V219" s="18"/>
      <c r="W219" s="18"/>
      <c r="X219" s="18"/>
      <c r="Y219" s="18"/>
    </row>
    <row r="220" spans="2:25" ht="12" customHeight="1">
      <c r="B220" s="18"/>
      <c r="C220" s="18"/>
      <c r="D220" s="235"/>
      <c r="E220" s="74"/>
      <c r="F220" s="18"/>
      <c r="G220" s="18"/>
      <c r="H220" s="18"/>
      <c r="I220" s="18"/>
      <c r="J220" s="18"/>
      <c r="K220" s="163"/>
      <c r="L220" s="18"/>
      <c r="M220" s="18"/>
      <c r="N220" s="18"/>
      <c r="O220" s="18"/>
      <c r="P220" s="18"/>
      <c r="Q220" s="18"/>
      <c r="R220" s="18"/>
      <c r="S220" s="18"/>
      <c r="T220" s="18"/>
      <c r="U220" s="18"/>
      <c r="V220" s="18"/>
      <c r="W220" s="18"/>
      <c r="X220" s="18"/>
      <c r="Y220" s="18"/>
    </row>
    <row r="221" spans="2:25" ht="12" customHeight="1">
      <c r="B221" s="18"/>
      <c r="C221" s="18"/>
      <c r="D221" s="235"/>
      <c r="E221" s="74"/>
      <c r="F221" s="18"/>
      <c r="G221" s="18"/>
      <c r="H221" s="18"/>
      <c r="I221" s="18"/>
      <c r="J221" s="18"/>
      <c r="K221" s="163"/>
      <c r="L221" s="18"/>
      <c r="M221" s="18"/>
      <c r="N221" s="18"/>
      <c r="O221" s="18"/>
      <c r="P221" s="18"/>
      <c r="Q221" s="18"/>
      <c r="R221" s="18"/>
      <c r="S221" s="18"/>
      <c r="T221" s="18"/>
      <c r="U221" s="18"/>
      <c r="V221" s="18"/>
      <c r="W221" s="18"/>
      <c r="X221" s="18"/>
      <c r="Y221" s="18"/>
    </row>
    <row r="222" spans="2:25" ht="12" customHeight="1">
      <c r="B222" s="18"/>
      <c r="C222" s="18"/>
      <c r="D222" s="235"/>
      <c r="E222" s="74"/>
      <c r="F222" s="18"/>
      <c r="G222" s="18"/>
      <c r="H222" s="18"/>
      <c r="I222" s="18"/>
      <c r="J222" s="18"/>
      <c r="K222" s="163"/>
      <c r="L222" s="18"/>
      <c r="M222" s="18"/>
      <c r="N222" s="18"/>
      <c r="O222" s="18"/>
      <c r="P222" s="18"/>
      <c r="Q222" s="18"/>
      <c r="R222" s="18"/>
      <c r="S222" s="18"/>
      <c r="T222" s="18"/>
      <c r="U222" s="18"/>
      <c r="V222" s="18"/>
      <c r="W222" s="18"/>
      <c r="X222" s="18"/>
      <c r="Y222" s="18"/>
    </row>
    <row r="223" spans="2:25" ht="12" customHeight="1">
      <c r="B223" s="18"/>
      <c r="C223" s="18"/>
      <c r="D223" s="235"/>
      <c r="E223" s="74"/>
      <c r="F223" s="18"/>
      <c r="G223" s="18"/>
      <c r="H223" s="18"/>
      <c r="I223" s="18"/>
      <c r="J223" s="18"/>
      <c r="K223" s="163"/>
      <c r="L223" s="18"/>
      <c r="M223" s="18"/>
      <c r="N223" s="18"/>
      <c r="O223" s="18"/>
      <c r="P223" s="18"/>
      <c r="Q223" s="18"/>
      <c r="R223" s="18"/>
      <c r="S223" s="18"/>
      <c r="T223" s="18"/>
      <c r="U223" s="18"/>
      <c r="V223" s="18"/>
      <c r="W223" s="18"/>
      <c r="X223" s="18"/>
      <c r="Y223" s="18"/>
    </row>
    <row r="224" spans="2:25" ht="12" customHeight="1">
      <c r="B224" s="18"/>
      <c r="C224" s="18"/>
      <c r="D224" s="235"/>
      <c r="E224" s="74"/>
      <c r="F224" s="18"/>
      <c r="G224" s="18"/>
      <c r="H224" s="18"/>
      <c r="I224" s="18"/>
      <c r="J224" s="18"/>
      <c r="K224" s="163"/>
      <c r="L224" s="18"/>
      <c r="M224" s="18"/>
      <c r="N224" s="18"/>
      <c r="O224" s="18"/>
      <c r="P224" s="18"/>
      <c r="Q224" s="18"/>
      <c r="R224" s="18"/>
      <c r="S224" s="18"/>
      <c r="T224" s="18"/>
      <c r="U224" s="18"/>
      <c r="V224" s="18"/>
      <c r="W224" s="18"/>
      <c r="X224" s="18"/>
      <c r="Y224" s="18"/>
    </row>
    <row r="225" spans="2:25" ht="12" customHeight="1">
      <c r="B225" s="18"/>
      <c r="C225" s="18"/>
      <c r="D225" s="235"/>
      <c r="E225" s="74"/>
      <c r="F225" s="18"/>
      <c r="G225" s="18"/>
      <c r="H225" s="18"/>
      <c r="I225" s="18"/>
      <c r="J225" s="18"/>
      <c r="K225" s="163"/>
      <c r="L225" s="18"/>
      <c r="M225" s="18"/>
      <c r="N225" s="18"/>
      <c r="O225" s="18"/>
      <c r="P225" s="18"/>
      <c r="Q225" s="18"/>
      <c r="R225" s="18"/>
      <c r="S225" s="18"/>
      <c r="T225" s="18"/>
      <c r="U225" s="18"/>
      <c r="V225" s="18"/>
      <c r="W225" s="18"/>
      <c r="X225" s="18"/>
      <c r="Y225" s="18"/>
    </row>
    <row r="226" spans="2:25" ht="12" customHeight="1">
      <c r="B226" s="18"/>
      <c r="C226" s="18"/>
      <c r="D226" s="235"/>
      <c r="E226" s="74"/>
      <c r="F226" s="18"/>
      <c r="G226" s="18"/>
      <c r="H226" s="18"/>
      <c r="I226" s="18"/>
      <c r="J226" s="18"/>
      <c r="K226" s="163"/>
      <c r="L226" s="18"/>
      <c r="M226" s="18"/>
      <c r="N226" s="18"/>
      <c r="O226" s="18"/>
      <c r="P226" s="18"/>
      <c r="Q226" s="18"/>
      <c r="R226" s="18"/>
      <c r="S226" s="18"/>
      <c r="T226" s="18"/>
      <c r="U226" s="18"/>
      <c r="V226" s="18"/>
      <c r="W226" s="18"/>
      <c r="X226" s="18"/>
      <c r="Y226" s="18"/>
    </row>
    <row r="227" spans="2:25" ht="12" customHeight="1">
      <c r="B227" s="18"/>
      <c r="C227" s="18"/>
      <c r="D227" s="235"/>
      <c r="E227" s="74"/>
      <c r="F227" s="18"/>
      <c r="G227" s="18"/>
      <c r="H227" s="18"/>
      <c r="I227" s="18"/>
      <c r="J227" s="18"/>
      <c r="K227" s="163"/>
      <c r="L227" s="18"/>
      <c r="M227" s="18"/>
      <c r="N227" s="18"/>
      <c r="O227" s="18"/>
      <c r="P227" s="18"/>
      <c r="Q227" s="18"/>
      <c r="R227" s="18"/>
      <c r="S227" s="18"/>
      <c r="T227" s="18"/>
      <c r="U227" s="18"/>
      <c r="V227" s="18"/>
      <c r="W227" s="18"/>
      <c r="X227" s="18"/>
      <c r="Y227" s="18"/>
    </row>
    <row r="228" spans="2:25" ht="12" customHeight="1">
      <c r="B228" s="18"/>
      <c r="C228" s="18"/>
      <c r="D228" s="235"/>
      <c r="E228" s="74"/>
      <c r="F228" s="18"/>
      <c r="G228" s="18"/>
      <c r="H228" s="18"/>
      <c r="I228" s="18"/>
      <c r="J228" s="18"/>
      <c r="K228" s="163"/>
      <c r="L228" s="18"/>
      <c r="M228" s="18"/>
      <c r="N228" s="18"/>
      <c r="O228" s="18"/>
      <c r="P228" s="18"/>
      <c r="Q228" s="18"/>
      <c r="R228" s="18"/>
      <c r="S228" s="18"/>
      <c r="T228" s="18"/>
      <c r="U228" s="18"/>
      <c r="V228" s="18"/>
      <c r="W228" s="18"/>
      <c r="X228" s="18"/>
      <c r="Y228" s="18"/>
    </row>
    <row r="229" spans="2:25" ht="12" customHeight="1">
      <c r="B229" s="18"/>
      <c r="C229" s="18"/>
      <c r="D229" s="235"/>
      <c r="E229" s="74"/>
      <c r="F229" s="18"/>
      <c r="G229" s="18"/>
      <c r="H229" s="18"/>
      <c r="I229" s="18"/>
      <c r="J229" s="18"/>
      <c r="K229" s="163"/>
      <c r="L229" s="18"/>
      <c r="M229" s="18"/>
      <c r="N229" s="18"/>
      <c r="O229" s="18"/>
      <c r="P229" s="18"/>
      <c r="Q229" s="18"/>
      <c r="R229" s="18"/>
      <c r="S229" s="18"/>
      <c r="T229" s="18"/>
      <c r="U229" s="18"/>
      <c r="V229" s="18"/>
      <c r="W229" s="18"/>
      <c r="X229" s="18"/>
      <c r="Y229" s="18"/>
    </row>
    <row r="230" spans="2:25" ht="12" customHeight="1">
      <c r="B230" s="18"/>
      <c r="C230" s="18"/>
      <c r="D230" s="235"/>
      <c r="E230" s="74"/>
      <c r="F230" s="18"/>
      <c r="G230" s="18"/>
      <c r="H230" s="18"/>
      <c r="I230" s="18"/>
      <c r="J230" s="18"/>
      <c r="K230" s="163"/>
      <c r="L230" s="18"/>
      <c r="M230" s="18"/>
      <c r="N230" s="18"/>
      <c r="O230" s="18"/>
      <c r="P230" s="18"/>
      <c r="Q230" s="18"/>
      <c r="R230" s="18"/>
      <c r="S230" s="18"/>
      <c r="T230" s="18"/>
      <c r="U230" s="18"/>
      <c r="V230" s="18"/>
      <c r="W230" s="18"/>
      <c r="X230" s="18"/>
      <c r="Y230" s="18"/>
    </row>
    <row r="231" spans="2:25" ht="12" customHeight="1">
      <c r="B231" s="18"/>
      <c r="C231" s="18"/>
      <c r="D231" s="235"/>
      <c r="E231" s="74"/>
      <c r="F231" s="18"/>
      <c r="G231" s="18"/>
      <c r="H231" s="18"/>
      <c r="I231" s="18"/>
      <c r="J231" s="18"/>
      <c r="K231" s="163"/>
      <c r="L231" s="18"/>
      <c r="M231" s="18"/>
      <c r="N231" s="18"/>
      <c r="O231" s="18"/>
      <c r="P231" s="18"/>
      <c r="Q231" s="18"/>
      <c r="R231" s="18"/>
      <c r="S231" s="18"/>
      <c r="T231" s="18"/>
      <c r="U231" s="18"/>
      <c r="V231" s="18"/>
      <c r="W231" s="18"/>
      <c r="X231" s="18"/>
      <c r="Y231" s="18"/>
    </row>
    <row r="232" spans="2:25" ht="12" customHeight="1">
      <c r="B232" s="18"/>
      <c r="C232" s="18"/>
      <c r="D232" s="235"/>
      <c r="E232" s="74"/>
      <c r="F232" s="18"/>
      <c r="G232" s="18"/>
      <c r="H232" s="18"/>
      <c r="I232" s="18"/>
      <c r="J232" s="18"/>
      <c r="K232" s="163"/>
      <c r="L232" s="18"/>
      <c r="M232" s="18"/>
      <c r="N232" s="18"/>
      <c r="O232" s="18"/>
      <c r="P232" s="18"/>
      <c r="Q232" s="18"/>
      <c r="R232" s="18"/>
      <c r="S232" s="18"/>
      <c r="T232" s="18"/>
      <c r="U232" s="18"/>
      <c r="V232" s="18"/>
      <c r="W232" s="18"/>
      <c r="X232" s="18"/>
      <c r="Y232" s="18"/>
    </row>
    <row r="233" spans="2:25" ht="12" customHeight="1">
      <c r="B233" s="18"/>
      <c r="C233" s="18"/>
      <c r="D233" s="235"/>
      <c r="E233" s="74"/>
      <c r="F233" s="18"/>
      <c r="G233" s="18"/>
      <c r="H233" s="18"/>
      <c r="I233" s="18"/>
      <c r="J233" s="18"/>
      <c r="K233" s="163"/>
      <c r="L233" s="18"/>
      <c r="M233" s="18"/>
      <c r="N233" s="18"/>
      <c r="O233" s="18"/>
      <c r="P233" s="18"/>
      <c r="Q233" s="18"/>
      <c r="R233" s="18"/>
      <c r="S233" s="18"/>
      <c r="T233" s="18"/>
      <c r="U233" s="18"/>
      <c r="V233" s="18"/>
      <c r="W233" s="18"/>
      <c r="X233" s="18"/>
      <c r="Y233" s="18"/>
    </row>
    <row r="234" spans="2:25" ht="12" customHeight="1">
      <c r="B234" s="18"/>
      <c r="C234" s="18"/>
      <c r="D234" s="235"/>
      <c r="E234" s="74"/>
      <c r="F234" s="18"/>
      <c r="G234" s="18"/>
      <c r="H234" s="18"/>
      <c r="I234" s="18"/>
      <c r="J234" s="18"/>
      <c r="K234" s="163"/>
      <c r="L234" s="18"/>
      <c r="M234" s="18"/>
      <c r="N234" s="18"/>
      <c r="O234" s="18"/>
      <c r="P234" s="18"/>
      <c r="Q234" s="18"/>
      <c r="R234" s="18"/>
      <c r="S234" s="18"/>
      <c r="T234" s="18"/>
      <c r="U234" s="18"/>
      <c r="V234" s="18"/>
      <c r="W234" s="18"/>
      <c r="X234" s="18"/>
      <c r="Y234" s="18"/>
    </row>
    <row r="235" spans="2:25" ht="12" customHeight="1">
      <c r="B235" s="18"/>
      <c r="C235" s="18"/>
      <c r="D235" s="235"/>
      <c r="E235" s="74"/>
      <c r="F235" s="18"/>
      <c r="G235" s="18"/>
      <c r="H235" s="18"/>
      <c r="I235" s="18"/>
      <c r="J235" s="18"/>
      <c r="K235" s="163"/>
      <c r="L235" s="18"/>
      <c r="M235" s="18"/>
      <c r="N235" s="18"/>
      <c r="O235" s="18"/>
      <c r="P235" s="18"/>
      <c r="Q235" s="18"/>
      <c r="R235" s="18"/>
      <c r="S235" s="18"/>
      <c r="T235" s="18"/>
      <c r="U235" s="18"/>
      <c r="V235" s="18"/>
      <c r="W235" s="18"/>
      <c r="X235" s="18"/>
      <c r="Y235" s="18"/>
    </row>
    <row r="236" spans="2:25" ht="12" customHeight="1">
      <c r="B236" s="18"/>
      <c r="C236" s="18"/>
      <c r="D236" s="235"/>
      <c r="E236" s="74"/>
      <c r="F236" s="18"/>
      <c r="G236" s="18"/>
      <c r="H236" s="18"/>
      <c r="I236" s="18"/>
      <c r="J236" s="18"/>
      <c r="K236" s="163"/>
      <c r="L236" s="18"/>
      <c r="M236" s="18"/>
      <c r="N236" s="18"/>
      <c r="O236" s="18"/>
      <c r="P236" s="18"/>
      <c r="Q236" s="18"/>
      <c r="R236" s="18"/>
      <c r="S236" s="18"/>
      <c r="T236" s="18"/>
      <c r="U236" s="18"/>
      <c r="V236" s="18"/>
      <c r="W236" s="18"/>
      <c r="X236" s="18"/>
      <c r="Y236" s="18"/>
    </row>
    <row r="237" spans="2:25" ht="12" customHeight="1">
      <c r="B237" s="18"/>
      <c r="C237" s="18"/>
      <c r="D237" s="235"/>
      <c r="E237" s="74"/>
      <c r="F237" s="18"/>
      <c r="G237" s="18"/>
      <c r="H237" s="18"/>
      <c r="I237" s="18"/>
      <c r="J237" s="18"/>
      <c r="K237" s="163"/>
      <c r="L237" s="18"/>
      <c r="M237" s="18"/>
      <c r="N237" s="18"/>
      <c r="O237" s="18"/>
      <c r="P237" s="18"/>
      <c r="Q237" s="18"/>
      <c r="R237" s="18"/>
      <c r="S237" s="18"/>
      <c r="T237" s="18"/>
      <c r="U237" s="18"/>
      <c r="V237" s="18"/>
      <c r="W237" s="18"/>
      <c r="X237" s="18"/>
      <c r="Y237" s="18"/>
    </row>
    <row r="238" spans="2:25" ht="12" customHeight="1">
      <c r="B238" s="18"/>
      <c r="C238" s="18"/>
      <c r="D238" s="235"/>
      <c r="E238" s="74"/>
      <c r="F238" s="18"/>
      <c r="G238" s="18"/>
      <c r="H238" s="18"/>
      <c r="I238" s="18"/>
      <c r="J238" s="18"/>
      <c r="K238" s="163"/>
      <c r="L238" s="18"/>
      <c r="M238" s="18"/>
      <c r="N238" s="18"/>
      <c r="O238" s="18"/>
      <c r="P238" s="18"/>
      <c r="Q238" s="18"/>
      <c r="R238" s="18"/>
      <c r="S238" s="18"/>
      <c r="T238" s="18"/>
      <c r="U238" s="18"/>
      <c r="V238" s="18"/>
      <c r="W238" s="18"/>
      <c r="X238" s="18"/>
      <c r="Y238" s="18"/>
    </row>
    <row r="239" spans="2:25" ht="12" customHeight="1">
      <c r="B239" s="18"/>
      <c r="C239" s="18"/>
      <c r="D239" s="235"/>
      <c r="E239" s="74"/>
      <c r="F239" s="18"/>
      <c r="G239" s="18"/>
      <c r="H239" s="18"/>
      <c r="I239" s="18"/>
      <c r="J239" s="18"/>
      <c r="K239" s="163"/>
      <c r="L239" s="18"/>
      <c r="M239" s="18"/>
      <c r="N239" s="18"/>
      <c r="O239" s="18"/>
      <c r="P239" s="18"/>
      <c r="Q239" s="18"/>
      <c r="R239" s="18"/>
      <c r="S239" s="18"/>
      <c r="T239" s="18"/>
      <c r="U239" s="18"/>
      <c r="V239" s="18"/>
      <c r="W239" s="18"/>
      <c r="X239" s="18"/>
      <c r="Y239" s="18"/>
    </row>
    <row r="240" spans="2:25" ht="12" customHeight="1">
      <c r="B240" s="18"/>
      <c r="C240" s="18"/>
      <c r="D240" s="235"/>
      <c r="E240" s="74"/>
      <c r="F240" s="18"/>
      <c r="G240" s="18"/>
      <c r="H240" s="18"/>
      <c r="I240" s="18"/>
      <c r="J240" s="18"/>
      <c r="K240" s="163"/>
      <c r="L240" s="18"/>
      <c r="M240" s="18"/>
      <c r="N240" s="18"/>
      <c r="O240" s="18"/>
      <c r="P240" s="18"/>
      <c r="Q240" s="18"/>
      <c r="R240" s="18"/>
      <c r="S240" s="18"/>
      <c r="T240" s="18"/>
      <c r="U240" s="18"/>
      <c r="V240" s="18"/>
      <c r="W240" s="18"/>
      <c r="X240" s="18"/>
      <c r="Y240" s="18"/>
    </row>
    <row r="241" spans="2:25" ht="12" customHeight="1">
      <c r="B241" s="18"/>
      <c r="C241" s="18"/>
      <c r="D241" s="235"/>
      <c r="E241" s="74"/>
      <c r="F241" s="18"/>
      <c r="G241" s="18"/>
      <c r="H241" s="18"/>
      <c r="I241" s="18"/>
      <c r="J241" s="18"/>
      <c r="K241" s="163"/>
      <c r="L241" s="18"/>
      <c r="M241" s="18"/>
      <c r="N241" s="18"/>
      <c r="O241" s="18"/>
      <c r="P241" s="18"/>
      <c r="Q241" s="18"/>
      <c r="R241" s="18"/>
      <c r="S241" s="18"/>
      <c r="T241" s="18"/>
      <c r="U241" s="18"/>
      <c r="V241" s="18"/>
      <c r="W241" s="18"/>
      <c r="X241" s="18"/>
      <c r="Y241" s="18"/>
    </row>
    <row r="242" spans="2:25" ht="12" customHeight="1">
      <c r="B242" s="18"/>
      <c r="C242" s="18"/>
      <c r="D242" s="235"/>
      <c r="E242" s="74"/>
      <c r="F242" s="18"/>
      <c r="G242" s="18"/>
      <c r="H242" s="18"/>
      <c r="I242" s="18"/>
      <c r="J242" s="18"/>
      <c r="K242" s="163"/>
      <c r="L242" s="18"/>
      <c r="M242" s="18"/>
      <c r="N242" s="18"/>
      <c r="O242" s="18"/>
      <c r="P242" s="18"/>
      <c r="Q242" s="18"/>
      <c r="R242" s="18"/>
      <c r="S242" s="18"/>
      <c r="T242" s="18"/>
      <c r="U242" s="18"/>
      <c r="V242" s="18"/>
      <c r="W242" s="18"/>
      <c r="X242" s="18"/>
      <c r="Y242" s="18"/>
    </row>
    <row r="243" spans="2:25" ht="12" customHeight="1">
      <c r="B243" s="18"/>
      <c r="C243" s="18"/>
      <c r="D243" s="235"/>
      <c r="E243" s="74"/>
      <c r="F243" s="18"/>
      <c r="G243" s="18"/>
      <c r="H243" s="18"/>
      <c r="I243" s="18"/>
      <c r="J243" s="18"/>
      <c r="K243" s="163"/>
      <c r="L243" s="18"/>
      <c r="M243" s="18"/>
      <c r="N243" s="18"/>
      <c r="O243" s="18"/>
      <c r="P243" s="18"/>
      <c r="Q243" s="18"/>
      <c r="R243" s="18"/>
      <c r="S243" s="18"/>
      <c r="T243" s="18"/>
      <c r="U243" s="18"/>
      <c r="V243" s="18"/>
      <c r="W243" s="18"/>
      <c r="X243" s="18"/>
      <c r="Y243" s="18"/>
    </row>
    <row r="244" spans="2:25" ht="12" customHeight="1">
      <c r="B244" s="18"/>
      <c r="C244" s="18"/>
      <c r="D244" s="235"/>
      <c r="E244" s="74"/>
      <c r="F244" s="18"/>
      <c r="G244" s="18"/>
      <c r="H244" s="18"/>
      <c r="I244" s="18"/>
      <c r="J244" s="18"/>
      <c r="K244" s="163"/>
      <c r="L244" s="18"/>
      <c r="M244" s="18"/>
      <c r="N244" s="18"/>
      <c r="O244" s="18"/>
      <c r="P244" s="18"/>
      <c r="Q244" s="18"/>
      <c r="R244" s="18"/>
      <c r="S244" s="18"/>
      <c r="T244" s="18"/>
      <c r="U244" s="18"/>
      <c r="V244" s="18"/>
      <c r="W244" s="18"/>
      <c r="X244" s="18"/>
      <c r="Y244" s="18"/>
    </row>
    <row r="245" spans="2:25" ht="12" customHeight="1">
      <c r="B245" s="18"/>
      <c r="C245" s="18"/>
      <c r="D245" s="235"/>
      <c r="E245" s="74"/>
      <c r="F245" s="18"/>
      <c r="G245" s="18"/>
      <c r="H245" s="18"/>
      <c r="I245" s="18"/>
      <c r="J245" s="18"/>
      <c r="K245" s="163"/>
      <c r="L245" s="18"/>
      <c r="M245" s="18"/>
      <c r="N245" s="18"/>
      <c r="O245" s="18"/>
      <c r="P245" s="18"/>
      <c r="Q245" s="18"/>
      <c r="R245" s="18"/>
      <c r="S245" s="18"/>
      <c r="T245" s="18"/>
      <c r="U245" s="18"/>
      <c r="V245" s="18"/>
      <c r="W245" s="18"/>
      <c r="X245" s="18"/>
      <c r="Y245" s="18"/>
    </row>
    <row r="246" spans="2:25" ht="12" customHeight="1">
      <c r="B246" s="18"/>
      <c r="C246" s="18"/>
      <c r="D246" s="235"/>
      <c r="E246" s="74"/>
      <c r="F246" s="18"/>
      <c r="G246" s="18"/>
      <c r="H246" s="18"/>
      <c r="I246" s="18"/>
      <c r="J246" s="18"/>
      <c r="K246" s="163"/>
      <c r="L246" s="18"/>
      <c r="M246" s="18"/>
      <c r="N246" s="18"/>
      <c r="O246" s="18"/>
      <c r="P246" s="18"/>
      <c r="Q246" s="18"/>
      <c r="R246" s="18"/>
      <c r="S246" s="18"/>
      <c r="T246" s="18"/>
      <c r="U246" s="18"/>
      <c r="V246" s="18"/>
      <c r="W246" s="18"/>
      <c r="X246" s="18"/>
      <c r="Y246" s="18"/>
    </row>
    <row r="247" spans="2:25" ht="12" customHeight="1">
      <c r="B247" s="18"/>
      <c r="C247" s="18"/>
      <c r="D247" s="235"/>
      <c r="E247" s="74"/>
      <c r="F247" s="18"/>
      <c r="G247" s="18"/>
      <c r="H247" s="18"/>
      <c r="I247" s="18"/>
      <c r="J247" s="18"/>
      <c r="K247" s="163"/>
      <c r="L247" s="18"/>
      <c r="M247" s="18"/>
      <c r="N247" s="18"/>
      <c r="O247" s="18"/>
      <c r="P247" s="18"/>
      <c r="Q247" s="18"/>
      <c r="R247" s="18"/>
      <c r="S247" s="18"/>
      <c r="T247" s="18"/>
      <c r="U247" s="18"/>
      <c r="V247" s="18"/>
      <c r="W247" s="18"/>
      <c r="X247" s="18"/>
      <c r="Y247" s="18"/>
    </row>
    <row r="248" spans="2:25" ht="12" customHeight="1">
      <c r="B248" s="18"/>
      <c r="C248" s="18"/>
      <c r="D248" s="235"/>
      <c r="E248" s="74"/>
      <c r="F248" s="18"/>
      <c r="G248" s="18"/>
      <c r="H248" s="18"/>
      <c r="I248" s="18"/>
      <c r="J248" s="18"/>
      <c r="K248" s="163"/>
      <c r="L248" s="18"/>
      <c r="M248" s="18"/>
      <c r="N248" s="18"/>
      <c r="O248" s="18"/>
      <c r="P248" s="18"/>
      <c r="Q248" s="18"/>
      <c r="R248" s="18"/>
      <c r="S248" s="18"/>
      <c r="T248" s="18"/>
      <c r="U248" s="18"/>
      <c r="V248" s="18"/>
      <c r="W248" s="18"/>
      <c r="X248" s="18"/>
      <c r="Y248" s="18"/>
    </row>
    <row r="249" spans="2:25" ht="12" customHeight="1">
      <c r="B249" s="18"/>
      <c r="C249" s="18"/>
      <c r="D249" s="235"/>
      <c r="E249" s="74"/>
      <c r="F249" s="18"/>
      <c r="G249" s="18"/>
      <c r="H249" s="18"/>
      <c r="I249" s="18"/>
      <c r="J249" s="18"/>
      <c r="K249" s="163"/>
      <c r="L249" s="18"/>
      <c r="M249" s="18"/>
      <c r="N249" s="18"/>
      <c r="O249" s="18"/>
      <c r="P249" s="18"/>
      <c r="Q249" s="18"/>
      <c r="R249" s="18"/>
      <c r="S249" s="18"/>
      <c r="T249" s="18"/>
      <c r="U249" s="18"/>
      <c r="V249" s="18"/>
      <c r="W249" s="18"/>
      <c r="X249" s="18"/>
      <c r="Y249" s="18"/>
    </row>
    <row r="250" spans="2:25" ht="12" customHeight="1">
      <c r="B250" s="18"/>
      <c r="C250" s="18"/>
      <c r="D250" s="235"/>
      <c r="E250" s="74"/>
      <c r="F250" s="18"/>
      <c r="G250" s="18"/>
      <c r="H250" s="18"/>
      <c r="I250" s="18"/>
      <c r="J250" s="18"/>
      <c r="K250" s="163"/>
      <c r="L250" s="18"/>
      <c r="M250" s="18"/>
      <c r="N250" s="18"/>
      <c r="O250" s="18"/>
      <c r="P250" s="18"/>
      <c r="Q250" s="18"/>
      <c r="R250" s="18"/>
      <c r="S250" s="18"/>
      <c r="T250" s="18"/>
      <c r="U250" s="18"/>
      <c r="V250" s="18"/>
      <c r="W250" s="18"/>
      <c r="X250" s="18"/>
      <c r="Y250" s="18"/>
    </row>
    <row r="251" spans="2:25" ht="12" customHeight="1">
      <c r="B251" s="18"/>
      <c r="C251" s="18"/>
      <c r="D251" s="235"/>
      <c r="E251" s="74"/>
      <c r="F251" s="18"/>
      <c r="G251" s="18"/>
      <c r="H251" s="18"/>
      <c r="I251" s="18"/>
      <c r="J251" s="18"/>
      <c r="K251" s="163"/>
      <c r="L251" s="18"/>
      <c r="M251" s="18"/>
      <c r="N251" s="18"/>
      <c r="O251" s="18"/>
      <c r="P251" s="18"/>
      <c r="Q251" s="18"/>
      <c r="R251" s="18"/>
      <c r="S251" s="18"/>
      <c r="T251" s="18"/>
      <c r="U251" s="18"/>
      <c r="V251" s="18"/>
      <c r="W251" s="18"/>
      <c r="X251" s="18"/>
      <c r="Y251" s="18"/>
    </row>
    <row r="252" spans="2:25" ht="12" customHeight="1">
      <c r="B252" s="18"/>
      <c r="C252" s="18"/>
      <c r="D252" s="235"/>
      <c r="E252" s="74"/>
      <c r="F252" s="18"/>
      <c r="G252" s="18"/>
      <c r="H252" s="18"/>
      <c r="I252" s="18"/>
      <c r="J252" s="18"/>
      <c r="K252" s="163"/>
      <c r="L252" s="18"/>
      <c r="M252" s="18"/>
      <c r="N252" s="18"/>
      <c r="O252" s="18"/>
      <c r="P252" s="18"/>
      <c r="Q252" s="18"/>
      <c r="R252" s="18"/>
      <c r="S252" s="18"/>
      <c r="T252" s="18"/>
      <c r="U252" s="18"/>
      <c r="V252" s="18"/>
      <c r="W252" s="18"/>
      <c r="X252" s="18"/>
      <c r="Y252" s="18"/>
    </row>
    <row r="253" spans="2:25" ht="12" customHeight="1">
      <c r="B253" s="18"/>
      <c r="C253" s="18"/>
      <c r="D253" s="235"/>
      <c r="E253" s="74"/>
      <c r="F253" s="18"/>
      <c r="G253" s="18"/>
      <c r="H253" s="18"/>
      <c r="I253" s="18"/>
      <c r="J253" s="18"/>
      <c r="K253" s="163"/>
      <c r="L253" s="18"/>
      <c r="M253" s="18"/>
      <c r="N253" s="18"/>
      <c r="O253" s="18"/>
      <c r="P253" s="18"/>
      <c r="Q253" s="18"/>
      <c r="R253" s="18"/>
      <c r="S253" s="18"/>
      <c r="T253" s="18"/>
      <c r="U253" s="18"/>
      <c r="V253" s="18"/>
      <c r="W253" s="18"/>
      <c r="X253" s="18"/>
      <c r="Y253" s="18"/>
    </row>
    <row r="254" spans="2:25" ht="12" customHeight="1">
      <c r="B254" s="18"/>
      <c r="C254" s="18"/>
      <c r="D254" s="235"/>
      <c r="E254" s="74"/>
      <c r="F254" s="18"/>
      <c r="G254" s="18"/>
      <c r="H254" s="18"/>
      <c r="I254" s="18"/>
      <c r="J254" s="18"/>
      <c r="K254" s="163"/>
      <c r="L254" s="18"/>
      <c r="M254" s="18"/>
      <c r="N254" s="18"/>
      <c r="O254" s="18"/>
      <c r="P254" s="18"/>
      <c r="Q254" s="18"/>
      <c r="R254" s="18"/>
      <c r="S254" s="18"/>
      <c r="T254" s="18"/>
      <c r="U254" s="18"/>
      <c r="V254" s="18"/>
      <c r="W254" s="18"/>
      <c r="X254" s="18"/>
      <c r="Y254" s="18"/>
    </row>
    <row r="255" spans="2:25" ht="12" customHeight="1">
      <c r="B255" s="18"/>
      <c r="C255" s="18"/>
      <c r="D255" s="235"/>
      <c r="E255" s="74"/>
      <c r="F255" s="18"/>
      <c r="G255" s="18"/>
      <c r="H255" s="18"/>
      <c r="I255" s="18"/>
      <c r="J255" s="18"/>
      <c r="K255" s="163"/>
      <c r="L255" s="18"/>
      <c r="M255" s="18"/>
      <c r="N255" s="18"/>
      <c r="O255" s="18"/>
      <c r="P255" s="18"/>
      <c r="Q255" s="18"/>
      <c r="R255" s="18"/>
      <c r="S255" s="18"/>
      <c r="T255" s="18"/>
      <c r="U255" s="18"/>
      <c r="V255" s="18"/>
      <c r="W255" s="18"/>
      <c r="X255" s="18"/>
      <c r="Y255" s="18"/>
    </row>
    <row r="256" spans="2:25" ht="12" customHeight="1">
      <c r="B256" s="18"/>
      <c r="C256" s="18"/>
      <c r="D256" s="235"/>
      <c r="E256" s="74"/>
      <c r="F256" s="18"/>
      <c r="G256" s="18"/>
      <c r="H256" s="18"/>
      <c r="I256" s="18"/>
      <c r="J256" s="18"/>
      <c r="K256" s="163"/>
      <c r="L256" s="18"/>
      <c r="M256" s="18"/>
      <c r="N256" s="18"/>
      <c r="O256" s="18"/>
      <c r="P256" s="18"/>
      <c r="Q256" s="18"/>
      <c r="R256" s="18"/>
      <c r="S256" s="18"/>
      <c r="T256" s="18"/>
      <c r="U256" s="18"/>
      <c r="V256" s="18"/>
      <c r="W256" s="18"/>
      <c r="X256" s="18"/>
      <c r="Y256" s="18"/>
    </row>
    <row r="257" spans="2:25" ht="12" customHeight="1">
      <c r="B257" s="18"/>
      <c r="C257" s="18"/>
      <c r="D257" s="235"/>
      <c r="E257" s="74"/>
      <c r="F257" s="18"/>
      <c r="G257" s="18"/>
      <c r="H257" s="18"/>
      <c r="I257" s="18"/>
      <c r="J257" s="18"/>
      <c r="K257" s="163"/>
      <c r="L257" s="18"/>
      <c r="M257" s="18"/>
      <c r="N257" s="18"/>
      <c r="O257" s="18"/>
      <c r="P257" s="18"/>
      <c r="Q257" s="18"/>
      <c r="R257" s="18"/>
      <c r="S257" s="18"/>
      <c r="T257" s="18"/>
      <c r="U257" s="18"/>
      <c r="V257" s="18"/>
      <c r="W257" s="18"/>
      <c r="X257" s="18"/>
      <c r="Y257" s="18"/>
    </row>
    <row r="258" spans="2:25" ht="12" customHeight="1">
      <c r="B258" s="18"/>
      <c r="C258" s="18"/>
      <c r="D258" s="235"/>
      <c r="E258" s="74"/>
      <c r="F258" s="18"/>
      <c r="G258" s="18"/>
      <c r="H258" s="18"/>
      <c r="I258" s="18"/>
      <c r="J258" s="18"/>
      <c r="K258" s="163"/>
      <c r="L258" s="18"/>
      <c r="M258" s="18"/>
      <c r="N258" s="18"/>
      <c r="O258" s="18"/>
      <c r="P258" s="18"/>
      <c r="Q258" s="18"/>
      <c r="R258" s="18"/>
      <c r="S258" s="18"/>
      <c r="T258" s="18"/>
      <c r="U258" s="18"/>
      <c r="V258" s="18"/>
      <c r="W258" s="18"/>
      <c r="X258" s="18"/>
      <c r="Y258" s="18"/>
    </row>
    <row r="259" spans="2:25" ht="12" customHeight="1">
      <c r="B259" s="18"/>
      <c r="C259" s="18"/>
      <c r="D259" s="235"/>
      <c r="E259" s="74"/>
      <c r="F259" s="18"/>
      <c r="G259" s="18"/>
      <c r="H259" s="18"/>
      <c r="I259" s="18"/>
      <c r="J259" s="18"/>
      <c r="K259" s="163"/>
      <c r="L259" s="18"/>
      <c r="M259" s="18"/>
      <c r="N259" s="18"/>
      <c r="O259" s="18"/>
      <c r="P259" s="18"/>
      <c r="Q259" s="18"/>
      <c r="R259" s="18"/>
      <c r="S259" s="18"/>
      <c r="T259" s="18"/>
      <c r="U259" s="18"/>
      <c r="V259" s="18"/>
      <c r="W259" s="18"/>
      <c r="X259" s="18"/>
      <c r="Y259" s="18"/>
    </row>
    <row r="260" spans="2:25" ht="12" customHeight="1">
      <c r="B260" s="18"/>
      <c r="C260" s="18"/>
      <c r="D260" s="235"/>
      <c r="E260" s="74"/>
      <c r="F260" s="18"/>
      <c r="G260" s="18"/>
      <c r="H260" s="18"/>
      <c r="I260" s="18"/>
      <c r="J260" s="18"/>
      <c r="K260" s="163"/>
      <c r="L260" s="18"/>
      <c r="M260" s="18"/>
      <c r="N260" s="18"/>
      <c r="O260" s="18"/>
      <c r="P260" s="18"/>
      <c r="Q260" s="18"/>
      <c r="R260" s="18"/>
      <c r="S260" s="18"/>
      <c r="T260" s="18"/>
      <c r="U260" s="18"/>
      <c r="V260" s="18"/>
      <c r="W260" s="18"/>
      <c r="X260" s="18"/>
      <c r="Y260" s="18"/>
    </row>
    <row r="261" spans="2:25" ht="12" customHeight="1">
      <c r="B261" s="18"/>
      <c r="C261" s="18"/>
      <c r="D261" s="235"/>
      <c r="E261" s="74"/>
      <c r="F261" s="18"/>
      <c r="G261" s="18"/>
      <c r="H261" s="18"/>
      <c r="I261" s="18"/>
      <c r="J261" s="18"/>
      <c r="K261" s="163"/>
      <c r="L261" s="18"/>
      <c r="M261" s="18"/>
      <c r="N261" s="18"/>
      <c r="O261" s="18"/>
      <c r="P261" s="18"/>
      <c r="Q261" s="18"/>
      <c r="R261" s="18"/>
      <c r="S261" s="18"/>
      <c r="T261" s="18"/>
      <c r="U261" s="18"/>
      <c r="V261" s="18"/>
      <c r="W261" s="18"/>
      <c r="X261" s="18"/>
      <c r="Y261" s="18"/>
    </row>
    <row r="262" spans="2:25" ht="12" customHeight="1">
      <c r="B262" s="18"/>
      <c r="C262" s="18"/>
      <c r="D262" s="235"/>
      <c r="E262" s="74"/>
      <c r="F262" s="18"/>
      <c r="G262" s="18"/>
      <c r="H262" s="18"/>
      <c r="I262" s="18"/>
      <c r="J262" s="18"/>
      <c r="K262" s="163"/>
      <c r="L262" s="18"/>
      <c r="M262" s="18"/>
      <c r="N262" s="18"/>
      <c r="O262" s="18"/>
      <c r="P262" s="18"/>
      <c r="Q262" s="18"/>
      <c r="R262" s="18"/>
      <c r="S262" s="18"/>
      <c r="T262" s="18"/>
      <c r="U262" s="18"/>
      <c r="V262" s="18"/>
      <c r="W262" s="18"/>
      <c r="X262" s="18"/>
      <c r="Y262" s="18"/>
    </row>
    <row r="263" spans="2:25" ht="12" customHeight="1">
      <c r="B263" s="18"/>
      <c r="C263" s="18"/>
      <c r="D263" s="235"/>
      <c r="E263" s="74"/>
      <c r="F263" s="18"/>
      <c r="G263" s="18"/>
      <c r="H263" s="18"/>
      <c r="I263" s="18"/>
      <c r="J263" s="18"/>
      <c r="K263" s="163"/>
      <c r="L263" s="18"/>
      <c r="M263" s="18"/>
      <c r="N263" s="18"/>
      <c r="O263" s="18"/>
      <c r="P263" s="18"/>
      <c r="Q263" s="18"/>
      <c r="R263" s="18"/>
      <c r="S263" s="18"/>
      <c r="T263" s="18"/>
      <c r="U263" s="18"/>
      <c r="V263" s="18"/>
      <c r="W263" s="18"/>
      <c r="X263" s="18"/>
      <c r="Y263" s="18"/>
    </row>
    <row r="264" spans="2:25" ht="12" customHeight="1">
      <c r="B264" s="18"/>
      <c r="C264" s="18"/>
      <c r="D264" s="235"/>
      <c r="E264" s="74"/>
      <c r="F264" s="18"/>
      <c r="G264" s="18"/>
      <c r="H264" s="18"/>
      <c r="I264" s="18"/>
      <c r="J264" s="18"/>
      <c r="K264" s="163"/>
      <c r="L264" s="18"/>
      <c r="M264" s="18"/>
      <c r="N264" s="18"/>
      <c r="O264" s="18"/>
      <c r="P264" s="18"/>
      <c r="Q264" s="18"/>
      <c r="R264" s="18"/>
      <c r="S264" s="18"/>
      <c r="T264" s="18"/>
      <c r="U264" s="18"/>
      <c r="V264" s="18"/>
      <c r="W264" s="18"/>
      <c r="X264" s="18"/>
      <c r="Y264" s="18"/>
    </row>
    <row r="265" spans="2:25" ht="12" customHeight="1">
      <c r="B265" s="18"/>
      <c r="C265" s="18"/>
      <c r="D265" s="235"/>
      <c r="E265" s="74"/>
      <c r="F265" s="18"/>
      <c r="G265" s="18"/>
      <c r="H265" s="18"/>
      <c r="I265" s="18"/>
      <c r="J265" s="18"/>
      <c r="K265" s="163"/>
      <c r="L265" s="18"/>
      <c r="M265" s="18"/>
      <c r="N265" s="18"/>
      <c r="O265" s="18"/>
      <c r="P265" s="18"/>
      <c r="Q265" s="18"/>
      <c r="R265" s="18"/>
      <c r="S265" s="18"/>
      <c r="T265" s="18"/>
      <c r="U265" s="18"/>
      <c r="V265" s="18"/>
      <c r="W265" s="18"/>
      <c r="X265" s="18"/>
      <c r="Y265" s="18"/>
    </row>
    <row r="266" spans="2:25" ht="12" customHeight="1">
      <c r="B266" s="18"/>
      <c r="C266" s="18"/>
      <c r="D266" s="235"/>
      <c r="E266" s="74"/>
      <c r="F266" s="18"/>
      <c r="G266" s="18"/>
      <c r="H266" s="18"/>
      <c r="I266" s="18"/>
      <c r="J266" s="18"/>
      <c r="K266" s="163"/>
      <c r="L266" s="18"/>
      <c r="M266" s="18"/>
      <c r="N266" s="18"/>
      <c r="O266" s="18"/>
      <c r="P266" s="18"/>
      <c r="Q266" s="18"/>
      <c r="R266" s="18"/>
      <c r="S266" s="18"/>
      <c r="T266" s="18"/>
      <c r="U266" s="18"/>
      <c r="V266" s="18"/>
      <c r="W266" s="18"/>
      <c r="X266" s="18"/>
      <c r="Y266" s="18"/>
    </row>
    <row r="267" spans="2:25" ht="12" customHeight="1">
      <c r="B267" s="18"/>
      <c r="C267" s="18"/>
      <c r="D267" s="235"/>
      <c r="E267" s="74"/>
      <c r="F267" s="18"/>
      <c r="G267" s="18"/>
      <c r="H267" s="18"/>
      <c r="I267" s="18"/>
      <c r="J267" s="18"/>
      <c r="K267" s="163"/>
      <c r="L267" s="18"/>
      <c r="M267" s="18"/>
      <c r="N267" s="18"/>
      <c r="O267" s="18"/>
      <c r="P267" s="18"/>
      <c r="Q267" s="18"/>
      <c r="R267" s="18"/>
      <c r="S267" s="18"/>
      <c r="T267" s="18"/>
      <c r="U267" s="18"/>
      <c r="V267" s="18"/>
      <c r="W267" s="18"/>
      <c r="X267" s="18"/>
      <c r="Y267" s="18"/>
    </row>
    <row r="268" spans="2:25" ht="12" customHeight="1">
      <c r="B268" s="18"/>
      <c r="C268" s="18"/>
      <c r="D268" s="235"/>
      <c r="E268" s="74"/>
      <c r="F268" s="18"/>
      <c r="G268" s="18"/>
      <c r="H268" s="18"/>
      <c r="I268" s="18"/>
      <c r="J268" s="18"/>
      <c r="K268" s="163"/>
      <c r="L268" s="18"/>
      <c r="M268" s="18"/>
      <c r="N268" s="18"/>
      <c r="O268" s="18"/>
      <c r="P268" s="18"/>
      <c r="Q268" s="18"/>
      <c r="R268" s="18"/>
      <c r="S268" s="18"/>
      <c r="T268" s="18"/>
      <c r="U268" s="18"/>
      <c r="V268" s="18"/>
      <c r="W268" s="18"/>
      <c r="X268" s="18"/>
      <c r="Y268" s="18"/>
    </row>
    <row r="269" spans="2:25" ht="12" customHeight="1">
      <c r="B269" s="18"/>
      <c r="C269" s="18"/>
      <c r="D269" s="235"/>
      <c r="E269" s="74"/>
      <c r="F269" s="18"/>
      <c r="G269" s="18"/>
      <c r="H269" s="18"/>
      <c r="I269" s="18"/>
      <c r="J269" s="18"/>
      <c r="K269" s="163"/>
      <c r="L269" s="18"/>
      <c r="M269" s="18"/>
      <c r="N269" s="18"/>
      <c r="O269" s="18"/>
      <c r="P269" s="18"/>
      <c r="Q269" s="18"/>
      <c r="R269" s="18"/>
      <c r="S269" s="18"/>
      <c r="T269" s="18"/>
      <c r="U269" s="18"/>
      <c r="V269" s="18"/>
      <c r="W269" s="18"/>
      <c r="X269" s="18"/>
      <c r="Y269" s="18"/>
    </row>
    <row r="270" spans="2:25" ht="12" customHeight="1">
      <c r="B270" s="18"/>
      <c r="C270" s="18"/>
      <c r="D270" s="235"/>
      <c r="E270" s="74"/>
      <c r="F270" s="18"/>
      <c r="G270" s="18"/>
      <c r="H270" s="18"/>
      <c r="I270" s="18"/>
      <c r="J270" s="18"/>
      <c r="K270" s="163"/>
      <c r="L270" s="18"/>
      <c r="M270" s="18"/>
      <c r="N270" s="18"/>
      <c r="O270" s="18"/>
      <c r="P270" s="18"/>
      <c r="Q270" s="18"/>
      <c r="R270" s="18"/>
      <c r="S270" s="18"/>
      <c r="T270" s="18"/>
      <c r="U270" s="18"/>
      <c r="V270" s="18"/>
      <c r="W270" s="18"/>
      <c r="X270" s="18"/>
      <c r="Y270" s="18"/>
    </row>
    <row r="271" spans="2:25" ht="12" customHeight="1">
      <c r="B271" s="18"/>
      <c r="C271" s="18"/>
      <c r="D271" s="235"/>
      <c r="E271" s="74"/>
      <c r="F271" s="18"/>
      <c r="G271" s="18"/>
      <c r="H271" s="18"/>
      <c r="I271" s="18"/>
      <c r="J271" s="18"/>
      <c r="K271" s="163"/>
      <c r="L271" s="18"/>
      <c r="M271" s="18"/>
      <c r="N271" s="18"/>
      <c r="O271" s="18"/>
      <c r="P271" s="18"/>
      <c r="Q271" s="18"/>
      <c r="R271" s="18"/>
      <c r="S271" s="18"/>
      <c r="T271" s="18"/>
      <c r="U271" s="18"/>
      <c r="V271" s="18"/>
      <c r="W271" s="18"/>
      <c r="X271" s="18"/>
      <c r="Y271" s="18"/>
    </row>
    <row r="272" spans="2:25" ht="12" customHeight="1">
      <c r="B272" s="18"/>
      <c r="C272" s="18"/>
      <c r="D272" s="235"/>
      <c r="E272" s="74"/>
      <c r="F272" s="18"/>
      <c r="G272" s="18"/>
      <c r="H272" s="18"/>
      <c r="I272" s="18"/>
      <c r="J272" s="18"/>
      <c r="K272" s="163"/>
      <c r="L272" s="18"/>
      <c r="M272" s="18"/>
      <c r="N272" s="18"/>
      <c r="O272" s="18"/>
      <c r="P272" s="18"/>
      <c r="Q272" s="18"/>
      <c r="R272" s="18"/>
      <c r="S272" s="18"/>
      <c r="T272" s="18"/>
      <c r="U272" s="18"/>
      <c r="V272" s="18"/>
      <c r="W272" s="18"/>
      <c r="X272" s="18"/>
      <c r="Y272" s="18"/>
    </row>
    <row r="273" spans="2:25" ht="12" customHeight="1">
      <c r="B273" s="18"/>
      <c r="C273" s="18"/>
      <c r="D273" s="235"/>
      <c r="E273" s="74"/>
      <c r="F273" s="18"/>
      <c r="G273" s="18"/>
      <c r="H273" s="18"/>
      <c r="I273" s="18"/>
      <c r="J273" s="18"/>
      <c r="K273" s="163"/>
      <c r="L273" s="18"/>
      <c r="M273" s="18"/>
      <c r="N273" s="18"/>
      <c r="O273" s="18"/>
      <c r="P273" s="18"/>
      <c r="Q273" s="18"/>
      <c r="R273" s="18"/>
      <c r="S273" s="18"/>
      <c r="T273" s="18"/>
      <c r="U273" s="18"/>
      <c r="V273" s="18"/>
      <c r="W273" s="18"/>
      <c r="X273" s="18"/>
      <c r="Y273" s="18"/>
    </row>
    <row r="274" spans="2:25" ht="12" customHeight="1">
      <c r="B274" s="18"/>
      <c r="C274" s="18"/>
      <c r="D274" s="235"/>
      <c r="E274" s="74"/>
      <c r="F274" s="18"/>
      <c r="G274" s="18"/>
      <c r="H274" s="18"/>
      <c r="I274" s="18"/>
      <c r="J274" s="18"/>
      <c r="K274" s="163"/>
      <c r="L274" s="18"/>
      <c r="M274" s="18"/>
      <c r="N274" s="18"/>
      <c r="O274" s="18"/>
      <c r="P274" s="18"/>
      <c r="Q274" s="18"/>
      <c r="R274" s="18"/>
      <c r="S274" s="18"/>
      <c r="T274" s="18"/>
      <c r="U274" s="18"/>
      <c r="V274" s="18"/>
      <c r="W274" s="18"/>
      <c r="X274" s="18"/>
      <c r="Y274" s="18"/>
    </row>
    <row r="275" spans="2:25" ht="12" customHeight="1">
      <c r="B275" s="18"/>
      <c r="C275" s="18"/>
      <c r="D275" s="235"/>
      <c r="E275" s="74"/>
      <c r="F275" s="18"/>
      <c r="G275" s="18"/>
      <c r="H275" s="18"/>
      <c r="I275" s="18"/>
      <c r="J275" s="18"/>
      <c r="K275" s="163"/>
      <c r="L275" s="18"/>
      <c r="M275" s="18"/>
      <c r="N275" s="18"/>
      <c r="O275" s="18"/>
      <c r="P275" s="18"/>
      <c r="Q275" s="18"/>
      <c r="R275" s="18"/>
      <c r="S275" s="18"/>
      <c r="T275" s="18"/>
      <c r="U275" s="18"/>
      <c r="V275" s="18"/>
      <c r="W275" s="18"/>
      <c r="X275" s="18"/>
      <c r="Y275" s="18"/>
    </row>
    <row r="276" spans="2:25" ht="12" customHeight="1">
      <c r="B276" s="18"/>
      <c r="C276" s="18"/>
      <c r="D276" s="235"/>
      <c r="E276" s="74"/>
      <c r="F276" s="18"/>
      <c r="G276" s="18"/>
      <c r="H276" s="18"/>
      <c r="I276" s="18"/>
      <c r="J276" s="18"/>
      <c r="K276" s="163"/>
      <c r="L276" s="18"/>
      <c r="M276" s="18"/>
      <c r="N276" s="18"/>
      <c r="O276" s="18"/>
      <c r="P276" s="18"/>
      <c r="Q276" s="18"/>
      <c r="R276" s="18"/>
      <c r="S276" s="18"/>
      <c r="T276" s="18"/>
      <c r="U276" s="18"/>
      <c r="V276" s="18"/>
      <c r="W276" s="18"/>
      <c r="X276" s="18"/>
      <c r="Y276" s="18"/>
    </row>
    <row r="277" spans="2:25" ht="12" customHeight="1">
      <c r="B277" s="18"/>
      <c r="C277" s="18"/>
      <c r="D277" s="235"/>
      <c r="E277" s="74"/>
      <c r="F277" s="18"/>
      <c r="G277" s="18"/>
      <c r="H277" s="18"/>
      <c r="I277" s="18"/>
      <c r="J277" s="18"/>
      <c r="K277" s="163"/>
      <c r="L277" s="18"/>
      <c r="M277" s="18"/>
      <c r="N277" s="18"/>
      <c r="O277" s="18"/>
      <c r="P277" s="18"/>
      <c r="Q277" s="18"/>
      <c r="R277" s="18"/>
      <c r="S277" s="18"/>
      <c r="T277" s="18"/>
      <c r="U277" s="18"/>
      <c r="V277" s="18"/>
      <c r="W277" s="18"/>
      <c r="X277" s="18"/>
      <c r="Y277" s="18"/>
    </row>
    <row r="278" spans="2:25" ht="12" customHeight="1">
      <c r="B278" s="18"/>
      <c r="C278" s="18"/>
      <c r="D278" s="235"/>
      <c r="E278" s="74"/>
      <c r="F278" s="18"/>
      <c r="G278" s="18"/>
      <c r="H278" s="18"/>
      <c r="I278" s="18"/>
      <c r="J278" s="18"/>
      <c r="K278" s="163"/>
      <c r="L278" s="18"/>
      <c r="M278" s="18"/>
      <c r="N278" s="18"/>
      <c r="O278" s="18"/>
      <c r="P278" s="18"/>
      <c r="Q278" s="18"/>
      <c r="R278" s="18"/>
      <c r="S278" s="18"/>
      <c r="T278" s="18"/>
      <c r="U278" s="18"/>
      <c r="V278" s="18"/>
      <c r="W278" s="18"/>
      <c r="X278" s="18"/>
      <c r="Y278" s="18"/>
    </row>
    <row r="279" spans="2:25" ht="12" customHeight="1">
      <c r="B279" s="18"/>
      <c r="C279" s="18"/>
      <c r="D279" s="235"/>
      <c r="E279" s="74"/>
      <c r="F279" s="18"/>
      <c r="G279" s="18"/>
      <c r="H279" s="18"/>
      <c r="I279" s="18"/>
      <c r="J279" s="18"/>
      <c r="K279" s="163"/>
      <c r="L279" s="18"/>
      <c r="M279" s="18"/>
      <c r="N279" s="18"/>
      <c r="O279" s="18"/>
      <c r="P279" s="18"/>
      <c r="Q279" s="18"/>
      <c r="R279" s="18"/>
      <c r="S279" s="18"/>
      <c r="T279" s="18"/>
      <c r="U279" s="18"/>
      <c r="V279" s="18"/>
      <c r="W279" s="18"/>
      <c r="X279" s="18"/>
      <c r="Y279" s="18"/>
    </row>
    <row r="280" spans="2:25" ht="12" customHeight="1">
      <c r="B280" s="18"/>
      <c r="C280" s="18"/>
      <c r="D280" s="235"/>
      <c r="E280" s="74"/>
      <c r="F280" s="18"/>
      <c r="G280" s="18"/>
      <c r="H280" s="18"/>
      <c r="I280" s="18"/>
      <c r="J280" s="18"/>
      <c r="K280" s="163"/>
      <c r="L280" s="18"/>
      <c r="M280" s="18"/>
      <c r="N280" s="18"/>
      <c r="O280" s="18"/>
      <c r="P280" s="18"/>
      <c r="Q280" s="18"/>
      <c r="R280" s="18"/>
      <c r="S280" s="18"/>
      <c r="T280" s="18"/>
      <c r="U280" s="18"/>
      <c r="V280" s="18"/>
      <c r="W280" s="18"/>
      <c r="X280" s="18"/>
      <c r="Y280" s="18"/>
    </row>
    <row r="281" spans="2:25" ht="12" customHeight="1">
      <c r="B281" s="18"/>
      <c r="C281" s="18"/>
      <c r="D281" s="235"/>
      <c r="E281" s="74"/>
      <c r="F281" s="18"/>
      <c r="G281" s="18"/>
      <c r="H281" s="18"/>
      <c r="I281" s="18"/>
      <c r="J281" s="18"/>
      <c r="K281" s="163"/>
      <c r="L281" s="18"/>
      <c r="M281" s="18"/>
      <c r="N281" s="18"/>
      <c r="O281" s="18"/>
      <c r="P281" s="18"/>
      <c r="Q281" s="18"/>
      <c r="R281" s="18"/>
      <c r="S281" s="18"/>
      <c r="T281" s="18"/>
      <c r="U281" s="18"/>
      <c r="V281" s="18"/>
      <c r="W281" s="18"/>
      <c r="X281" s="18"/>
      <c r="Y281" s="18"/>
    </row>
    <row r="282" spans="2:25" ht="12" customHeight="1">
      <c r="B282" s="18"/>
      <c r="C282" s="18"/>
      <c r="D282" s="235"/>
      <c r="E282" s="74"/>
      <c r="F282" s="18"/>
      <c r="G282" s="18"/>
      <c r="H282" s="18"/>
      <c r="I282" s="18"/>
      <c r="J282" s="18"/>
      <c r="K282" s="163"/>
      <c r="L282" s="18"/>
      <c r="M282" s="18"/>
      <c r="N282" s="18"/>
      <c r="O282" s="18"/>
      <c r="P282" s="18"/>
      <c r="Q282" s="18"/>
      <c r="R282" s="18"/>
      <c r="S282" s="18"/>
      <c r="T282" s="18"/>
      <c r="U282" s="18"/>
      <c r="V282" s="18"/>
      <c r="W282" s="18"/>
      <c r="X282" s="18"/>
      <c r="Y282" s="18"/>
    </row>
    <row r="283" spans="2:25" ht="12" customHeight="1">
      <c r="B283" s="18"/>
      <c r="C283" s="18"/>
      <c r="D283" s="235"/>
      <c r="E283" s="74"/>
      <c r="F283" s="18"/>
      <c r="G283" s="18"/>
      <c r="H283" s="18"/>
      <c r="I283" s="18"/>
      <c r="J283" s="18"/>
      <c r="K283" s="163"/>
      <c r="L283" s="18"/>
      <c r="M283" s="18"/>
      <c r="N283" s="18"/>
      <c r="O283" s="18"/>
      <c r="P283" s="18"/>
      <c r="Q283" s="18"/>
      <c r="R283" s="18"/>
      <c r="S283" s="18"/>
      <c r="T283" s="18"/>
      <c r="U283" s="18"/>
      <c r="V283" s="18"/>
      <c r="W283" s="18"/>
      <c r="X283" s="18"/>
      <c r="Y283" s="18"/>
    </row>
    <row r="284" spans="2:25" ht="12" customHeight="1">
      <c r="B284" s="18"/>
      <c r="C284" s="18"/>
      <c r="D284" s="235"/>
      <c r="E284" s="74"/>
      <c r="F284" s="18"/>
      <c r="G284" s="18"/>
      <c r="H284" s="18"/>
      <c r="I284" s="18"/>
      <c r="J284" s="18"/>
      <c r="K284" s="163"/>
      <c r="L284" s="18"/>
      <c r="M284" s="18"/>
      <c r="N284" s="18"/>
      <c r="O284" s="18"/>
      <c r="P284" s="18"/>
      <c r="Q284" s="18"/>
      <c r="R284" s="18"/>
      <c r="S284" s="18"/>
      <c r="T284" s="18"/>
      <c r="U284" s="18"/>
      <c r="V284" s="18"/>
      <c r="W284" s="18"/>
      <c r="X284" s="18"/>
      <c r="Y284" s="18"/>
    </row>
    <row r="285" spans="2:25" ht="12" customHeight="1">
      <c r="B285" s="18"/>
      <c r="C285" s="18"/>
      <c r="D285" s="235"/>
      <c r="E285" s="74"/>
      <c r="F285" s="18"/>
      <c r="G285" s="18"/>
      <c r="H285" s="18"/>
      <c r="I285" s="18"/>
      <c r="J285" s="18"/>
      <c r="K285" s="163"/>
      <c r="L285" s="18"/>
      <c r="M285" s="18"/>
      <c r="N285" s="18"/>
      <c r="O285" s="18"/>
      <c r="P285" s="18"/>
      <c r="Q285" s="18"/>
      <c r="R285" s="18"/>
      <c r="S285" s="18"/>
      <c r="T285" s="18"/>
      <c r="U285" s="18"/>
      <c r="V285" s="18"/>
      <c r="W285" s="18"/>
      <c r="X285" s="18"/>
      <c r="Y285" s="18"/>
    </row>
    <row r="286" spans="2:25" ht="12" customHeight="1">
      <c r="B286" s="18"/>
      <c r="C286" s="18"/>
      <c r="D286" s="235"/>
      <c r="E286" s="74"/>
      <c r="F286" s="18"/>
      <c r="G286" s="18"/>
      <c r="H286" s="18"/>
      <c r="I286" s="18"/>
      <c r="J286" s="18"/>
      <c r="K286" s="163"/>
      <c r="L286" s="18"/>
      <c r="M286" s="18"/>
      <c r="N286" s="18"/>
      <c r="O286" s="18"/>
      <c r="P286" s="18"/>
      <c r="Q286" s="18"/>
      <c r="R286" s="18"/>
      <c r="S286" s="18"/>
      <c r="T286" s="18"/>
      <c r="U286" s="18"/>
      <c r="V286" s="18"/>
      <c r="W286" s="18"/>
      <c r="X286" s="18"/>
      <c r="Y286" s="18"/>
    </row>
    <row r="287" spans="2:25" ht="12" customHeight="1">
      <c r="B287" s="18"/>
      <c r="C287" s="18"/>
      <c r="D287" s="235"/>
      <c r="E287" s="74"/>
      <c r="F287" s="18"/>
      <c r="G287" s="18"/>
      <c r="H287" s="18"/>
      <c r="I287" s="18"/>
      <c r="J287" s="18"/>
      <c r="K287" s="163"/>
      <c r="L287" s="18"/>
      <c r="M287" s="18"/>
      <c r="N287" s="18"/>
      <c r="O287" s="18"/>
      <c r="P287" s="18"/>
      <c r="Q287" s="18"/>
      <c r="R287" s="18"/>
      <c r="S287" s="18"/>
      <c r="T287" s="18"/>
      <c r="U287" s="18"/>
      <c r="V287" s="18"/>
      <c r="W287" s="18"/>
      <c r="X287" s="18"/>
      <c r="Y287" s="18"/>
    </row>
    <row r="288" spans="2:25" ht="12" customHeight="1">
      <c r="B288" s="18"/>
      <c r="C288" s="18"/>
      <c r="D288" s="235"/>
      <c r="E288" s="74"/>
      <c r="F288" s="18"/>
      <c r="G288" s="18"/>
      <c r="H288" s="18"/>
      <c r="I288" s="18"/>
      <c r="J288" s="18"/>
      <c r="K288" s="163"/>
      <c r="L288" s="18"/>
      <c r="M288" s="18"/>
      <c r="N288" s="18"/>
      <c r="O288" s="18"/>
      <c r="P288" s="18"/>
      <c r="Q288" s="18"/>
      <c r="R288" s="18"/>
      <c r="S288" s="18"/>
      <c r="T288" s="18"/>
      <c r="U288" s="18"/>
      <c r="V288" s="18"/>
      <c r="W288" s="18"/>
      <c r="X288" s="18"/>
      <c r="Y288" s="18"/>
    </row>
    <row r="289" spans="2:25" ht="12" customHeight="1">
      <c r="B289" s="18"/>
      <c r="C289" s="18"/>
      <c r="D289" s="235"/>
      <c r="E289" s="74"/>
      <c r="F289" s="18"/>
      <c r="G289" s="18"/>
      <c r="H289" s="18"/>
      <c r="I289" s="18"/>
      <c r="J289" s="18"/>
      <c r="K289" s="163"/>
      <c r="L289" s="18"/>
      <c r="M289" s="18"/>
      <c r="N289" s="18"/>
      <c r="O289" s="18"/>
      <c r="P289" s="18"/>
      <c r="Q289" s="18"/>
      <c r="R289" s="18"/>
      <c r="S289" s="18"/>
      <c r="T289" s="18"/>
      <c r="U289" s="18"/>
      <c r="V289" s="18"/>
      <c r="W289" s="18"/>
      <c r="X289" s="18"/>
      <c r="Y289" s="18"/>
    </row>
    <row r="290" spans="2:25" ht="12" customHeight="1">
      <c r="B290" s="18"/>
      <c r="C290" s="18"/>
      <c r="D290" s="235"/>
      <c r="E290" s="74"/>
      <c r="F290" s="18"/>
      <c r="G290" s="18"/>
      <c r="H290" s="18"/>
      <c r="I290" s="18"/>
      <c r="J290" s="18"/>
      <c r="K290" s="163"/>
      <c r="L290" s="18"/>
      <c r="M290" s="18"/>
      <c r="N290" s="18"/>
      <c r="O290" s="18"/>
      <c r="P290" s="18"/>
      <c r="Q290" s="18"/>
      <c r="R290" s="18"/>
      <c r="S290" s="18"/>
      <c r="T290" s="18"/>
      <c r="U290" s="18"/>
      <c r="V290" s="18"/>
      <c r="W290" s="18"/>
      <c r="X290" s="18"/>
      <c r="Y290" s="18"/>
    </row>
    <row r="291" spans="2:25" ht="12" customHeight="1">
      <c r="B291" s="18"/>
      <c r="C291" s="18"/>
      <c r="D291" s="235"/>
      <c r="E291" s="74"/>
      <c r="F291" s="18"/>
      <c r="G291" s="18"/>
      <c r="H291" s="18"/>
      <c r="I291" s="18"/>
      <c r="J291" s="18"/>
      <c r="K291" s="163"/>
      <c r="L291" s="18"/>
      <c r="M291" s="18"/>
      <c r="N291" s="18"/>
      <c r="O291" s="18"/>
      <c r="P291" s="18"/>
      <c r="Q291" s="18"/>
      <c r="R291" s="18"/>
      <c r="S291" s="18"/>
      <c r="T291" s="18"/>
      <c r="U291" s="18"/>
      <c r="V291" s="18"/>
      <c r="W291" s="18"/>
      <c r="X291" s="18"/>
      <c r="Y291" s="18"/>
    </row>
    <row r="292" spans="2:25" ht="12" customHeight="1">
      <c r="B292" s="18"/>
      <c r="C292" s="18"/>
      <c r="D292" s="235"/>
      <c r="E292" s="74"/>
      <c r="F292" s="18"/>
      <c r="G292" s="18"/>
      <c r="H292" s="18"/>
      <c r="I292" s="18"/>
      <c r="J292" s="18"/>
      <c r="K292" s="163"/>
      <c r="L292" s="18"/>
      <c r="M292" s="18"/>
      <c r="N292" s="18"/>
      <c r="O292" s="18"/>
      <c r="P292" s="18"/>
      <c r="Q292" s="18"/>
      <c r="R292" s="18"/>
      <c r="S292" s="18"/>
      <c r="T292" s="18"/>
      <c r="U292" s="18"/>
      <c r="V292" s="18"/>
      <c r="W292" s="18"/>
      <c r="X292" s="18"/>
      <c r="Y292" s="18"/>
    </row>
    <row r="293" spans="2:25" ht="12" customHeight="1">
      <c r="B293" s="18"/>
      <c r="C293" s="18"/>
      <c r="D293" s="235"/>
      <c r="E293" s="74"/>
      <c r="F293" s="18"/>
      <c r="G293" s="18"/>
      <c r="H293" s="18"/>
      <c r="I293" s="18"/>
      <c r="J293" s="18"/>
      <c r="K293" s="163"/>
      <c r="L293" s="18"/>
      <c r="M293" s="18"/>
      <c r="N293" s="18"/>
      <c r="O293" s="18"/>
      <c r="P293" s="18"/>
      <c r="Q293" s="18"/>
      <c r="R293" s="18"/>
      <c r="S293" s="18"/>
      <c r="T293" s="18"/>
      <c r="U293" s="18"/>
      <c r="V293" s="18"/>
      <c r="W293" s="18"/>
      <c r="X293" s="18"/>
      <c r="Y293" s="18"/>
    </row>
    <row r="294" spans="2:25" ht="12" customHeight="1">
      <c r="B294" s="18"/>
      <c r="C294" s="18"/>
      <c r="D294" s="235"/>
      <c r="E294" s="74"/>
      <c r="F294" s="18"/>
      <c r="G294" s="18"/>
      <c r="H294" s="18"/>
      <c r="I294" s="18"/>
      <c r="J294" s="18"/>
      <c r="K294" s="163"/>
      <c r="L294" s="18"/>
      <c r="M294" s="18"/>
      <c r="N294" s="18"/>
      <c r="O294" s="18"/>
      <c r="P294" s="18"/>
      <c r="Q294" s="18"/>
      <c r="R294" s="18"/>
      <c r="S294" s="18"/>
      <c r="T294" s="18"/>
      <c r="U294" s="18"/>
      <c r="V294" s="18"/>
      <c r="W294" s="18"/>
      <c r="X294" s="18"/>
      <c r="Y294" s="18"/>
    </row>
    <row r="295" spans="2:25" ht="12" customHeight="1">
      <c r="B295" s="18"/>
      <c r="C295" s="18"/>
      <c r="D295" s="235"/>
      <c r="E295" s="74"/>
      <c r="F295" s="18"/>
      <c r="G295" s="18"/>
      <c r="H295" s="18"/>
      <c r="I295" s="18"/>
      <c r="J295" s="18"/>
      <c r="K295" s="163"/>
      <c r="L295" s="18"/>
      <c r="M295" s="18"/>
      <c r="N295" s="18"/>
      <c r="O295" s="18"/>
      <c r="P295" s="18"/>
      <c r="Q295" s="18"/>
      <c r="R295" s="18"/>
      <c r="S295" s="18"/>
      <c r="T295" s="18"/>
      <c r="U295" s="18"/>
      <c r="V295" s="18"/>
      <c r="W295" s="18"/>
      <c r="X295" s="18"/>
      <c r="Y295" s="18"/>
    </row>
    <row r="296" spans="2:25" ht="12" customHeight="1">
      <c r="B296" s="18"/>
      <c r="C296" s="18"/>
      <c r="D296" s="235"/>
      <c r="E296" s="74"/>
      <c r="F296" s="18"/>
      <c r="G296" s="18"/>
      <c r="H296" s="18"/>
      <c r="I296" s="18"/>
      <c r="J296" s="18"/>
      <c r="K296" s="163"/>
      <c r="L296" s="18"/>
      <c r="M296" s="18"/>
      <c r="N296" s="18"/>
      <c r="O296" s="18"/>
      <c r="P296" s="18"/>
      <c r="Q296" s="18"/>
      <c r="R296" s="18"/>
      <c r="S296" s="18"/>
      <c r="T296" s="18"/>
      <c r="U296" s="18"/>
      <c r="V296" s="18"/>
      <c r="W296" s="18"/>
      <c r="X296" s="18"/>
      <c r="Y296" s="18"/>
    </row>
    <row r="297" spans="2:25" ht="12" customHeight="1">
      <c r="B297" s="18"/>
      <c r="C297" s="18"/>
      <c r="D297" s="235"/>
      <c r="E297" s="74"/>
      <c r="F297" s="18"/>
      <c r="G297" s="18"/>
      <c r="H297" s="18"/>
      <c r="I297" s="18"/>
      <c r="J297" s="18"/>
      <c r="K297" s="163"/>
      <c r="L297" s="18"/>
      <c r="M297" s="18"/>
      <c r="N297" s="18"/>
      <c r="O297" s="18"/>
      <c r="P297" s="18"/>
      <c r="Q297" s="18"/>
      <c r="R297" s="18"/>
      <c r="S297" s="18"/>
      <c r="T297" s="18"/>
      <c r="U297" s="18"/>
      <c r="V297" s="18"/>
      <c r="W297" s="18"/>
      <c r="X297" s="18"/>
      <c r="Y297" s="18"/>
    </row>
    <row r="298" spans="2:25" ht="12" customHeight="1">
      <c r="B298" s="18"/>
      <c r="C298" s="18"/>
      <c r="D298" s="235"/>
      <c r="E298" s="74"/>
      <c r="F298" s="18"/>
      <c r="G298" s="18"/>
      <c r="H298" s="18"/>
      <c r="I298" s="18"/>
      <c r="J298" s="18"/>
      <c r="K298" s="163"/>
      <c r="L298" s="18"/>
      <c r="M298" s="18"/>
      <c r="N298" s="18"/>
      <c r="O298" s="18"/>
      <c r="P298" s="18"/>
      <c r="Q298" s="18"/>
      <c r="R298" s="18"/>
      <c r="S298" s="18"/>
      <c r="T298" s="18"/>
      <c r="U298" s="18"/>
      <c r="V298" s="18"/>
      <c r="W298" s="18"/>
      <c r="X298" s="18"/>
      <c r="Y298" s="18"/>
    </row>
    <row r="299" spans="2:25" ht="12" customHeight="1">
      <c r="B299" s="18"/>
      <c r="C299" s="18"/>
      <c r="D299" s="235"/>
      <c r="E299" s="74"/>
      <c r="F299" s="18"/>
      <c r="G299" s="18"/>
      <c r="H299" s="18"/>
      <c r="I299" s="18"/>
      <c r="J299" s="18"/>
      <c r="K299" s="163"/>
      <c r="L299" s="18"/>
      <c r="M299" s="18"/>
      <c r="N299" s="18"/>
      <c r="O299" s="18"/>
      <c r="P299" s="18"/>
      <c r="Q299" s="18"/>
      <c r="R299" s="18"/>
      <c r="S299" s="18"/>
      <c r="T299" s="18"/>
      <c r="U299" s="18"/>
      <c r="V299" s="18"/>
      <c r="W299" s="18"/>
      <c r="X299" s="18"/>
      <c r="Y299" s="18"/>
    </row>
    <row r="300" spans="2:25" ht="12" customHeight="1">
      <c r="B300" s="18"/>
      <c r="C300" s="18"/>
      <c r="D300" s="235"/>
      <c r="E300" s="74"/>
      <c r="F300" s="18"/>
      <c r="G300" s="18"/>
      <c r="H300" s="18"/>
      <c r="I300" s="18"/>
      <c r="J300" s="18"/>
      <c r="K300" s="163"/>
      <c r="L300" s="18"/>
      <c r="M300" s="18"/>
      <c r="N300" s="18"/>
      <c r="O300" s="18"/>
      <c r="P300" s="18"/>
      <c r="Q300" s="18"/>
      <c r="R300" s="18"/>
      <c r="S300" s="18"/>
      <c r="T300" s="18"/>
      <c r="U300" s="18"/>
      <c r="V300" s="18"/>
      <c r="W300" s="18"/>
      <c r="X300" s="18"/>
      <c r="Y300" s="18"/>
    </row>
    <row r="301" spans="2:25" ht="12" customHeight="1">
      <c r="B301" s="18"/>
      <c r="C301" s="18"/>
      <c r="D301" s="235"/>
      <c r="E301" s="74"/>
      <c r="F301" s="18"/>
      <c r="G301" s="18"/>
      <c r="H301" s="18"/>
      <c r="I301" s="18"/>
      <c r="J301" s="18"/>
      <c r="K301" s="163"/>
      <c r="L301" s="18"/>
      <c r="M301" s="18"/>
      <c r="N301" s="18"/>
      <c r="O301" s="18"/>
      <c r="P301" s="18"/>
      <c r="Q301" s="18"/>
      <c r="R301" s="18"/>
      <c r="S301" s="18"/>
      <c r="T301" s="18"/>
      <c r="U301" s="18"/>
      <c r="V301" s="18"/>
      <c r="W301" s="18"/>
      <c r="X301" s="18"/>
      <c r="Y301" s="18"/>
    </row>
    <row r="302" spans="2:25" ht="12" customHeight="1">
      <c r="B302" s="18"/>
      <c r="C302" s="18"/>
      <c r="D302" s="235"/>
      <c r="E302" s="74"/>
      <c r="F302" s="18"/>
      <c r="G302" s="18"/>
      <c r="H302" s="18"/>
      <c r="I302" s="18"/>
      <c r="J302" s="18"/>
      <c r="K302" s="163"/>
      <c r="L302" s="18"/>
      <c r="M302" s="18"/>
      <c r="N302" s="18"/>
      <c r="O302" s="18"/>
      <c r="P302" s="18"/>
      <c r="Q302" s="18"/>
      <c r="R302" s="18"/>
      <c r="S302" s="18"/>
      <c r="T302" s="18"/>
      <c r="U302" s="18"/>
      <c r="V302" s="18"/>
      <c r="W302" s="18"/>
      <c r="X302" s="18"/>
      <c r="Y302" s="18"/>
    </row>
    <row r="303" spans="2:25" ht="12" customHeight="1">
      <c r="B303" s="18"/>
      <c r="C303" s="18"/>
      <c r="D303" s="235"/>
      <c r="E303" s="74"/>
      <c r="F303" s="18"/>
      <c r="G303" s="18"/>
      <c r="H303" s="18"/>
      <c r="I303" s="18"/>
      <c r="J303" s="18"/>
      <c r="K303" s="163"/>
      <c r="L303" s="18"/>
      <c r="M303" s="18"/>
      <c r="N303" s="18"/>
      <c r="O303" s="18"/>
      <c r="P303" s="18"/>
      <c r="Q303" s="18"/>
      <c r="R303" s="18"/>
      <c r="S303" s="18"/>
      <c r="T303" s="18"/>
      <c r="U303" s="18"/>
      <c r="V303" s="18"/>
      <c r="W303" s="18"/>
      <c r="X303" s="18"/>
      <c r="Y303" s="18"/>
    </row>
    <row r="304" spans="2:25" ht="12" customHeight="1">
      <c r="B304" s="18"/>
      <c r="C304" s="18"/>
      <c r="D304" s="235"/>
      <c r="E304" s="74"/>
      <c r="F304" s="18"/>
      <c r="G304" s="18"/>
      <c r="H304" s="18"/>
      <c r="I304" s="18"/>
      <c r="J304" s="18"/>
      <c r="K304" s="163"/>
      <c r="L304" s="18"/>
      <c r="M304" s="18"/>
      <c r="N304" s="18"/>
      <c r="O304" s="18"/>
      <c r="P304" s="18"/>
      <c r="Q304" s="18"/>
      <c r="R304" s="18"/>
      <c r="S304" s="18"/>
      <c r="T304" s="18"/>
      <c r="U304" s="18"/>
      <c r="V304" s="18"/>
      <c r="W304" s="18"/>
      <c r="X304" s="18"/>
      <c r="Y304" s="18"/>
    </row>
    <row r="305" spans="2:25" ht="12" customHeight="1">
      <c r="B305" s="18"/>
      <c r="C305" s="18"/>
      <c r="D305" s="235"/>
      <c r="E305" s="74"/>
      <c r="F305" s="18"/>
      <c r="G305" s="18"/>
      <c r="H305" s="18"/>
      <c r="I305" s="18"/>
      <c r="J305" s="18"/>
      <c r="K305" s="163"/>
      <c r="L305" s="18"/>
      <c r="M305" s="18"/>
      <c r="N305" s="18"/>
      <c r="O305" s="18"/>
      <c r="P305" s="18"/>
      <c r="Q305" s="18"/>
      <c r="R305" s="18"/>
      <c r="S305" s="18"/>
      <c r="T305" s="18"/>
      <c r="U305" s="18"/>
      <c r="V305" s="18"/>
      <c r="W305" s="18"/>
      <c r="X305" s="18"/>
      <c r="Y305" s="18"/>
    </row>
    <row r="306" spans="2:25" ht="12" customHeight="1">
      <c r="B306" s="18"/>
      <c r="C306" s="18"/>
      <c r="D306" s="235"/>
      <c r="E306" s="74"/>
      <c r="F306" s="18"/>
      <c r="G306" s="18"/>
      <c r="H306" s="18"/>
      <c r="I306" s="18"/>
      <c r="J306" s="18"/>
      <c r="K306" s="163"/>
      <c r="L306" s="18"/>
      <c r="M306" s="18"/>
      <c r="N306" s="18"/>
      <c r="O306" s="18"/>
      <c r="P306" s="18"/>
      <c r="Q306" s="18"/>
      <c r="R306" s="18"/>
      <c r="S306" s="18"/>
      <c r="T306" s="18"/>
      <c r="U306" s="18"/>
      <c r="V306" s="18"/>
      <c r="W306" s="18"/>
      <c r="X306" s="18"/>
      <c r="Y306" s="18"/>
    </row>
    <row r="307" spans="2:25" ht="12" customHeight="1">
      <c r="B307" s="18"/>
      <c r="C307" s="18"/>
      <c r="D307" s="235"/>
      <c r="E307" s="74"/>
      <c r="F307" s="18"/>
      <c r="G307" s="18"/>
      <c r="H307" s="18"/>
      <c r="I307" s="18"/>
      <c r="J307" s="18"/>
      <c r="K307" s="163"/>
      <c r="L307" s="18"/>
      <c r="M307" s="18"/>
      <c r="N307" s="18"/>
      <c r="O307" s="18"/>
      <c r="P307" s="18"/>
      <c r="Q307" s="18"/>
      <c r="R307" s="18"/>
      <c r="S307" s="18"/>
      <c r="T307" s="18"/>
      <c r="U307" s="18"/>
      <c r="V307" s="18"/>
      <c r="W307" s="18"/>
      <c r="X307" s="18"/>
      <c r="Y307" s="18"/>
    </row>
    <row r="308" spans="2:25" ht="12" customHeight="1">
      <c r="B308" s="18"/>
      <c r="C308" s="18"/>
      <c r="D308" s="235"/>
      <c r="E308" s="74"/>
      <c r="F308" s="18"/>
      <c r="G308" s="18"/>
      <c r="H308" s="18"/>
      <c r="I308" s="18"/>
      <c r="J308" s="18"/>
      <c r="K308" s="163"/>
      <c r="L308" s="18"/>
      <c r="M308" s="18"/>
      <c r="N308" s="18"/>
      <c r="O308" s="18"/>
      <c r="P308" s="18"/>
      <c r="Q308" s="18"/>
      <c r="R308" s="18"/>
      <c r="S308" s="18"/>
      <c r="T308" s="18"/>
      <c r="U308" s="18"/>
      <c r="V308" s="18"/>
      <c r="W308" s="18"/>
      <c r="X308" s="18"/>
      <c r="Y308" s="18"/>
    </row>
    <row r="309" spans="2:25" ht="12" customHeight="1">
      <c r="B309" s="18"/>
      <c r="C309" s="18"/>
      <c r="D309" s="235"/>
      <c r="E309" s="74"/>
      <c r="F309" s="18"/>
      <c r="G309" s="18"/>
      <c r="H309" s="18"/>
      <c r="I309" s="18"/>
      <c r="J309" s="18"/>
      <c r="K309" s="163"/>
      <c r="L309" s="18"/>
      <c r="M309" s="18"/>
      <c r="N309" s="18"/>
      <c r="O309" s="18"/>
      <c r="P309" s="18"/>
      <c r="Q309" s="18"/>
      <c r="R309" s="18"/>
      <c r="S309" s="18"/>
      <c r="T309" s="18"/>
      <c r="U309" s="18"/>
      <c r="V309" s="18"/>
      <c r="W309" s="18"/>
      <c r="X309" s="18"/>
      <c r="Y309" s="18"/>
    </row>
    <row r="310" spans="2:25" ht="12" customHeight="1">
      <c r="B310" s="18"/>
      <c r="C310" s="18"/>
      <c r="D310" s="235"/>
      <c r="E310" s="74"/>
      <c r="F310" s="18"/>
      <c r="G310" s="18"/>
      <c r="H310" s="18"/>
      <c r="I310" s="18"/>
      <c r="J310" s="18"/>
      <c r="K310" s="163"/>
      <c r="L310" s="18"/>
      <c r="M310" s="18"/>
      <c r="N310" s="18"/>
      <c r="O310" s="18"/>
      <c r="P310" s="18"/>
      <c r="Q310" s="18"/>
      <c r="R310" s="18"/>
      <c r="S310" s="18"/>
      <c r="T310" s="18"/>
      <c r="U310" s="18"/>
      <c r="V310" s="18"/>
      <c r="W310" s="18"/>
      <c r="X310" s="18"/>
      <c r="Y310" s="18"/>
    </row>
    <row r="311" spans="2:25" ht="12" customHeight="1">
      <c r="B311" s="18"/>
      <c r="C311" s="18"/>
      <c r="D311" s="235"/>
      <c r="E311" s="74"/>
      <c r="F311" s="18"/>
      <c r="G311" s="18"/>
      <c r="H311" s="18"/>
      <c r="I311" s="18"/>
      <c r="J311" s="18"/>
      <c r="K311" s="163"/>
      <c r="L311" s="18"/>
      <c r="M311" s="18"/>
      <c r="N311" s="18"/>
      <c r="O311" s="18"/>
      <c r="P311" s="18"/>
      <c r="Q311" s="18"/>
      <c r="R311" s="18"/>
      <c r="S311" s="18"/>
      <c r="T311" s="18"/>
      <c r="U311" s="18"/>
      <c r="V311" s="18"/>
      <c r="W311" s="18"/>
      <c r="X311" s="18"/>
      <c r="Y311" s="18"/>
    </row>
    <row r="312" spans="2:25" ht="12" customHeight="1">
      <c r="B312" s="18"/>
      <c r="C312" s="18"/>
      <c r="D312" s="235"/>
      <c r="E312" s="74"/>
      <c r="F312" s="18"/>
      <c r="G312" s="18"/>
      <c r="H312" s="18"/>
      <c r="I312" s="18"/>
      <c r="J312" s="18"/>
      <c r="K312" s="163"/>
      <c r="L312" s="18"/>
      <c r="M312" s="18"/>
      <c r="N312" s="18"/>
      <c r="O312" s="18"/>
      <c r="P312" s="18"/>
      <c r="Q312" s="18"/>
      <c r="R312" s="18"/>
      <c r="S312" s="18"/>
      <c r="T312" s="18"/>
      <c r="U312" s="18"/>
      <c r="V312" s="18"/>
      <c r="W312" s="18"/>
      <c r="X312" s="18"/>
      <c r="Y312" s="18"/>
    </row>
    <row r="313" spans="2:25" ht="12" customHeight="1">
      <c r="B313" s="18"/>
      <c r="C313" s="18"/>
      <c r="D313" s="235"/>
      <c r="E313" s="74"/>
      <c r="F313" s="18"/>
      <c r="G313" s="18"/>
      <c r="H313" s="18"/>
      <c r="I313" s="18"/>
      <c r="J313" s="18"/>
      <c r="K313" s="163"/>
      <c r="L313" s="18"/>
      <c r="M313" s="18"/>
      <c r="N313" s="18"/>
      <c r="O313" s="18"/>
      <c r="P313" s="18"/>
      <c r="Q313" s="18"/>
      <c r="R313" s="18"/>
      <c r="S313" s="18"/>
      <c r="T313" s="18"/>
      <c r="U313" s="18"/>
      <c r="V313" s="18"/>
      <c r="W313" s="18"/>
      <c r="X313" s="18"/>
      <c r="Y313" s="18"/>
    </row>
    <row r="314" spans="2:25" ht="12" customHeight="1">
      <c r="B314" s="18"/>
      <c r="C314" s="18"/>
      <c r="D314" s="235"/>
      <c r="E314" s="74"/>
      <c r="F314" s="18"/>
      <c r="G314" s="18"/>
      <c r="H314" s="18"/>
      <c r="I314" s="18"/>
      <c r="J314" s="18"/>
      <c r="K314" s="163"/>
      <c r="L314" s="18"/>
      <c r="M314" s="18"/>
      <c r="N314" s="18"/>
      <c r="O314" s="18"/>
      <c r="P314" s="18"/>
      <c r="Q314" s="18"/>
      <c r="R314" s="18"/>
      <c r="S314" s="18"/>
      <c r="T314" s="18"/>
      <c r="U314" s="18"/>
      <c r="V314" s="18"/>
      <c r="W314" s="18"/>
      <c r="X314" s="18"/>
      <c r="Y314" s="18"/>
    </row>
    <row r="315" spans="2:25" ht="12" customHeight="1">
      <c r="B315" s="18"/>
      <c r="C315" s="18"/>
      <c r="D315" s="235"/>
      <c r="E315" s="74"/>
      <c r="F315" s="18"/>
      <c r="G315" s="18"/>
      <c r="H315" s="18"/>
      <c r="I315" s="18"/>
      <c r="J315" s="18"/>
      <c r="K315" s="163"/>
      <c r="L315" s="18"/>
      <c r="M315" s="18"/>
      <c r="N315" s="18"/>
      <c r="O315" s="18"/>
      <c r="P315" s="18"/>
      <c r="Q315" s="18"/>
      <c r="R315" s="18"/>
      <c r="S315" s="18"/>
      <c r="T315" s="18"/>
      <c r="U315" s="18"/>
      <c r="V315" s="18"/>
      <c r="W315" s="18"/>
      <c r="X315" s="18"/>
      <c r="Y315" s="18"/>
    </row>
    <row r="316" spans="2:25" ht="12" customHeight="1">
      <c r="B316" s="18"/>
      <c r="C316" s="18"/>
      <c r="D316" s="235"/>
      <c r="E316" s="74"/>
      <c r="F316" s="18"/>
      <c r="G316" s="18"/>
      <c r="H316" s="18"/>
      <c r="I316" s="18"/>
      <c r="J316" s="18"/>
      <c r="K316" s="163"/>
      <c r="L316" s="18"/>
      <c r="M316" s="18"/>
      <c r="N316" s="18"/>
      <c r="O316" s="18"/>
      <c r="P316" s="18"/>
      <c r="Q316" s="18"/>
      <c r="R316" s="18"/>
      <c r="S316" s="18"/>
      <c r="T316" s="18"/>
      <c r="U316" s="18"/>
      <c r="V316" s="18"/>
      <c r="W316" s="18"/>
      <c r="X316" s="18"/>
      <c r="Y316" s="18"/>
    </row>
    <row r="317" spans="2:25" ht="12" customHeight="1">
      <c r="B317" s="18"/>
      <c r="C317" s="18"/>
      <c r="D317" s="235"/>
      <c r="E317" s="74"/>
      <c r="F317" s="18"/>
      <c r="G317" s="18"/>
      <c r="H317" s="18"/>
      <c r="I317" s="18"/>
      <c r="J317" s="18"/>
      <c r="K317" s="163"/>
      <c r="L317" s="18"/>
      <c r="M317" s="18"/>
      <c r="N317" s="18"/>
      <c r="O317" s="18"/>
      <c r="P317" s="18"/>
      <c r="Q317" s="18"/>
      <c r="R317" s="18"/>
      <c r="S317" s="18"/>
      <c r="T317" s="18"/>
      <c r="U317" s="18"/>
      <c r="V317" s="18"/>
      <c r="W317" s="18"/>
      <c r="X317" s="18"/>
      <c r="Y317" s="18"/>
    </row>
    <row r="318" spans="2:25" ht="12" customHeight="1">
      <c r="B318" s="18"/>
      <c r="C318" s="18"/>
      <c r="D318" s="235"/>
      <c r="E318" s="74"/>
      <c r="F318" s="18"/>
      <c r="G318" s="18"/>
      <c r="H318" s="18"/>
      <c r="I318" s="18"/>
      <c r="J318" s="18"/>
      <c r="K318" s="163"/>
      <c r="L318" s="18"/>
      <c r="M318" s="18"/>
      <c r="N318" s="18"/>
      <c r="O318" s="18"/>
      <c r="P318" s="18"/>
      <c r="Q318" s="18"/>
      <c r="R318" s="18"/>
      <c r="S318" s="18"/>
      <c r="T318" s="18"/>
      <c r="U318" s="18"/>
      <c r="V318" s="18"/>
      <c r="W318" s="18"/>
      <c r="X318" s="18"/>
      <c r="Y318" s="18"/>
    </row>
    <row r="319" spans="2:25" ht="12" customHeight="1">
      <c r="B319" s="18"/>
      <c r="C319" s="18"/>
      <c r="D319" s="235"/>
      <c r="E319" s="74"/>
      <c r="F319" s="18"/>
      <c r="G319" s="18"/>
      <c r="H319" s="18"/>
      <c r="I319" s="18"/>
      <c r="J319" s="18"/>
      <c r="K319" s="163"/>
      <c r="L319" s="18"/>
      <c r="M319" s="18"/>
      <c r="N319" s="18"/>
      <c r="O319" s="18"/>
      <c r="P319" s="18"/>
      <c r="Q319" s="18"/>
      <c r="R319" s="18"/>
      <c r="S319" s="18"/>
      <c r="T319" s="18"/>
      <c r="U319" s="18"/>
      <c r="V319" s="18"/>
      <c r="W319" s="18"/>
      <c r="X319" s="18"/>
      <c r="Y319" s="18"/>
    </row>
    <row r="320" spans="2:25" ht="12" customHeight="1">
      <c r="B320" s="18"/>
      <c r="C320" s="18"/>
      <c r="D320" s="235"/>
      <c r="E320" s="74"/>
      <c r="F320" s="18"/>
      <c r="G320" s="18"/>
      <c r="H320" s="18"/>
      <c r="I320" s="18"/>
      <c r="J320" s="18"/>
      <c r="K320" s="163"/>
      <c r="L320" s="18"/>
      <c r="M320" s="18"/>
      <c r="N320" s="18"/>
      <c r="O320" s="18"/>
      <c r="P320" s="18"/>
      <c r="Q320" s="18"/>
      <c r="R320" s="18"/>
      <c r="S320" s="18"/>
      <c r="T320" s="18"/>
      <c r="U320" s="18"/>
      <c r="V320" s="18"/>
      <c r="W320" s="18"/>
      <c r="X320" s="18"/>
      <c r="Y320" s="18"/>
    </row>
    <row r="321" spans="2:25" ht="12" customHeight="1">
      <c r="B321" s="18"/>
      <c r="C321" s="18"/>
      <c r="D321" s="235"/>
      <c r="E321" s="74"/>
      <c r="F321" s="18"/>
      <c r="G321" s="18"/>
      <c r="H321" s="18"/>
      <c r="I321" s="18"/>
      <c r="J321" s="18"/>
      <c r="K321" s="163"/>
      <c r="L321" s="18"/>
      <c r="M321" s="18"/>
      <c r="N321" s="18"/>
      <c r="O321" s="18"/>
      <c r="P321" s="18"/>
      <c r="Q321" s="18"/>
      <c r="R321" s="18"/>
      <c r="S321" s="18"/>
      <c r="T321" s="18"/>
      <c r="U321" s="18"/>
      <c r="V321" s="18"/>
      <c r="W321" s="18"/>
      <c r="X321" s="18"/>
      <c r="Y321" s="18"/>
    </row>
    <row r="322" spans="2:25" ht="12" customHeight="1">
      <c r="B322" s="18"/>
      <c r="C322" s="18"/>
      <c r="D322" s="235"/>
      <c r="E322" s="74"/>
      <c r="F322" s="18"/>
      <c r="G322" s="18"/>
      <c r="H322" s="18"/>
      <c r="I322" s="18"/>
      <c r="J322" s="18"/>
      <c r="K322" s="18"/>
      <c r="L322" s="18"/>
      <c r="M322" s="18"/>
      <c r="N322" s="18"/>
      <c r="O322" s="18"/>
      <c r="P322" s="18"/>
      <c r="Q322" s="18"/>
      <c r="R322" s="18"/>
      <c r="S322" s="18"/>
      <c r="T322" s="18"/>
      <c r="U322" s="18"/>
      <c r="V322" s="18"/>
      <c r="W322" s="18"/>
      <c r="X322" s="18"/>
      <c r="Y322" s="18"/>
    </row>
    <row r="323" spans="2:25" ht="12" customHeight="1">
      <c r="B323" s="18"/>
      <c r="C323" s="18"/>
      <c r="D323" s="235"/>
      <c r="E323" s="74"/>
      <c r="F323" s="18"/>
      <c r="G323" s="18"/>
      <c r="H323" s="18"/>
      <c r="I323" s="18"/>
      <c r="J323" s="18"/>
      <c r="K323" s="18"/>
      <c r="L323" s="18"/>
      <c r="M323" s="18"/>
      <c r="N323" s="18"/>
      <c r="O323" s="18"/>
      <c r="P323" s="18"/>
      <c r="Q323" s="18"/>
      <c r="R323" s="18"/>
      <c r="S323" s="18"/>
      <c r="T323" s="18"/>
      <c r="U323" s="18"/>
      <c r="V323" s="18"/>
      <c r="W323" s="18"/>
      <c r="X323" s="18"/>
      <c r="Y323" s="18"/>
    </row>
    <row r="324" spans="2:25" ht="12" customHeight="1">
      <c r="B324" s="18"/>
      <c r="C324" s="18"/>
      <c r="D324" s="235"/>
      <c r="E324" s="74"/>
      <c r="F324" s="18"/>
      <c r="G324" s="18"/>
      <c r="H324" s="18"/>
      <c r="I324" s="18"/>
      <c r="J324" s="18"/>
      <c r="K324" s="18"/>
      <c r="L324" s="18"/>
      <c r="M324" s="18"/>
      <c r="N324" s="18"/>
      <c r="O324" s="18"/>
      <c r="P324" s="18"/>
      <c r="Q324" s="18"/>
      <c r="R324" s="18"/>
      <c r="S324" s="18"/>
      <c r="T324" s="18"/>
      <c r="U324" s="18"/>
      <c r="V324" s="18"/>
      <c r="W324" s="18"/>
      <c r="X324" s="18"/>
      <c r="Y324" s="18"/>
    </row>
    <row r="325" spans="2:25" ht="12" customHeight="1">
      <c r="B325" s="18"/>
      <c r="C325" s="18"/>
      <c r="D325" s="235"/>
      <c r="E325" s="74"/>
      <c r="F325" s="18"/>
      <c r="G325" s="18"/>
      <c r="H325" s="18"/>
      <c r="I325" s="18"/>
      <c r="J325" s="18"/>
      <c r="K325" s="18"/>
      <c r="L325" s="18"/>
      <c r="M325" s="18"/>
      <c r="N325" s="18"/>
      <c r="O325" s="18"/>
      <c r="P325" s="18"/>
      <c r="Q325" s="18"/>
      <c r="R325" s="18"/>
      <c r="S325" s="18"/>
      <c r="T325" s="18"/>
      <c r="U325" s="18"/>
      <c r="V325" s="18"/>
      <c r="W325" s="18"/>
      <c r="X325" s="18"/>
      <c r="Y325" s="18"/>
    </row>
    <row r="326" spans="2:25" ht="12" customHeight="1">
      <c r="B326" s="18"/>
      <c r="C326" s="18"/>
      <c r="D326" s="235"/>
      <c r="E326" s="74"/>
      <c r="F326" s="18"/>
      <c r="G326" s="18"/>
      <c r="H326" s="18"/>
      <c r="I326" s="18"/>
      <c r="J326" s="18"/>
      <c r="K326" s="18"/>
      <c r="L326" s="18"/>
      <c r="M326" s="18"/>
      <c r="N326" s="18"/>
      <c r="O326" s="18"/>
      <c r="P326" s="18"/>
      <c r="Q326" s="18"/>
      <c r="R326" s="18"/>
      <c r="S326" s="18"/>
      <c r="T326" s="18"/>
      <c r="U326" s="18"/>
      <c r="V326" s="18"/>
      <c r="W326" s="18"/>
      <c r="X326" s="18"/>
      <c r="Y326" s="18"/>
    </row>
    <row r="327" spans="2:25" ht="12" customHeight="1">
      <c r="B327" s="18"/>
      <c r="C327" s="18"/>
      <c r="D327" s="235"/>
      <c r="E327" s="74"/>
      <c r="F327" s="18"/>
      <c r="G327" s="18"/>
      <c r="H327" s="18"/>
      <c r="I327" s="18"/>
      <c r="J327" s="18"/>
      <c r="K327" s="18"/>
      <c r="L327" s="18"/>
      <c r="M327" s="18"/>
      <c r="N327" s="18"/>
      <c r="O327" s="18"/>
      <c r="P327" s="18"/>
      <c r="Q327" s="18"/>
      <c r="R327" s="18"/>
      <c r="S327" s="18"/>
      <c r="T327" s="18"/>
      <c r="U327" s="18"/>
      <c r="V327" s="18"/>
      <c r="W327" s="18"/>
      <c r="X327" s="18"/>
      <c r="Y327" s="18"/>
    </row>
    <row r="328" spans="2:25" ht="12" customHeight="1">
      <c r="B328" s="18"/>
      <c r="C328" s="18"/>
      <c r="D328" s="235"/>
      <c r="E328" s="74"/>
      <c r="F328" s="18"/>
      <c r="G328" s="18"/>
      <c r="H328" s="18"/>
      <c r="I328" s="18"/>
      <c r="J328" s="18"/>
      <c r="K328" s="18"/>
      <c r="L328" s="18"/>
      <c r="M328" s="18"/>
      <c r="N328" s="18"/>
      <c r="O328" s="18"/>
      <c r="P328" s="18"/>
      <c r="Q328" s="18"/>
      <c r="R328" s="18"/>
      <c r="S328" s="18"/>
      <c r="T328" s="18"/>
      <c r="U328" s="18"/>
      <c r="V328" s="18"/>
      <c r="W328" s="18"/>
      <c r="X328" s="18"/>
      <c r="Y328" s="18"/>
    </row>
    <row r="329" spans="2:25" ht="12" customHeight="1">
      <c r="B329" s="18"/>
      <c r="C329" s="18"/>
      <c r="D329" s="235"/>
      <c r="E329" s="74"/>
      <c r="F329" s="18"/>
      <c r="G329" s="18"/>
      <c r="H329" s="18"/>
      <c r="I329" s="18"/>
      <c r="J329" s="18"/>
      <c r="K329" s="18"/>
      <c r="L329" s="18"/>
      <c r="M329" s="18"/>
      <c r="N329" s="18"/>
      <c r="O329" s="18"/>
      <c r="P329" s="18"/>
      <c r="Q329" s="18"/>
      <c r="R329" s="18"/>
      <c r="S329" s="18"/>
      <c r="T329" s="18"/>
      <c r="U329" s="18"/>
      <c r="V329" s="18"/>
      <c r="W329" s="18"/>
      <c r="X329" s="18"/>
      <c r="Y329" s="18"/>
    </row>
    <row r="330" spans="2:25" ht="12" customHeight="1">
      <c r="B330" s="18"/>
      <c r="C330" s="18"/>
      <c r="D330" s="235"/>
      <c r="E330" s="74"/>
      <c r="F330" s="18"/>
      <c r="G330" s="18"/>
      <c r="H330" s="18"/>
      <c r="I330" s="18"/>
      <c r="J330" s="18"/>
      <c r="K330" s="18"/>
      <c r="L330" s="18"/>
      <c r="M330" s="18"/>
      <c r="N330" s="18"/>
      <c r="O330" s="18"/>
      <c r="P330" s="18"/>
      <c r="Q330" s="18"/>
      <c r="R330" s="18"/>
      <c r="S330" s="18"/>
      <c r="T330" s="18"/>
      <c r="U330" s="18"/>
      <c r="V330" s="18"/>
      <c r="W330" s="18"/>
      <c r="X330" s="18"/>
      <c r="Y330" s="18"/>
    </row>
    <row r="331" spans="2:25" ht="12" customHeight="1">
      <c r="B331" s="18"/>
      <c r="C331" s="18"/>
      <c r="D331" s="235"/>
      <c r="E331" s="74"/>
      <c r="F331" s="18"/>
      <c r="G331" s="18"/>
      <c r="H331" s="18"/>
      <c r="I331" s="18"/>
      <c r="J331" s="18"/>
      <c r="K331" s="18"/>
      <c r="L331" s="18"/>
      <c r="M331" s="18"/>
      <c r="N331" s="18"/>
      <c r="O331" s="18"/>
      <c r="P331" s="18"/>
      <c r="Q331" s="18"/>
      <c r="R331" s="18"/>
      <c r="S331" s="18"/>
      <c r="T331" s="18"/>
      <c r="U331" s="18"/>
      <c r="V331" s="18"/>
      <c r="W331" s="18"/>
      <c r="X331" s="18"/>
      <c r="Y331" s="18"/>
    </row>
    <row r="332" spans="2:25" ht="12" customHeight="1">
      <c r="B332" s="18"/>
      <c r="C332" s="18"/>
      <c r="D332" s="235"/>
      <c r="E332" s="74"/>
      <c r="F332" s="18"/>
      <c r="G332" s="18"/>
      <c r="H332" s="18"/>
      <c r="I332" s="18"/>
      <c r="J332" s="18"/>
      <c r="K332" s="18"/>
      <c r="L332" s="18"/>
      <c r="M332" s="18"/>
      <c r="N332" s="18"/>
      <c r="O332" s="18"/>
      <c r="P332" s="18"/>
      <c r="Q332" s="18"/>
      <c r="R332" s="18"/>
      <c r="S332" s="18"/>
      <c r="T332" s="18"/>
      <c r="U332" s="18"/>
      <c r="V332" s="18"/>
      <c r="W332" s="18"/>
      <c r="X332" s="18"/>
      <c r="Y332" s="18"/>
    </row>
    <row r="333" spans="2:25" ht="12" customHeight="1">
      <c r="B333" s="18"/>
      <c r="C333" s="18"/>
      <c r="D333" s="235"/>
      <c r="E333" s="74"/>
      <c r="F333" s="18"/>
      <c r="G333" s="18"/>
      <c r="H333" s="18"/>
      <c r="I333" s="18"/>
      <c r="J333" s="18"/>
      <c r="K333" s="18"/>
      <c r="L333" s="18"/>
      <c r="M333" s="18"/>
      <c r="N333" s="18"/>
      <c r="O333" s="18"/>
      <c r="P333" s="18"/>
      <c r="Q333" s="18"/>
      <c r="R333" s="18"/>
      <c r="S333" s="18"/>
      <c r="T333" s="18"/>
      <c r="U333" s="18"/>
      <c r="V333" s="18"/>
      <c r="W333" s="18"/>
      <c r="X333" s="18"/>
      <c r="Y333" s="18"/>
    </row>
    <row r="334" spans="2:25" ht="12" customHeight="1">
      <c r="B334" s="18"/>
      <c r="C334" s="18"/>
      <c r="D334" s="235"/>
      <c r="E334" s="74"/>
      <c r="F334" s="18"/>
      <c r="G334" s="18"/>
      <c r="H334" s="18"/>
      <c r="I334" s="18"/>
      <c r="J334" s="18"/>
      <c r="K334" s="18"/>
      <c r="L334" s="18"/>
      <c r="M334" s="18"/>
      <c r="N334" s="18"/>
      <c r="O334" s="18"/>
      <c r="P334" s="18"/>
      <c r="Q334" s="18"/>
      <c r="R334" s="18"/>
      <c r="S334" s="18"/>
      <c r="T334" s="18"/>
      <c r="U334" s="18"/>
      <c r="V334" s="18"/>
      <c r="W334" s="18"/>
      <c r="X334" s="18"/>
      <c r="Y334" s="18"/>
    </row>
    <row r="335" spans="2:25" ht="12" customHeight="1">
      <c r="B335" s="18"/>
      <c r="C335" s="18"/>
      <c r="D335" s="235"/>
      <c r="E335" s="74"/>
      <c r="F335" s="18"/>
      <c r="G335" s="18"/>
      <c r="H335" s="18"/>
      <c r="I335" s="18"/>
      <c r="J335" s="18"/>
      <c r="K335" s="18"/>
      <c r="L335" s="18"/>
      <c r="M335" s="18"/>
      <c r="N335" s="18"/>
      <c r="O335" s="18"/>
      <c r="P335" s="18"/>
      <c r="Q335" s="18"/>
      <c r="R335" s="18"/>
      <c r="S335" s="18"/>
      <c r="T335" s="18"/>
      <c r="U335" s="18"/>
      <c r="V335" s="18"/>
      <c r="W335" s="18"/>
      <c r="X335" s="18"/>
      <c r="Y335" s="18"/>
    </row>
    <row r="336" spans="2:25" ht="12" customHeight="1">
      <c r="B336" s="18"/>
      <c r="C336" s="18"/>
      <c r="D336" s="235"/>
      <c r="E336" s="74"/>
      <c r="F336" s="18"/>
      <c r="G336" s="18"/>
      <c r="H336" s="18"/>
      <c r="I336" s="18"/>
      <c r="J336" s="18"/>
      <c r="K336" s="18"/>
      <c r="L336" s="18"/>
      <c r="M336" s="18"/>
      <c r="N336" s="18"/>
      <c r="O336" s="18"/>
      <c r="P336" s="18"/>
      <c r="Q336" s="18"/>
      <c r="R336" s="18"/>
      <c r="S336" s="18"/>
      <c r="T336" s="18"/>
      <c r="U336" s="18"/>
      <c r="V336" s="18"/>
      <c r="W336" s="18"/>
      <c r="X336" s="18"/>
      <c r="Y336" s="18"/>
    </row>
    <row r="337" spans="2:25" ht="12" customHeight="1">
      <c r="B337" s="18"/>
      <c r="C337" s="18"/>
      <c r="D337" s="235"/>
      <c r="E337" s="74"/>
      <c r="F337" s="18"/>
      <c r="G337" s="18"/>
      <c r="H337" s="18"/>
      <c r="I337" s="18"/>
      <c r="J337" s="18"/>
      <c r="K337" s="18"/>
      <c r="L337" s="18"/>
      <c r="M337" s="18"/>
      <c r="N337" s="18"/>
      <c r="O337" s="18"/>
      <c r="P337" s="18"/>
      <c r="Q337" s="18"/>
      <c r="R337" s="18"/>
      <c r="S337" s="18"/>
      <c r="T337" s="18"/>
      <c r="U337" s="18"/>
      <c r="V337" s="18"/>
      <c r="W337" s="18"/>
      <c r="X337" s="18"/>
      <c r="Y337" s="18"/>
    </row>
    <row r="338" spans="2:25" ht="12" customHeight="1">
      <c r="B338" s="18"/>
      <c r="C338" s="18"/>
      <c r="D338" s="235"/>
      <c r="E338" s="74"/>
      <c r="F338" s="18"/>
      <c r="G338" s="18"/>
      <c r="H338" s="18"/>
      <c r="I338" s="18"/>
      <c r="J338" s="18"/>
      <c r="K338" s="18"/>
      <c r="L338" s="18"/>
      <c r="M338" s="18"/>
      <c r="N338" s="18"/>
      <c r="O338" s="18"/>
      <c r="P338" s="18"/>
      <c r="Q338" s="18"/>
      <c r="R338" s="18"/>
      <c r="S338" s="18"/>
      <c r="T338" s="18"/>
      <c r="U338" s="18"/>
      <c r="V338" s="18"/>
      <c r="W338" s="18"/>
      <c r="X338" s="18"/>
      <c r="Y338" s="18"/>
    </row>
    <row r="339" spans="2:25" ht="12" customHeight="1">
      <c r="B339" s="18"/>
      <c r="C339" s="18"/>
      <c r="D339" s="235"/>
      <c r="E339" s="74"/>
      <c r="F339" s="18"/>
      <c r="G339" s="18"/>
      <c r="H339" s="18"/>
      <c r="I339" s="18"/>
      <c r="J339" s="18"/>
      <c r="K339" s="18"/>
      <c r="L339" s="18"/>
      <c r="M339" s="18"/>
      <c r="N339" s="18"/>
      <c r="O339" s="18"/>
      <c r="P339" s="18"/>
      <c r="Q339" s="18"/>
      <c r="R339" s="18"/>
      <c r="S339" s="18"/>
      <c r="T339" s="18"/>
      <c r="U339" s="18"/>
      <c r="V339" s="18"/>
      <c r="W339" s="18"/>
      <c r="X339" s="18"/>
      <c r="Y339" s="18"/>
    </row>
    <row r="340" spans="2:25" ht="12" customHeight="1">
      <c r="B340" s="18"/>
      <c r="C340" s="18"/>
      <c r="D340" s="235"/>
      <c r="E340" s="74"/>
      <c r="F340" s="18"/>
      <c r="G340" s="18"/>
      <c r="H340" s="18"/>
      <c r="I340" s="18"/>
      <c r="J340" s="18"/>
      <c r="K340" s="18"/>
      <c r="L340" s="18"/>
      <c r="M340" s="18"/>
      <c r="N340" s="18"/>
      <c r="O340" s="18"/>
      <c r="P340" s="18"/>
      <c r="Q340" s="18"/>
      <c r="R340" s="18"/>
      <c r="S340" s="18"/>
      <c r="T340" s="18"/>
      <c r="U340" s="18"/>
      <c r="V340" s="18"/>
      <c r="W340" s="18"/>
      <c r="X340" s="18"/>
      <c r="Y340" s="18"/>
    </row>
    <row r="341" spans="2:25" ht="12" customHeight="1">
      <c r="B341" s="18"/>
      <c r="C341" s="18"/>
      <c r="D341" s="235"/>
      <c r="E341" s="74"/>
      <c r="F341" s="18"/>
      <c r="G341" s="18"/>
      <c r="H341" s="18"/>
      <c r="I341" s="18"/>
      <c r="J341" s="18"/>
      <c r="K341" s="18"/>
      <c r="L341" s="18"/>
      <c r="M341" s="18"/>
      <c r="N341" s="18"/>
      <c r="O341" s="18"/>
      <c r="P341" s="18"/>
      <c r="Q341" s="18"/>
      <c r="R341" s="18"/>
      <c r="S341" s="18"/>
      <c r="T341" s="18"/>
      <c r="U341" s="18"/>
      <c r="V341" s="18"/>
      <c r="W341" s="18"/>
      <c r="X341" s="18"/>
      <c r="Y341" s="18"/>
    </row>
    <row r="342" spans="2:25" ht="12" customHeight="1">
      <c r="B342" s="18"/>
      <c r="C342" s="18"/>
      <c r="D342" s="235"/>
      <c r="E342" s="74"/>
      <c r="F342" s="18"/>
      <c r="G342" s="18"/>
      <c r="H342" s="18"/>
      <c r="I342" s="18"/>
      <c r="J342" s="18"/>
      <c r="K342" s="18"/>
      <c r="L342" s="18"/>
      <c r="M342" s="18"/>
      <c r="N342" s="18"/>
      <c r="O342" s="18"/>
      <c r="P342" s="18"/>
      <c r="Q342" s="18"/>
      <c r="R342" s="18"/>
      <c r="S342" s="18"/>
      <c r="T342" s="18"/>
      <c r="U342" s="18"/>
      <c r="V342" s="18"/>
      <c r="W342" s="18"/>
      <c r="X342" s="18"/>
      <c r="Y342" s="18"/>
    </row>
    <row r="343" spans="2:25" ht="12" customHeight="1">
      <c r="B343" s="18"/>
      <c r="C343" s="18"/>
      <c r="D343" s="235"/>
      <c r="E343" s="74"/>
      <c r="F343" s="18"/>
      <c r="G343" s="18"/>
      <c r="H343" s="18"/>
      <c r="I343" s="18"/>
      <c r="J343" s="18"/>
      <c r="K343" s="18"/>
      <c r="L343" s="18"/>
      <c r="M343" s="18"/>
      <c r="N343" s="18"/>
      <c r="O343" s="18"/>
      <c r="P343" s="18"/>
      <c r="Q343" s="18"/>
      <c r="R343" s="18"/>
      <c r="S343" s="18"/>
      <c r="T343" s="18"/>
      <c r="U343" s="18"/>
      <c r="V343" s="18"/>
      <c r="W343" s="18"/>
      <c r="X343" s="18"/>
      <c r="Y343" s="18"/>
    </row>
    <row r="344" spans="2:25" ht="12" customHeight="1">
      <c r="B344" s="18"/>
      <c r="C344" s="18"/>
      <c r="D344" s="235"/>
      <c r="E344" s="74"/>
      <c r="F344" s="18"/>
      <c r="G344" s="18"/>
      <c r="H344" s="18"/>
      <c r="I344" s="18"/>
      <c r="J344" s="18"/>
      <c r="K344" s="18"/>
      <c r="L344" s="18"/>
      <c r="M344" s="18"/>
      <c r="N344" s="18"/>
      <c r="O344" s="18"/>
      <c r="P344" s="18"/>
      <c r="Q344" s="18"/>
      <c r="R344" s="18"/>
      <c r="S344" s="18"/>
      <c r="T344" s="18"/>
      <c r="U344" s="18"/>
      <c r="V344" s="18"/>
      <c r="W344" s="18"/>
      <c r="X344" s="18"/>
      <c r="Y344" s="18"/>
    </row>
    <row r="345" spans="2:25" ht="12" customHeight="1">
      <c r="B345" s="18"/>
      <c r="C345" s="18"/>
      <c r="D345" s="235"/>
      <c r="E345" s="74"/>
      <c r="F345" s="18"/>
      <c r="G345" s="18"/>
      <c r="H345" s="18"/>
      <c r="I345" s="18"/>
      <c r="J345" s="18"/>
      <c r="K345" s="18"/>
      <c r="L345" s="18"/>
      <c r="M345" s="18"/>
      <c r="N345" s="18"/>
      <c r="O345" s="18"/>
      <c r="P345" s="18"/>
      <c r="Q345" s="18"/>
      <c r="R345" s="18"/>
      <c r="S345" s="18"/>
      <c r="T345" s="18"/>
      <c r="U345" s="18"/>
      <c r="V345" s="18"/>
      <c r="W345" s="18"/>
      <c r="X345" s="18"/>
      <c r="Y345" s="18"/>
    </row>
    <row r="346" spans="2:25" ht="12" customHeight="1">
      <c r="B346" s="18"/>
      <c r="C346" s="18"/>
      <c r="D346" s="235"/>
      <c r="E346" s="74"/>
      <c r="F346" s="18"/>
      <c r="G346" s="18"/>
      <c r="H346" s="18"/>
      <c r="I346" s="18"/>
      <c r="J346" s="18"/>
      <c r="K346" s="18"/>
      <c r="L346" s="18"/>
      <c r="M346" s="18"/>
      <c r="N346" s="18"/>
      <c r="O346" s="18"/>
      <c r="P346" s="18"/>
      <c r="Q346" s="18"/>
      <c r="R346" s="18"/>
      <c r="S346" s="18"/>
      <c r="T346" s="18"/>
      <c r="U346" s="18"/>
      <c r="V346" s="18"/>
      <c r="W346" s="18"/>
      <c r="X346" s="18"/>
      <c r="Y346" s="18"/>
    </row>
    <row r="347" spans="2:25" ht="12" customHeight="1">
      <c r="B347" s="18"/>
      <c r="C347" s="18"/>
      <c r="D347" s="235"/>
      <c r="E347" s="74"/>
      <c r="F347" s="18"/>
      <c r="G347" s="18"/>
      <c r="H347" s="18"/>
      <c r="I347" s="18"/>
      <c r="J347" s="18"/>
      <c r="K347" s="18"/>
      <c r="L347" s="18"/>
      <c r="M347" s="18"/>
      <c r="N347" s="18"/>
      <c r="O347" s="18"/>
      <c r="P347" s="18"/>
      <c r="Q347" s="18"/>
      <c r="R347" s="18"/>
      <c r="S347" s="18"/>
      <c r="T347" s="18"/>
      <c r="U347" s="18"/>
      <c r="V347" s="18"/>
      <c r="W347" s="18"/>
      <c r="X347" s="18"/>
      <c r="Y347" s="18"/>
    </row>
    <row r="348" spans="2:25" ht="12" customHeight="1">
      <c r="B348" s="18"/>
      <c r="C348" s="18"/>
      <c r="D348" s="235"/>
      <c r="E348" s="74"/>
      <c r="F348" s="18"/>
      <c r="G348" s="18"/>
      <c r="H348" s="18"/>
      <c r="I348" s="18"/>
      <c r="J348" s="18"/>
      <c r="K348" s="18"/>
      <c r="L348" s="18"/>
      <c r="M348" s="18"/>
      <c r="N348" s="18"/>
      <c r="O348" s="18"/>
      <c r="P348" s="18"/>
      <c r="Q348" s="18"/>
      <c r="R348" s="18"/>
      <c r="S348" s="18"/>
      <c r="T348" s="18"/>
      <c r="U348" s="18"/>
      <c r="V348" s="18"/>
      <c r="W348" s="18"/>
      <c r="X348" s="18"/>
      <c r="Y348" s="18"/>
    </row>
    <row r="349" spans="2:25" ht="12" customHeight="1">
      <c r="B349" s="18"/>
      <c r="C349" s="18"/>
      <c r="D349" s="235"/>
      <c r="E349" s="74"/>
      <c r="F349" s="18"/>
      <c r="G349" s="18"/>
      <c r="H349" s="18"/>
      <c r="I349" s="18"/>
      <c r="J349" s="18"/>
      <c r="K349" s="18"/>
      <c r="L349" s="18"/>
      <c r="M349" s="18"/>
      <c r="N349" s="18"/>
      <c r="O349" s="18"/>
      <c r="P349" s="18"/>
      <c r="Q349" s="18"/>
      <c r="R349" s="18"/>
      <c r="S349" s="18"/>
      <c r="T349" s="18"/>
      <c r="U349" s="18"/>
      <c r="V349" s="18"/>
      <c r="W349" s="18"/>
      <c r="X349" s="18"/>
      <c r="Y349" s="18"/>
    </row>
    <row r="350" spans="2:25" ht="12" customHeight="1">
      <c r="B350" s="18"/>
      <c r="C350" s="18"/>
      <c r="D350" s="235"/>
      <c r="E350" s="74"/>
      <c r="F350" s="18"/>
      <c r="G350" s="18"/>
      <c r="H350" s="18"/>
      <c r="I350" s="18"/>
      <c r="J350" s="18"/>
      <c r="K350" s="18"/>
      <c r="L350" s="18"/>
      <c r="M350" s="18"/>
      <c r="N350" s="18"/>
      <c r="O350" s="18"/>
      <c r="P350" s="18"/>
      <c r="Q350" s="18"/>
      <c r="R350" s="18"/>
      <c r="S350" s="18"/>
      <c r="T350" s="18"/>
      <c r="U350" s="18"/>
      <c r="V350" s="18"/>
      <c r="W350" s="18"/>
      <c r="X350" s="18"/>
      <c r="Y350" s="18"/>
    </row>
    <row r="351" spans="2:25" ht="12" customHeight="1">
      <c r="B351" s="18"/>
      <c r="C351" s="18"/>
      <c r="D351" s="235"/>
      <c r="E351" s="74"/>
      <c r="F351" s="18"/>
      <c r="G351" s="18"/>
      <c r="H351" s="18"/>
      <c r="I351" s="18"/>
      <c r="J351" s="18"/>
      <c r="K351" s="18"/>
      <c r="L351" s="18"/>
      <c r="M351" s="18"/>
      <c r="N351" s="18"/>
      <c r="O351" s="18"/>
      <c r="P351" s="18"/>
      <c r="Q351" s="18"/>
      <c r="R351" s="18"/>
      <c r="S351" s="18"/>
      <c r="T351" s="18"/>
      <c r="U351" s="18"/>
      <c r="V351" s="18"/>
      <c r="W351" s="18"/>
      <c r="X351" s="18"/>
      <c r="Y351" s="18"/>
    </row>
    <row r="352" spans="2:25" ht="12" customHeight="1">
      <c r="B352" s="18"/>
      <c r="C352" s="18"/>
      <c r="D352" s="235"/>
      <c r="E352" s="74"/>
      <c r="F352" s="18"/>
      <c r="G352" s="18"/>
      <c r="H352" s="18"/>
      <c r="I352" s="18"/>
      <c r="J352" s="18"/>
      <c r="K352" s="18"/>
      <c r="L352" s="18"/>
      <c r="M352" s="18"/>
      <c r="N352" s="18"/>
      <c r="O352" s="18"/>
      <c r="P352" s="18"/>
      <c r="Q352" s="18"/>
      <c r="R352" s="18"/>
      <c r="S352" s="18"/>
      <c r="T352" s="18"/>
      <c r="U352" s="18"/>
      <c r="V352" s="18"/>
      <c r="W352" s="18"/>
      <c r="X352" s="18"/>
      <c r="Y352" s="18"/>
    </row>
    <row r="353" spans="2:25" ht="12" customHeight="1">
      <c r="B353" s="18"/>
      <c r="C353" s="18"/>
      <c r="D353" s="235"/>
      <c r="E353" s="74"/>
      <c r="F353" s="18"/>
      <c r="G353" s="18"/>
      <c r="H353" s="18"/>
      <c r="I353" s="18"/>
      <c r="J353" s="18"/>
      <c r="K353" s="18"/>
      <c r="L353" s="18"/>
      <c r="M353" s="18"/>
      <c r="N353" s="18"/>
      <c r="O353" s="18"/>
      <c r="P353" s="18"/>
      <c r="Q353" s="18"/>
      <c r="R353" s="18"/>
      <c r="S353" s="18"/>
      <c r="T353" s="18"/>
      <c r="U353" s="18"/>
      <c r="V353" s="18"/>
      <c r="W353" s="18"/>
      <c r="X353" s="18"/>
      <c r="Y353" s="18"/>
    </row>
    <row r="354" spans="2:25" ht="12" customHeight="1">
      <c r="B354" s="18"/>
      <c r="C354" s="18"/>
      <c r="D354" s="235"/>
      <c r="E354" s="74"/>
      <c r="F354" s="18"/>
      <c r="G354" s="18"/>
      <c r="H354" s="18"/>
      <c r="I354" s="18"/>
      <c r="J354" s="18"/>
      <c r="K354" s="18"/>
      <c r="L354" s="18"/>
      <c r="M354" s="18"/>
      <c r="N354" s="18"/>
      <c r="O354" s="18"/>
      <c r="P354" s="18"/>
      <c r="Q354" s="18"/>
      <c r="R354" s="18"/>
      <c r="S354" s="18"/>
      <c r="T354" s="18"/>
      <c r="U354" s="18"/>
      <c r="V354" s="18"/>
      <c r="W354" s="18"/>
      <c r="X354" s="18"/>
      <c r="Y354" s="18"/>
    </row>
    <row r="355" spans="2:25" ht="12" customHeight="1">
      <c r="B355" s="18"/>
      <c r="C355" s="18"/>
      <c r="D355" s="235"/>
      <c r="E355" s="74"/>
      <c r="F355" s="18"/>
      <c r="G355" s="18"/>
      <c r="H355" s="18"/>
      <c r="I355" s="18"/>
      <c r="J355" s="18"/>
      <c r="K355" s="18"/>
      <c r="L355" s="18"/>
      <c r="M355" s="18"/>
      <c r="N355" s="18"/>
      <c r="O355" s="18"/>
      <c r="P355" s="18"/>
      <c r="Q355" s="18"/>
      <c r="R355" s="18"/>
      <c r="S355" s="18"/>
      <c r="T355" s="18"/>
      <c r="U355" s="18"/>
      <c r="V355" s="18"/>
      <c r="W355" s="18"/>
      <c r="X355" s="18"/>
      <c r="Y355" s="18"/>
    </row>
    <row r="356" spans="2:25" ht="12" customHeight="1">
      <c r="B356" s="18"/>
      <c r="C356" s="18"/>
      <c r="D356" s="235"/>
      <c r="E356" s="74"/>
      <c r="F356" s="18"/>
      <c r="G356" s="18"/>
      <c r="H356" s="18"/>
      <c r="I356" s="18"/>
      <c r="J356" s="18"/>
      <c r="K356" s="18"/>
      <c r="L356" s="18"/>
      <c r="M356" s="18"/>
      <c r="N356" s="18"/>
      <c r="O356" s="18"/>
      <c r="P356" s="18"/>
      <c r="Q356" s="18"/>
      <c r="R356" s="18"/>
      <c r="S356" s="18"/>
      <c r="T356" s="18"/>
      <c r="U356" s="18"/>
      <c r="V356" s="18"/>
      <c r="W356" s="18"/>
      <c r="X356" s="18"/>
      <c r="Y356" s="18"/>
    </row>
    <row r="357" spans="2:25" ht="12" customHeight="1">
      <c r="B357" s="18"/>
      <c r="C357" s="18"/>
      <c r="D357" s="235"/>
      <c r="E357" s="74"/>
      <c r="F357" s="18"/>
      <c r="G357" s="18"/>
      <c r="H357" s="18"/>
      <c r="I357" s="18"/>
      <c r="J357" s="18"/>
      <c r="K357" s="18"/>
      <c r="L357" s="18"/>
      <c r="M357" s="18"/>
      <c r="N357" s="18"/>
      <c r="O357" s="18"/>
      <c r="P357" s="18"/>
      <c r="Q357" s="18"/>
      <c r="R357" s="18"/>
      <c r="S357" s="18"/>
      <c r="T357" s="18"/>
      <c r="U357" s="18"/>
      <c r="V357" s="18"/>
      <c r="W357" s="18"/>
      <c r="X357" s="18"/>
      <c r="Y357" s="18"/>
    </row>
    <row r="358" spans="2:25" ht="12" customHeight="1">
      <c r="B358" s="18"/>
      <c r="C358" s="18"/>
      <c r="D358" s="235"/>
      <c r="E358" s="74"/>
      <c r="F358" s="18"/>
      <c r="G358" s="18"/>
      <c r="H358" s="18"/>
      <c r="I358" s="18"/>
      <c r="J358" s="18"/>
      <c r="K358" s="18"/>
      <c r="L358" s="18"/>
      <c r="M358" s="18"/>
      <c r="N358" s="18"/>
      <c r="O358" s="18"/>
      <c r="P358" s="18"/>
      <c r="Q358" s="18"/>
      <c r="R358" s="18"/>
      <c r="S358" s="18"/>
      <c r="T358" s="18"/>
      <c r="U358" s="18"/>
      <c r="V358" s="18"/>
      <c r="W358" s="18"/>
      <c r="X358" s="18"/>
      <c r="Y358" s="18"/>
    </row>
    <row r="359" spans="2:25" ht="12" customHeight="1">
      <c r="B359" s="18"/>
      <c r="C359" s="18"/>
      <c r="D359" s="235"/>
      <c r="E359" s="74"/>
      <c r="F359" s="18"/>
      <c r="G359" s="18"/>
      <c r="H359" s="18"/>
      <c r="I359" s="18"/>
      <c r="J359" s="18"/>
      <c r="K359" s="18"/>
      <c r="L359" s="18"/>
      <c r="M359" s="18"/>
      <c r="N359" s="18"/>
      <c r="O359" s="18"/>
      <c r="P359" s="18"/>
      <c r="Q359" s="18"/>
      <c r="R359" s="18"/>
      <c r="S359" s="18"/>
      <c r="T359" s="18"/>
      <c r="U359" s="18"/>
      <c r="V359" s="18"/>
      <c r="W359" s="18"/>
      <c r="X359" s="18"/>
      <c r="Y359" s="18"/>
    </row>
    <row r="360" spans="2:25" ht="12" customHeight="1">
      <c r="B360" s="18"/>
      <c r="C360" s="18"/>
      <c r="D360" s="235"/>
      <c r="E360" s="74"/>
      <c r="F360" s="18"/>
      <c r="G360" s="18"/>
      <c r="H360" s="18"/>
      <c r="I360" s="18"/>
      <c r="J360" s="18"/>
      <c r="K360" s="18"/>
      <c r="L360" s="18"/>
      <c r="M360" s="18"/>
      <c r="N360" s="18"/>
      <c r="O360" s="18"/>
      <c r="P360" s="18"/>
      <c r="Q360" s="18"/>
      <c r="R360" s="18"/>
      <c r="S360" s="18"/>
      <c r="T360" s="18"/>
      <c r="U360" s="18"/>
      <c r="V360" s="18"/>
      <c r="W360" s="18"/>
      <c r="X360" s="18"/>
      <c r="Y360" s="18"/>
    </row>
    <row r="361" spans="2:25" ht="12" customHeight="1">
      <c r="B361" s="18"/>
      <c r="C361" s="18"/>
      <c r="D361" s="235"/>
      <c r="E361" s="74"/>
      <c r="F361" s="18"/>
      <c r="G361" s="18"/>
      <c r="H361" s="18"/>
      <c r="I361" s="18"/>
      <c r="J361" s="18"/>
      <c r="K361" s="18"/>
      <c r="L361" s="18"/>
      <c r="M361" s="18"/>
      <c r="N361" s="18"/>
      <c r="O361" s="18"/>
      <c r="P361" s="18"/>
      <c r="Q361" s="18"/>
      <c r="R361" s="18"/>
      <c r="S361" s="18"/>
      <c r="T361" s="18"/>
      <c r="U361" s="18"/>
      <c r="V361" s="18"/>
      <c r="W361" s="18"/>
      <c r="X361" s="18"/>
      <c r="Y361" s="18"/>
    </row>
    <row r="362" spans="2:25" ht="12" customHeight="1">
      <c r="B362" s="18"/>
      <c r="C362" s="18"/>
      <c r="D362" s="235"/>
      <c r="E362" s="74"/>
      <c r="F362" s="18"/>
      <c r="G362" s="18"/>
      <c r="H362" s="18"/>
      <c r="I362" s="18"/>
      <c r="J362" s="18"/>
      <c r="K362" s="18"/>
      <c r="L362" s="18"/>
      <c r="M362" s="18"/>
      <c r="N362" s="18"/>
      <c r="O362" s="18"/>
      <c r="P362" s="18"/>
      <c r="Q362" s="18"/>
      <c r="R362" s="18"/>
      <c r="S362" s="18"/>
      <c r="T362" s="18"/>
      <c r="U362" s="18"/>
      <c r="V362" s="18"/>
      <c r="W362" s="18"/>
      <c r="X362" s="18"/>
      <c r="Y362" s="18"/>
    </row>
    <row r="363" spans="2:25" ht="12" customHeight="1">
      <c r="B363" s="18"/>
      <c r="C363" s="18"/>
      <c r="D363" s="235"/>
      <c r="E363" s="74"/>
      <c r="F363" s="18"/>
      <c r="G363" s="18"/>
      <c r="H363" s="18"/>
      <c r="I363" s="18"/>
      <c r="J363" s="18"/>
      <c r="K363" s="18"/>
      <c r="L363" s="18"/>
      <c r="M363" s="18"/>
      <c r="N363" s="18"/>
      <c r="O363" s="18"/>
      <c r="P363" s="18"/>
      <c r="Q363" s="18"/>
      <c r="R363" s="18"/>
      <c r="S363" s="18"/>
      <c r="T363" s="18"/>
      <c r="U363" s="18"/>
      <c r="V363" s="18"/>
      <c r="W363" s="18"/>
      <c r="X363" s="18"/>
      <c r="Y363" s="18"/>
    </row>
    <row r="364" spans="2:25" ht="12" customHeight="1">
      <c r="B364" s="18"/>
      <c r="C364" s="18"/>
      <c r="D364" s="235"/>
      <c r="E364" s="74"/>
      <c r="F364" s="18"/>
      <c r="G364" s="18"/>
      <c r="H364" s="18"/>
      <c r="I364" s="18"/>
      <c r="J364" s="18"/>
      <c r="K364" s="18"/>
      <c r="L364" s="18"/>
      <c r="M364" s="18"/>
      <c r="N364" s="18"/>
      <c r="O364" s="18"/>
      <c r="P364" s="18"/>
      <c r="Q364" s="18"/>
      <c r="R364" s="18"/>
      <c r="S364" s="18"/>
      <c r="T364" s="18"/>
      <c r="U364" s="18"/>
      <c r="V364" s="18"/>
      <c r="W364" s="18"/>
      <c r="X364" s="18"/>
      <c r="Y364" s="18"/>
    </row>
    <row r="365" spans="2:25" ht="12" customHeight="1">
      <c r="B365" s="18"/>
      <c r="C365" s="18"/>
      <c r="D365" s="235"/>
      <c r="E365" s="74"/>
      <c r="F365" s="18"/>
      <c r="G365" s="18"/>
      <c r="H365" s="18"/>
      <c r="I365" s="18"/>
      <c r="J365" s="18"/>
      <c r="K365" s="18"/>
      <c r="L365" s="18"/>
      <c r="M365" s="18"/>
      <c r="N365" s="18"/>
      <c r="O365" s="18"/>
      <c r="P365" s="18"/>
      <c r="Q365" s="18"/>
      <c r="R365" s="18"/>
      <c r="S365" s="18"/>
      <c r="T365" s="18"/>
      <c r="U365" s="18"/>
      <c r="V365" s="18"/>
      <c r="W365" s="18"/>
      <c r="X365" s="18"/>
      <c r="Y365" s="18"/>
    </row>
    <row r="366" spans="2:25" ht="12" customHeight="1">
      <c r="B366" s="18"/>
      <c r="C366" s="18"/>
      <c r="D366" s="235"/>
      <c r="E366" s="74"/>
      <c r="F366" s="18"/>
      <c r="G366" s="18"/>
      <c r="H366" s="18"/>
      <c r="I366" s="18"/>
      <c r="J366" s="18"/>
      <c r="K366" s="18"/>
      <c r="L366" s="18"/>
      <c r="M366" s="18"/>
      <c r="N366" s="18"/>
      <c r="O366" s="18"/>
      <c r="P366" s="18"/>
      <c r="Q366" s="18"/>
      <c r="R366" s="18"/>
      <c r="S366" s="18"/>
      <c r="T366" s="18"/>
      <c r="U366" s="18"/>
      <c r="V366" s="18"/>
      <c r="W366" s="18"/>
      <c r="X366" s="18"/>
      <c r="Y366" s="18"/>
    </row>
    <row r="367" spans="2:25" ht="12" customHeight="1">
      <c r="B367" s="18"/>
      <c r="C367" s="18"/>
      <c r="D367" s="235"/>
      <c r="E367" s="74"/>
      <c r="F367" s="18"/>
      <c r="G367" s="18"/>
      <c r="H367" s="18"/>
      <c r="I367" s="18"/>
      <c r="J367" s="18"/>
      <c r="K367" s="18"/>
      <c r="L367" s="18"/>
      <c r="M367" s="18"/>
      <c r="N367" s="18"/>
      <c r="O367" s="18"/>
      <c r="P367" s="18"/>
      <c r="Q367" s="18"/>
      <c r="R367" s="18"/>
      <c r="S367" s="18"/>
      <c r="T367" s="18"/>
      <c r="U367" s="18"/>
      <c r="V367" s="18"/>
      <c r="W367" s="18"/>
      <c r="X367" s="18"/>
      <c r="Y367" s="18"/>
    </row>
    <row r="368" spans="2:25" ht="12" customHeight="1">
      <c r="B368" s="18"/>
      <c r="C368" s="18"/>
      <c r="D368" s="235"/>
      <c r="E368" s="74"/>
      <c r="F368" s="18"/>
      <c r="G368" s="18"/>
      <c r="H368" s="18"/>
      <c r="I368" s="18"/>
      <c r="J368" s="18"/>
      <c r="K368" s="18"/>
      <c r="L368" s="18"/>
      <c r="M368" s="18"/>
      <c r="N368" s="18"/>
      <c r="O368" s="18"/>
      <c r="P368" s="18"/>
      <c r="Q368" s="18"/>
      <c r="R368" s="18"/>
      <c r="S368" s="18"/>
      <c r="T368" s="18"/>
      <c r="U368" s="18"/>
      <c r="V368" s="18"/>
      <c r="W368" s="18"/>
      <c r="X368" s="18"/>
      <c r="Y368" s="18"/>
    </row>
    <row r="369" spans="2:25" ht="12" customHeight="1">
      <c r="B369" s="18"/>
      <c r="C369" s="18"/>
      <c r="D369" s="235"/>
      <c r="E369" s="74"/>
      <c r="F369" s="18"/>
      <c r="G369" s="18"/>
      <c r="H369" s="18"/>
      <c r="I369" s="18"/>
      <c r="J369" s="18"/>
      <c r="K369" s="18"/>
      <c r="L369" s="18"/>
      <c r="M369" s="18"/>
      <c r="N369" s="18"/>
      <c r="O369" s="18"/>
      <c r="P369" s="18"/>
      <c r="Q369" s="18"/>
      <c r="R369" s="18"/>
      <c r="S369" s="18"/>
      <c r="T369" s="18"/>
      <c r="U369" s="18"/>
      <c r="V369" s="18"/>
      <c r="W369" s="18"/>
      <c r="X369" s="18"/>
      <c r="Y369" s="18"/>
    </row>
    <row r="370" spans="2:25" ht="12" customHeight="1">
      <c r="B370" s="18"/>
      <c r="C370" s="18"/>
      <c r="D370" s="235"/>
      <c r="E370" s="74"/>
      <c r="F370" s="18"/>
      <c r="G370" s="18"/>
      <c r="H370" s="18"/>
      <c r="I370" s="18"/>
      <c r="J370" s="18"/>
      <c r="K370" s="18"/>
      <c r="L370" s="18"/>
      <c r="M370" s="18"/>
      <c r="N370" s="18"/>
      <c r="O370" s="18"/>
      <c r="P370" s="18"/>
      <c r="Q370" s="18"/>
      <c r="R370" s="18"/>
      <c r="S370" s="18"/>
      <c r="T370" s="18"/>
      <c r="U370" s="18"/>
      <c r="V370" s="18"/>
      <c r="W370" s="18"/>
      <c r="X370" s="18"/>
      <c r="Y370" s="18"/>
    </row>
    <row r="371" spans="2:25" ht="12" customHeight="1">
      <c r="B371" s="18"/>
      <c r="C371" s="18"/>
      <c r="D371" s="235"/>
      <c r="E371" s="74"/>
      <c r="F371" s="18"/>
      <c r="G371" s="18"/>
      <c r="H371" s="18"/>
      <c r="I371" s="18"/>
      <c r="J371" s="18"/>
      <c r="K371" s="18"/>
      <c r="L371" s="18"/>
      <c r="M371" s="18"/>
      <c r="N371" s="18"/>
      <c r="O371" s="18"/>
      <c r="P371" s="18"/>
      <c r="Q371" s="18"/>
      <c r="R371" s="18"/>
      <c r="S371" s="18"/>
      <c r="T371" s="18"/>
      <c r="U371" s="18"/>
      <c r="V371" s="18"/>
      <c r="W371" s="18"/>
      <c r="X371" s="18"/>
      <c r="Y371" s="18"/>
    </row>
    <row r="372" spans="2:25" ht="12" customHeight="1">
      <c r="B372" s="18"/>
      <c r="C372" s="18"/>
      <c r="D372" s="235"/>
      <c r="E372" s="74"/>
      <c r="F372" s="18"/>
      <c r="G372" s="18"/>
      <c r="H372" s="18"/>
      <c r="I372" s="18"/>
      <c r="J372" s="18"/>
      <c r="K372" s="18"/>
      <c r="L372" s="18"/>
      <c r="M372" s="18"/>
      <c r="N372" s="18"/>
      <c r="O372" s="18"/>
      <c r="P372" s="18"/>
      <c r="Q372" s="18"/>
      <c r="R372" s="18"/>
      <c r="S372" s="18"/>
      <c r="T372" s="18"/>
      <c r="U372" s="18"/>
      <c r="V372" s="18"/>
      <c r="W372" s="18"/>
      <c r="X372" s="18"/>
      <c r="Y372" s="18"/>
    </row>
    <row r="373" spans="2:25" ht="12" customHeight="1">
      <c r="B373" s="18"/>
      <c r="C373" s="18"/>
      <c r="D373" s="235"/>
      <c r="E373" s="74"/>
      <c r="F373" s="18"/>
      <c r="G373" s="18"/>
      <c r="H373" s="18"/>
      <c r="I373" s="18"/>
      <c r="J373" s="18"/>
      <c r="K373" s="18"/>
      <c r="L373" s="18"/>
      <c r="M373" s="18"/>
      <c r="N373" s="18"/>
      <c r="O373" s="18"/>
      <c r="P373" s="18"/>
      <c r="Q373" s="18"/>
      <c r="R373" s="18"/>
      <c r="S373" s="18"/>
      <c r="T373" s="18"/>
      <c r="U373" s="18"/>
      <c r="V373" s="18"/>
      <c r="W373" s="18"/>
      <c r="X373" s="18"/>
      <c r="Y373" s="18"/>
    </row>
    <row r="374" spans="2:25" ht="12" customHeight="1">
      <c r="B374" s="18"/>
      <c r="C374" s="18"/>
      <c r="D374" s="235"/>
      <c r="E374" s="74"/>
      <c r="F374" s="18"/>
      <c r="G374" s="18"/>
      <c r="H374" s="18"/>
      <c r="I374" s="18"/>
      <c r="J374" s="18"/>
      <c r="K374" s="18"/>
      <c r="L374" s="18"/>
      <c r="M374" s="18"/>
      <c r="N374" s="18"/>
      <c r="O374" s="18"/>
      <c r="P374" s="18"/>
      <c r="Q374" s="18"/>
      <c r="R374" s="18"/>
      <c r="S374" s="18"/>
      <c r="T374" s="18"/>
      <c r="U374" s="18"/>
      <c r="V374" s="18"/>
      <c r="W374" s="18"/>
      <c r="X374" s="18"/>
      <c r="Y374" s="18"/>
    </row>
    <row r="375" spans="2:25" ht="12" customHeight="1">
      <c r="B375" s="18"/>
      <c r="C375" s="18"/>
      <c r="D375" s="235"/>
      <c r="E375" s="74"/>
      <c r="F375" s="18"/>
      <c r="G375" s="18"/>
      <c r="H375" s="18"/>
      <c r="I375" s="18"/>
      <c r="J375" s="18"/>
      <c r="K375" s="18"/>
      <c r="L375" s="18"/>
      <c r="M375" s="18"/>
      <c r="N375" s="18"/>
      <c r="O375" s="18"/>
      <c r="P375" s="18"/>
      <c r="Q375" s="18"/>
      <c r="R375" s="18"/>
      <c r="S375" s="18"/>
      <c r="T375" s="18"/>
      <c r="U375" s="18"/>
      <c r="V375" s="18"/>
      <c r="W375" s="18"/>
      <c r="X375" s="18"/>
      <c r="Y375" s="18"/>
    </row>
    <row r="376" spans="2:25" ht="12" customHeight="1">
      <c r="B376" s="18"/>
      <c r="C376" s="18"/>
      <c r="D376" s="235"/>
      <c r="E376" s="74"/>
      <c r="F376" s="18"/>
      <c r="G376" s="18"/>
      <c r="H376" s="18"/>
      <c r="I376" s="18"/>
      <c r="J376" s="18"/>
      <c r="K376" s="18"/>
      <c r="L376" s="18"/>
      <c r="M376" s="18"/>
      <c r="N376" s="18"/>
      <c r="O376" s="18"/>
      <c r="P376" s="18"/>
      <c r="Q376" s="18"/>
      <c r="R376" s="18"/>
      <c r="S376" s="18"/>
      <c r="T376" s="18"/>
      <c r="U376" s="18"/>
      <c r="V376" s="18"/>
      <c r="W376" s="18"/>
      <c r="X376" s="18"/>
      <c r="Y376" s="18"/>
    </row>
    <row r="377" spans="2:25" ht="12" customHeight="1">
      <c r="B377" s="18"/>
      <c r="C377" s="18"/>
      <c r="D377" s="235"/>
      <c r="E377" s="74"/>
      <c r="F377" s="18"/>
      <c r="G377" s="18"/>
      <c r="H377" s="18"/>
      <c r="I377" s="18"/>
      <c r="J377" s="18"/>
      <c r="K377" s="18"/>
      <c r="L377" s="18"/>
      <c r="M377" s="18"/>
      <c r="N377" s="18"/>
      <c r="O377" s="18"/>
      <c r="P377" s="18"/>
      <c r="Q377" s="18"/>
      <c r="R377" s="18"/>
      <c r="S377" s="18"/>
      <c r="T377" s="18"/>
      <c r="U377" s="18"/>
      <c r="V377" s="18"/>
      <c r="W377" s="18"/>
      <c r="X377" s="18"/>
      <c r="Y377" s="18"/>
    </row>
    <row r="378" spans="2:25" ht="12" customHeight="1">
      <c r="B378" s="18"/>
      <c r="C378" s="18"/>
      <c r="D378" s="235"/>
      <c r="E378" s="74"/>
      <c r="F378" s="18"/>
      <c r="G378" s="18"/>
      <c r="H378" s="18"/>
      <c r="I378" s="18"/>
      <c r="J378" s="18"/>
      <c r="K378" s="18"/>
      <c r="L378" s="18"/>
      <c r="M378" s="18"/>
      <c r="N378" s="18"/>
      <c r="O378" s="18"/>
      <c r="P378" s="18"/>
      <c r="Q378" s="18"/>
      <c r="R378" s="18"/>
      <c r="S378" s="18"/>
      <c r="T378" s="18"/>
      <c r="U378" s="18"/>
      <c r="V378" s="18"/>
      <c r="W378" s="18"/>
      <c r="X378" s="18"/>
      <c r="Y378" s="18"/>
    </row>
    <row r="379" spans="2:25" ht="12" customHeight="1">
      <c r="B379" s="18"/>
      <c r="C379" s="18"/>
      <c r="D379" s="235"/>
      <c r="E379" s="74"/>
      <c r="F379" s="18"/>
      <c r="G379" s="18"/>
      <c r="H379" s="18"/>
      <c r="I379" s="18"/>
      <c r="J379" s="18"/>
      <c r="K379" s="18"/>
      <c r="L379" s="18"/>
      <c r="M379" s="18"/>
      <c r="N379" s="18"/>
      <c r="O379" s="18"/>
      <c r="P379" s="18"/>
      <c r="Q379" s="18"/>
      <c r="R379" s="18"/>
      <c r="S379" s="18"/>
      <c r="T379" s="18"/>
      <c r="U379" s="18"/>
      <c r="V379" s="18"/>
      <c r="W379" s="18"/>
      <c r="X379" s="18"/>
      <c r="Y379" s="18"/>
    </row>
    <row r="380" spans="2:25" ht="12" customHeight="1">
      <c r="B380" s="18"/>
      <c r="C380" s="18"/>
      <c r="D380" s="235"/>
      <c r="E380" s="74"/>
      <c r="F380" s="18"/>
      <c r="G380" s="18"/>
      <c r="H380" s="18"/>
      <c r="I380" s="18"/>
      <c r="J380" s="18"/>
      <c r="K380" s="18"/>
      <c r="L380" s="18"/>
      <c r="M380" s="18"/>
      <c r="N380" s="18"/>
      <c r="O380" s="18"/>
      <c r="P380" s="18"/>
      <c r="Q380" s="18"/>
      <c r="R380" s="18"/>
      <c r="S380" s="18"/>
      <c r="T380" s="18"/>
      <c r="U380" s="18"/>
      <c r="V380" s="18"/>
      <c r="W380" s="18"/>
      <c r="X380" s="18"/>
      <c r="Y380" s="18"/>
    </row>
    <row r="381" spans="2:25" ht="12" customHeight="1">
      <c r="B381" s="18"/>
      <c r="C381" s="18"/>
      <c r="D381" s="235"/>
      <c r="E381" s="74"/>
      <c r="F381" s="18"/>
      <c r="G381" s="18"/>
      <c r="H381" s="18"/>
      <c r="I381" s="18"/>
      <c r="J381" s="18"/>
      <c r="K381" s="18"/>
      <c r="L381" s="18"/>
      <c r="M381" s="18"/>
      <c r="N381" s="18"/>
      <c r="O381" s="18"/>
      <c r="P381" s="18"/>
      <c r="Q381" s="18"/>
      <c r="R381" s="18"/>
      <c r="S381" s="18"/>
      <c r="T381" s="18"/>
      <c r="U381" s="18"/>
      <c r="V381" s="18"/>
      <c r="W381" s="18"/>
      <c r="X381" s="18"/>
      <c r="Y381" s="18"/>
    </row>
    <row r="382" spans="2:25" ht="12" customHeight="1">
      <c r="B382" s="18"/>
      <c r="C382" s="18"/>
      <c r="D382" s="235"/>
      <c r="E382" s="74"/>
      <c r="F382" s="18"/>
      <c r="G382" s="18"/>
      <c r="H382" s="18"/>
      <c r="I382" s="18"/>
      <c r="J382" s="18"/>
      <c r="K382" s="18"/>
      <c r="L382" s="18"/>
      <c r="M382" s="18"/>
      <c r="N382" s="18"/>
      <c r="O382" s="18"/>
      <c r="P382" s="18"/>
      <c r="Q382" s="18"/>
      <c r="R382" s="18"/>
      <c r="S382" s="18"/>
      <c r="T382" s="18"/>
      <c r="U382" s="18"/>
      <c r="V382" s="18"/>
      <c r="W382" s="18"/>
      <c r="X382" s="18"/>
      <c r="Y382" s="18"/>
    </row>
    <row r="383" spans="2:25" ht="12" customHeight="1">
      <c r="B383" s="18"/>
      <c r="C383" s="18"/>
      <c r="D383" s="235"/>
      <c r="E383" s="74"/>
      <c r="F383" s="18"/>
      <c r="G383" s="18"/>
      <c r="H383" s="18"/>
      <c r="I383" s="18"/>
      <c r="J383" s="18"/>
      <c r="K383" s="18"/>
      <c r="L383" s="18"/>
      <c r="M383" s="18"/>
      <c r="N383" s="18"/>
      <c r="O383" s="18"/>
      <c r="P383" s="18"/>
      <c r="Q383" s="18"/>
      <c r="R383" s="18"/>
      <c r="S383" s="18"/>
      <c r="T383" s="18"/>
      <c r="U383" s="18"/>
      <c r="V383" s="18"/>
      <c r="W383" s="18"/>
      <c r="X383" s="18"/>
      <c r="Y383" s="18"/>
    </row>
    <row r="384" spans="2:25" ht="12" customHeight="1">
      <c r="B384" s="18"/>
      <c r="C384" s="18"/>
      <c r="D384" s="235"/>
      <c r="E384" s="74"/>
      <c r="F384" s="18"/>
      <c r="G384" s="18"/>
      <c r="H384" s="18"/>
      <c r="I384" s="18"/>
      <c r="J384" s="18"/>
      <c r="K384" s="18"/>
      <c r="L384" s="18"/>
      <c r="M384" s="18"/>
      <c r="N384" s="18"/>
      <c r="O384" s="18"/>
      <c r="P384" s="18"/>
      <c r="Q384" s="18"/>
      <c r="R384" s="18"/>
      <c r="S384" s="18"/>
      <c r="T384" s="18"/>
      <c r="U384" s="18"/>
      <c r="V384" s="18"/>
      <c r="W384" s="18"/>
      <c r="X384" s="18"/>
      <c r="Y384" s="18"/>
    </row>
    <row r="385" spans="2:25" ht="12" customHeight="1">
      <c r="B385" s="18"/>
      <c r="C385" s="18"/>
      <c r="D385" s="235"/>
      <c r="E385" s="74"/>
      <c r="F385" s="18"/>
      <c r="G385" s="18"/>
      <c r="H385" s="18"/>
      <c r="I385" s="18"/>
      <c r="J385" s="18"/>
      <c r="K385" s="18"/>
      <c r="L385" s="18"/>
      <c r="M385" s="18"/>
      <c r="N385" s="18"/>
      <c r="O385" s="18"/>
      <c r="P385" s="18"/>
      <c r="Q385" s="18"/>
      <c r="R385" s="18"/>
      <c r="S385" s="18"/>
      <c r="T385" s="18"/>
      <c r="U385" s="18"/>
      <c r="V385" s="18"/>
      <c r="W385" s="18"/>
      <c r="X385" s="18"/>
      <c r="Y385" s="18"/>
    </row>
    <row r="386" spans="2:25" ht="12" customHeight="1">
      <c r="B386" s="18"/>
      <c r="C386" s="18"/>
      <c r="D386" s="235"/>
      <c r="E386" s="74"/>
      <c r="F386" s="18"/>
      <c r="G386" s="18"/>
      <c r="H386" s="18"/>
      <c r="I386" s="18"/>
      <c r="J386" s="18"/>
      <c r="K386" s="18"/>
      <c r="L386" s="18"/>
      <c r="M386" s="18"/>
      <c r="N386" s="18"/>
      <c r="O386" s="18"/>
      <c r="P386" s="18"/>
      <c r="Q386" s="18"/>
      <c r="R386" s="18"/>
      <c r="S386" s="18"/>
      <c r="T386" s="18"/>
      <c r="U386" s="18"/>
      <c r="V386" s="18"/>
      <c r="W386" s="18"/>
      <c r="X386" s="18"/>
      <c r="Y386" s="18"/>
    </row>
    <row r="387" spans="2:25" ht="12" customHeight="1">
      <c r="B387" s="18"/>
      <c r="C387" s="18"/>
      <c r="D387" s="235"/>
      <c r="E387" s="74"/>
      <c r="F387" s="18"/>
      <c r="G387" s="18"/>
      <c r="H387" s="18"/>
      <c r="I387" s="18"/>
      <c r="J387" s="18"/>
      <c r="K387" s="18"/>
      <c r="L387" s="18"/>
      <c r="M387" s="18"/>
      <c r="N387" s="18"/>
      <c r="O387" s="18"/>
      <c r="P387" s="18"/>
      <c r="Q387" s="18"/>
      <c r="R387" s="18"/>
      <c r="S387" s="18"/>
      <c r="T387" s="18"/>
      <c r="U387" s="18"/>
      <c r="V387" s="18"/>
      <c r="W387" s="18"/>
      <c r="X387" s="18"/>
      <c r="Y387" s="18"/>
    </row>
    <row r="388" spans="2:25" ht="12" customHeight="1">
      <c r="B388" s="18"/>
      <c r="C388" s="18"/>
      <c r="D388" s="235"/>
      <c r="E388" s="74"/>
      <c r="F388" s="18"/>
      <c r="G388" s="18"/>
      <c r="H388" s="18"/>
      <c r="I388" s="18"/>
      <c r="J388" s="18"/>
      <c r="K388" s="18"/>
      <c r="L388" s="18"/>
      <c r="M388" s="18"/>
      <c r="N388" s="18"/>
      <c r="O388" s="18"/>
      <c r="P388" s="18"/>
      <c r="Q388" s="18"/>
      <c r="R388" s="18"/>
      <c r="S388" s="18"/>
      <c r="T388" s="18"/>
      <c r="U388" s="18"/>
      <c r="V388" s="18"/>
      <c r="W388" s="18"/>
      <c r="X388" s="18"/>
      <c r="Y388" s="18"/>
    </row>
    <row r="389" spans="2:25" ht="12" customHeight="1">
      <c r="B389" s="18"/>
      <c r="C389" s="18"/>
      <c r="D389" s="235"/>
      <c r="E389" s="74"/>
      <c r="F389" s="18"/>
      <c r="G389" s="18"/>
      <c r="H389" s="18"/>
      <c r="I389" s="18"/>
      <c r="J389" s="18"/>
      <c r="K389" s="18"/>
      <c r="L389" s="18"/>
      <c r="M389" s="18"/>
      <c r="N389" s="18"/>
      <c r="O389" s="18"/>
      <c r="P389" s="18"/>
      <c r="Q389" s="18"/>
      <c r="R389" s="18"/>
      <c r="S389" s="18"/>
      <c r="T389" s="18"/>
      <c r="U389" s="18"/>
      <c r="V389" s="18"/>
      <c r="W389" s="18"/>
      <c r="X389" s="18"/>
      <c r="Y389" s="18"/>
    </row>
    <row r="390" spans="2:25" ht="12" customHeight="1">
      <c r="B390" s="18"/>
      <c r="C390" s="18"/>
      <c r="D390" s="235"/>
      <c r="E390" s="74"/>
      <c r="F390" s="18"/>
      <c r="G390" s="18"/>
      <c r="H390" s="18"/>
      <c r="I390" s="18"/>
      <c r="J390" s="18"/>
      <c r="K390" s="18"/>
      <c r="L390" s="18"/>
      <c r="M390" s="18"/>
      <c r="N390" s="18"/>
      <c r="O390" s="18"/>
      <c r="P390" s="18"/>
      <c r="Q390" s="18"/>
      <c r="R390" s="18"/>
      <c r="S390" s="18"/>
      <c r="T390" s="18"/>
      <c r="U390" s="18"/>
      <c r="V390" s="18"/>
      <c r="W390" s="18"/>
      <c r="X390" s="18"/>
      <c r="Y390" s="18"/>
    </row>
    <row r="391" spans="2:25" ht="12" customHeight="1">
      <c r="B391" s="18"/>
      <c r="C391" s="18"/>
      <c r="D391" s="235"/>
      <c r="E391" s="74"/>
      <c r="F391" s="18"/>
      <c r="G391" s="18"/>
      <c r="H391" s="18"/>
      <c r="I391" s="18"/>
      <c r="J391" s="18"/>
      <c r="K391" s="18"/>
      <c r="L391" s="18"/>
      <c r="M391" s="18"/>
      <c r="N391" s="18"/>
      <c r="O391" s="18"/>
      <c r="P391" s="18"/>
      <c r="Q391" s="18"/>
      <c r="R391" s="18"/>
      <c r="S391" s="18"/>
      <c r="T391" s="18"/>
      <c r="U391" s="18"/>
      <c r="V391" s="18"/>
      <c r="W391" s="18"/>
      <c r="X391" s="18"/>
      <c r="Y391" s="18"/>
    </row>
    <row r="392" spans="2:25" ht="12" customHeight="1">
      <c r="B392" s="18"/>
      <c r="C392" s="18"/>
      <c r="D392" s="235"/>
      <c r="E392" s="74"/>
      <c r="F392" s="18"/>
      <c r="G392" s="18"/>
      <c r="H392" s="18"/>
      <c r="I392" s="18"/>
      <c r="J392" s="18"/>
      <c r="K392" s="18"/>
      <c r="L392" s="18"/>
      <c r="M392" s="18"/>
      <c r="N392" s="18"/>
      <c r="O392" s="18"/>
      <c r="P392" s="18"/>
      <c r="Q392" s="18"/>
      <c r="R392" s="18"/>
      <c r="S392" s="18"/>
      <c r="T392" s="18"/>
      <c r="U392" s="18"/>
      <c r="V392" s="18"/>
      <c r="W392" s="18"/>
      <c r="X392" s="18"/>
      <c r="Y392" s="18"/>
    </row>
    <row r="393" spans="2:25" ht="12" customHeight="1">
      <c r="B393" s="18"/>
      <c r="C393" s="18"/>
      <c r="D393" s="235"/>
      <c r="E393" s="74"/>
      <c r="F393" s="18"/>
      <c r="G393" s="18"/>
      <c r="H393" s="18"/>
      <c r="I393" s="18"/>
      <c r="J393" s="18"/>
      <c r="K393" s="18"/>
      <c r="L393" s="18"/>
      <c r="M393" s="18"/>
      <c r="N393" s="18"/>
      <c r="O393" s="18"/>
      <c r="P393" s="18"/>
      <c r="Q393" s="18"/>
      <c r="R393" s="18"/>
      <c r="S393" s="18"/>
      <c r="T393" s="18"/>
      <c r="U393" s="18"/>
      <c r="V393" s="18"/>
      <c r="W393" s="18"/>
      <c r="X393" s="18"/>
      <c r="Y393" s="18"/>
    </row>
    <row r="394" spans="2:25" ht="12" customHeight="1">
      <c r="B394" s="18"/>
      <c r="C394" s="18"/>
      <c r="D394" s="235"/>
      <c r="E394" s="74"/>
      <c r="F394" s="18"/>
      <c r="G394" s="18"/>
      <c r="H394" s="18"/>
      <c r="I394" s="18"/>
      <c r="J394" s="18"/>
      <c r="K394" s="18"/>
      <c r="L394" s="18"/>
      <c r="M394" s="18"/>
      <c r="N394" s="18"/>
      <c r="O394" s="18"/>
      <c r="P394" s="18"/>
      <c r="Q394" s="18"/>
      <c r="R394" s="18"/>
      <c r="S394" s="18"/>
      <c r="T394" s="18"/>
      <c r="U394" s="18"/>
      <c r="V394" s="18"/>
      <c r="W394" s="18"/>
      <c r="X394" s="18"/>
      <c r="Y394" s="18"/>
    </row>
    <row r="395" spans="2:25" ht="12" customHeight="1">
      <c r="B395" s="18"/>
      <c r="C395" s="18"/>
      <c r="D395" s="235"/>
      <c r="E395" s="74"/>
      <c r="F395" s="18"/>
      <c r="G395" s="18"/>
      <c r="H395" s="18"/>
      <c r="I395" s="18"/>
      <c r="J395" s="18"/>
      <c r="K395" s="18"/>
      <c r="L395" s="18"/>
      <c r="M395" s="18"/>
      <c r="N395" s="18"/>
      <c r="O395" s="18"/>
      <c r="P395" s="18"/>
      <c r="Q395" s="18"/>
      <c r="R395" s="18"/>
      <c r="S395" s="18"/>
      <c r="T395" s="18"/>
      <c r="U395" s="18"/>
      <c r="V395" s="18"/>
      <c r="W395" s="18"/>
      <c r="X395" s="18"/>
      <c r="Y395" s="18"/>
    </row>
    <row r="396" spans="2:25" ht="12" customHeight="1">
      <c r="B396" s="18"/>
      <c r="C396" s="18"/>
      <c r="D396" s="235"/>
      <c r="E396" s="74"/>
      <c r="F396" s="18"/>
      <c r="G396" s="18"/>
      <c r="H396" s="18"/>
      <c r="I396" s="18"/>
      <c r="J396" s="18"/>
      <c r="K396" s="18"/>
      <c r="L396" s="18"/>
      <c r="M396" s="18"/>
      <c r="N396" s="18"/>
      <c r="O396" s="18"/>
      <c r="P396" s="18"/>
      <c r="Q396" s="18"/>
      <c r="R396" s="18"/>
      <c r="S396" s="18"/>
      <c r="T396" s="18"/>
      <c r="U396" s="18"/>
      <c r="V396" s="18"/>
      <c r="W396" s="18"/>
      <c r="X396" s="18"/>
      <c r="Y396" s="18"/>
    </row>
    <row r="397" spans="2:25" ht="12" customHeight="1">
      <c r="B397" s="18"/>
      <c r="C397" s="18"/>
      <c r="D397" s="235"/>
      <c r="E397" s="74"/>
      <c r="F397" s="18"/>
      <c r="G397" s="18"/>
      <c r="H397" s="18"/>
      <c r="I397" s="18"/>
      <c r="J397" s="18"/>
      <c r="K397" s="18"/>
      <c r="L397" s="18"/>
      <c r="M397" s="18"/>
      <c r="N397" s="18"/>
      <c r="O397" s="18"/>
      <c r="P397" s="18"/>
      <c r="Q397" s="18"/>
      <c r="R397" s="18"/>
      <c r="S397" s="18"/>
      <c r="T397" s="18"/>
      <c r="U397" s="18"/>
      <c r="V397" s="18"/>
      <c r="W397" s="18"/>
      <c r="X397" s="18"/>
      <c r="Y397" s="18"/>
    </row>
    <row r="398" spans="2:25" ht="12" customHeight="1">
      <c r="B398" s="18"/>
      <c r="C398" s="18"/>
      <c r="D398" s="235"/>
      <c r="E398" s="74"/>
      <c r="F398" s="18"/>
      <c r="G398" s="18"/>
      <c r="H398" s="18"/>
      <c r="I398" s="18"/>
      <c r="J398" s="18"/>
      <c r="K398" s="18"/>
      <c r="L398" s="18"/>
      <c r="M398" s="18"/>
      <c r="N398" s="18"/>
      <c r="O398" s="18"/>
      <c r="P398" s="18"/>
      <c r="Q398" s="18"/>
      <c r="R398" s="18"/>
      <c r="S398" s="18"/>
      <c r="T398" s="18"/>
      <c r="U398" s="18"/>
      <c r="V398" s="18"/>
      <c r="W398" s="18"/>
      <c r="X398" s="18"/>
      <c r="Y398" s="18"/>
    </row>
    <row r="399" spans="2:25" ht="12" customHeight="1">
      <c r="B399" s="18"/>
      <c r="C399" s="18"/>
      <c r="D399" s="235"/>
      <c r="E399" s="74"/>
      <c r="F399" s="18"/>
      <c r="G399" s="18"/>
      <c r="H399" s="18"/>
      <c r="I399" s="18"/>
      <c r="J399" s="18"/>
      <c r="K399" s="18"/>
      <c r="L399" s="18"/>
      <c r="M399" s="18"/>
      <c r="N399" s="18"/>
      <c r="O399" s="18"/>
      <c r="P399" s="18"/>
      <c r="Q399" s="18"/>
      <c r="R399" s="18"/>
      <c r="S399" s="18"/>
      <c r="T399" s="18"/>
      <c r="U399" s="18"/>
      <c r="V399" s="18"/>
      <c r="W399" s="18"/>
      <c r="X399" s="18"/>
      <c r="Y399" s="18"/>
    </row>
    <row r="400" spans="2:25" ht="12" customHeight="1">
      <c r="B400" s="18"/>
      <c r="C400" s="18"/>
      <c r="D400" s="235"/>
      <c r="E400" s="74"/>
      <c r="F400" s="18"/>
      <c r="G400" s="18"/>
      <c r="H400" s="18"/>
      <c r="I400" s="18"/>
      <c r="J400" s="18"/>
      <c r="K400" s="18"/>
      <c r="L400" s="18"/>
      <c r="M400" s="18"/>
      <c r="N400" s="18"/>
      <c r="O400" s="18"/>
      <c r="P400" s="18"/>
      <c r="Q400" s="18"/>
      <c r="R400" s="18"/>
      <c r="S400" s="18"/>
      <c r="T400" s="18"/>
      <c r="U400" s="18"/>
      <c r="V400" s="18"/>
      <c r="W400" s="18"/>
      <c r="X400" s="18"/>
      <c r="Y400" s="18"/>
    </row>
    <row r="401" spans="2:25" ht="12" customHeight="1">
      <c r="B401" s="18"/>
      <c r="C401" s="18"/>
      <c r="D401" s="235"/>
      <c r="E401" s="74"/>
      <c r="F401" s="18"/>
      <c r="G401" s="18"/>
      <c r="H401" s="18"/>
      <c r="I401" s="18"/>
      <c r="J401" s="18"/>
      <c r="K401" s="18"/>
      <c r="L401" s="18"/>
      <c r="M401" s="18"/>
      <c r="N401" s="18"/>
      <c r="O401" s="18"/>
      <c r="P401" s="18"/>
      <c r="Q401" s="18"/>
      <c r="R401" s="18"/>
      <c r="S401" s="18"/>
      <c r="T401" s="18"/>
      <c r="U401" s="18"/>
      <c r="V401" s="18"/>
      <c r="W401" s="18"/>
      <c r="X401" s="18"/>
      <c r="Y401" s="18"/>
    </row>
    <row r="402" spans="2:25" ht="12" customHeight="1">
      <c r="B402" s="18"/>
      <c r="C402" s="18"/>
      <c r="D402" s="235"/>
      <c r="E402" s="74"/>
      <c r="F402" s="18"/>
      <c r="G402" s="18"/>
      <c r="H402" s="18"/>
      <c r="I402" s="18"/>
      <c r="J402" s="18"/>
      <c r="K402" s="18"/>
      <c r="L402" s="18"/>
      <c r="M402" s="18"/>
      <c r="N402" s="18"/>
      <c r="O402" s="18"/>
      <c r="P402" s="18"/>
      <c r="Q402" s="18"/>
      <c r="R402" s="18"/>
      <c r="S402" s="18"/>
      <c r="T402" s="18"/>
      <c r="U402" s="18"/>
      <c r="V402" s="18"/>
      <c r="W402" s="18"/>
      <c r="X402" s="18"/>
      <c r="Y402" s="18"/>
    </row>
    <row r="403" spans="2:25" ht="12" customHeight="1">
      <c r="B403" s="18"/>
      <c r="C403" s="18"/>
      <c r="D403" s="235"/>
      <c r="E403" s="74"/>
      <c r="F403" s="18"/>
      <c r="G403" s="18"/>
      <c r="H403" s="18"/>
      <c r="I403" s="18"/>
      <c r="J403" s="18"/>
      <c r="K403" s="18"/>
      <c r="L403" s="18"/>
      <c r="M403" s="18"/>
      <c r="N403" s="18"/>
      <c r="O403" s="18"/>
      <c r="P403" s="18"/>
      <c r="Q403" s="18"/>
      <c r="R403" s="18"/>
      <c r="S403" s="18"/>
      <c r="T403" s="18"/>
      <c r="U403" s="18"/>
      <c r="V403" s="18"/>
      <c r="W403" s="18"/>
      <c r="X403" s="18"/>
      <c r="Y403" s="18"/>
    </row>
    <row r="404" spans="2:25" ht="12" customHeight="1">
      <c r="B404" s="18"/>
      <c r="C404" s="18"/>
      <c r="D404" s="235"/>
      <c r="E404" s="74"/>
      <c r="F404" s="18"/>
      <c r="G404" s="18"/>
      <c r="H404" s="18"/>
      <c r="I404" s="18"/>
      <c r="J404" s="18"/>
      <c r="K404" s="18"/>
      <c r="L404" s="18"/>
      <c r="M404" s="18"/>
      <c r="N404" s="18"/>
      <c r="O404" s="18"/>
      <c r="P404" s="18"/>
      <c r="Q404" s="18"/>
      <c r="R404" s="18"/>
      <c r="S404" s="18"/>
      <c r="T404" s="18"/>
      <c r="U404" s="18"/>
      <c r="V404" s="18"/>
      <c r="W404" s="18"/>
      <c r="X404" s="18"/>
      <c r="Y404" s="18"/>
    </row>
    <row r="405" spans="2:25" ht="12" customHeight="1">
      <c r="B405" s="18"/>
      <c r="C405" s="18"/>
      <c r="D405" s="235"/>
      <c r="E405" s="74"/>
      <c r="F405" s="18"/>
      <c r="G405" s="18"/>
      <c r="H405" s="18"/>
      <c r="I405" s="18"/>
      <c r="J405" s="18"/>
      <c r="K405" s="18"/>
      <c r="L405" s="18"/>
      <c r="M405" s="18"/>
      <c r="N405" s="18"/>
      <c r="O405" s="18"/>
      <c r="P405" s="18"/>
      <c r="Q405" s="18"/>
      <c r="R405" s="18"/>
      <c r="S405" s="18"/>
      <c r="T405" s="18"/>
      <c r="U405" s="18"/>
      <c r="V405" s="18"/>
      <c r="W405" s="18"/>
      <c r="X405" s="18"/>
      <c r="Y405" s="18"/>
    </row>
    <row r="406" spans="2:25" ht="12" customHeight="1">
      <c r="B406" s="18"/>
      <c r="C406" s="18"/>
      <c r="D406" s="235"/>
      <c r="E406" s="74"/>
      <c r="F406" s="18"/>
      <c r="G406" s="18"/>
      <c r="H406" s="18"/>
      <c r="I406" s="18"/>
      <c r="J406" s="18"/>
      <c r="K406" s="18"/>
      <c r="L406" s="18"/>
      <c r="M406" s="18"/>
      <c r="N406" s="18"/>
      <c r="O406" s="18"/>
      <c r="P406" s="18"/>
      <c r="Q406" s="18"/>
      <c r="R406" s="18"/>
      <c r="S406" s="18"/>
      <c r="T406" s="18"/>
      <c r="U406" s="18"/>
      <c r="V406" s="18"/>
      <c r="W406" s="18"/>
      <c r="X406" s="18"/>
      <c r="Y406" s="18"/>
    </row>
    <row r="407" spans="2:25" ht="12" customHeight="1">
      <c r="B407" s="18"/>
      <c r="C407" s="18"/>
      <c r="D407" s="235"/>
      <c r="E407" s="74"/>
      <c r="F407" s="18"/>
      <c r="G407" s="18"/>
      <c r="H407" s="18"/>
      <c r="I407" s="18"/>
      <c r="J407" s="18"/>
      <c r="K407" s="18"/>
      <c r="L407" s="18"/>
      <c r="M407" s="18"/>
      <c r="N407" s="18"/>
      <c r="O407" s="18"/>
      <c r="P407" s="18"/>
      <c r="Q407" s="18"/>
      <c r="R407" s="18"/>
      <c r="S407" s="18"/>
      <c r="T407" s="18"/>
      <c r="U407" s="18"/>
      <c r="V407" s="18"/>
      <c r="W407" s="18"/>
      <c r="X407" s="18"/>
      <c r="Y407" s="18"/>
    </row>
    <row r="408" spans="2:25" ht="12" customHeight="1">
      <c r="B408" s="18"/>
      <c r="C408" s="18"/>
      <c r="D408" s="235"/>
      <c r="E408" s="74"/>
      <c r="F408" s="18"/>
      <c r="G408" s="18"/>
      <c r="H408" s="18"/>
      <c r="I408" s="18"/>
      <c r="J408" s="18"/>
      <c r="K408" s="18"/>
      <c r="L408" s="18"/>
      <c r="M408" s="18"/>
      <c r="N408" s="18"/>
      <c r="O408" s="18"/>
      <c r="P408" s="18"/>
      <c r="Q408" s="18"/>
      <c r="R408" s="18"/>
      <c r="S408" s="18"/>
      <c r="T408" s="18"/>
      <c r="U408" s="18"/>
      <c r="V408" s="18"/>
      <c r="W408" s="18"/>
      <c r="X408" s="18"/>
      <c r="Y408" s="18"/>
    </row>
    <row r="409" spans="2:25" ht="12" customHeight="1">
      <c r="B409" s="18"/>
      <c r="C409" s="18"/>
      <c r="D409" s="235"/>
      <c r="E409" s="74"/>
      <c r="F409" s="18"/>
      <c r="G409" s="18"/>
      <c r="H409" s="18"/>
      <c r="I409" s="18"/>
      <c r="J409" s="18"/>
      <c r="K409" s="18"/>
      <c r="L409" s="18"/>
      <c r="M409" s="18"/>
      <c r="N409" s="18"/>
      <c r="O409" s="18"/>
      <c r="P409" s="18"/>
      <c r="Q409" s="18"/>
      <c r="R409" s="18"/>
      <c r="S409" s="18"/>
      <c r="T409" s="18"/>
      <c r="U409" s="18"/>
      <c r="V409" s="18"/>
      <c r="W409" s="18"/>
      <c r="X409" s="18"/>
      <c r="Y409" s="18"/>
    </row>
    <row r="410" spans="2:25" ht="12" customHeight="1">
      <c r="B410" s="18"/>
      <c r="C410" s="18"/>
      <c r="D410" s="235"/>
      <c r="E410" s="74"/>
      <c r="F410" s="18"/>
      <c r="G410" s="18"/>
      <c r="H410" s="18"/>
      <c r="I410" s="18"/>
      <c r="J410" s="18"/>
      <c r="K410" s="18"/>
      <c r="L410" s="18"/>
      <c r="M410" s="18"/>
      <c r="N410" s="18"/>
      <c r="O410" s="18"/>
      <c r="P410" s="18"/>
      <c r="Q410" s="18"/>
      <c r="R410" s="18"/>
      <c r="S410" s="18"/>
      <c r="T410" s="18"/>
      <c r="U410" s="18"/>
      <c r="V410" s="18"/>
      <c r="W410" s="18"/>
      <c r="X410" s="18"/>
      <c r="Y410" s="18"/>
    </row>
    <row r="411" spans="2:25" ht="12" customHeight="1">
      <c r="B411" s="18"/>
      <c r="C411" s="18"/>
      <c r="D411" s="235"/>
      <c r="E411" s="74"/>
      <c r="F411" s="18"/>
      <c r="G411" s="18"/>
      <c r="H411" s="18"/>
      <c r="I411" s="18"/>
      <c r="J411" s="18"/>
      <c r="K411" s="18"/>
      <c r="L411" s="18"/>
      <c r="M411" s="18"/>
      <c r="N411" s="18"/>
      <c r="O411" s="18"/>
      <c r="P411" s="18"/>
      <c r="Q411" s="18"/>
      <c r="R411" s="18"/>
      <c r="S411" s="18"/>
      <c r="T411" s="18"/>
      <c r="U411" s="18"/>
      <c r="V411" s="18"/>
      <c r="W411" s="18"/>
      <c r="X411" s="18"/>
      <c r="Y411" s="18"/>
    </row>
    <row r="412" spans="2:25" ht="12" customHeight="1">
      <c r="B412" s="18"/>
      <c r="C412" s="18"/>
      <c r="D412" s="235"/>
      <c r="E412" s="74"/>
      <c r="F412" s="18"/>
      <c r="G412" s="18"/>
      <c r="H412" s="18"/>
      <c r="I412" s="18"/>
      <c r="J412" s="18"/>
      <c r="K412" s="18"/>
      <c r="L412" s="18"/>
      <c r="M412" s="18"/>
      <c r="N412" s="18"/>
      <c r="O412" s="18"/>
      <c r="P412" s="18"/>
      <c r="Q412" s="18"/>
      <c r="R412" s="18"/>
      <c r="S412" s="18"/>
      <c r="T412" s="18"/>
      <c r="U412" s="18"/>
      <c r="V412" s="18"/>
      <c r="W412" s="18"/>
      <c r="X412" s="18"/>
      <c r="Y412" s="18"/>
    </row>
    <row r="413" spans="2:25" ht="12" customHeight="1">
      <c r="B413" s="18"/>
      <c r="C413" s="18"/>
      <c r="D413" s="235"/>
      <c r="E413" s="74"/>
      <c r="F413" s="18"/>
      <c r="G413" s="18"/>
      <c r="H413" s="18"/>
      <c r="I413" s="18"/>
      <c r="J413" s="18"/>
      <c r="K413" s="18"/>
      <c r="L413" s="18"/>
      <c r="M413" s="18"/>
      <c r="N413" s="18"/>
      <c r="O413" s="18"/>
      <c r="P413" s="18"/>
      <c r="Q413" s="18"/>
      <c r="R413" s="18"/>
      <c r="S413" s="18"/>
      <c r="T413" s="18"/>
      <c r="U413" s="18"/>
      <c r="V413" s="18"/>
      <c r="W413" s="18"/>
      <c r="X413" s="18"/>
      <c r="Y413" s="18"/>
    </row>
    <row r="414" spans="2:25" ht="12" customHeight="1">
      <c r="B414" s="18"/>
      <c r="C414" s="18"/>
      <c r="D414" s="235"/>
      <c r="E414" s="74"/>
      <c r="F414" s="18"/>
      <c r="G414" s="18"/>
      <c r="H414" s="18"/>
      <c r="I414" s="18"/>
      <c r="J414" s="18"/>
      <c r="K414" s="18"/>
      <c r="L414" s="18"/>
      <c r="M414" s="18"/>
      <c r="N414" s="18"/>
      <c r="O414" s="18"/>
      <c r="P414" s="18"/>
      <c r="Q414" s="18"/>
      <c r="R414" s="18"/>
      <c r="S414" s="18"/>
      <c r="T414" s="18"/>
      <c r="U414" s="18"/>
      <c r="V414" s="18"/>
      <c r="W414" s="18"/>
      <c r="X414" s="18"/>
      <c r="Y414" s="18"/>
    </row>
    <row r="415" spans="2:25" ht="12" customHeight="1">
      <c r="B415" s="18"/>
      <c r="C415" s="18"/>
      <c r="D415" s="235"/>
      <c r="E415" s="74"/>
      <c r="F415" s="18"/>
      <c r="G415" s="18"/>
      <c r="H415" s="18"/>
      <c r="I415" s="18"/>
      <c r="J415" s="18"/>
      <c r="K415" s="18"/>
      <c r="L415" s="18"/>
      <c r="M415" s="18"/>
      <c r="N415" s="18"/>
      <c r="O415" s="18"/>
      <c r="P415" s="18"/>
      <c r="Q415" s="18"/>
      <c r="R415" s="18"/>
      <c r="S415" s="18"/>
      <c r="T415" s="18"/>
      <c r="U415" s="18"/>
      <c r="V415" s="18"/>
      <c r="W415" s="18"/>
      <c r="X415" s="18"/>
      <c r="Y415" s="18"/>
    </row>
    <row r="416" spans="2:25" ht="12" customHeight="1">
      <c r="B416" s="18"/>
      <c r="C416" s="18"/>
      <c r="D416" s="235"/>
      <c r="E416" s="74"/>
      <c r="F416" s="18"/>
      <c r="G416" s="18"/>
      <c r="H416" s="18"/>
      <c r="I416" s="18"/>
      <c r="J416" s="18"/>
      <c r="K416" s="18"/>
      <c r="L416" s="18"/>
      <c r="M416" s="18"/>
      <c r="N416" s="18"/>
      <c r="O416" s="18"/>
      <c r="P416" s="18"/>
      <c r="Q416" s="18"/>
      <c r="R416" s="18"/>
      <c r="S416" s="18"/>
      <c r="T416" s="18"/>
      <c r="U416" s="18"/>
      <c r="V416" s="18"/>
      <c r="W416" s="18"/>
      <c r="X416" s="18"/>
      <c r="Y416" s="18"/>
    </row>
    <row r="417" spans="2:25" ht="12" customHeight="1">
      <c r="B417" s="18"/>
      <c r="C417" s="18"/>
      <c r="D417" s="235"/>
      <c r="E417" s="74"/>
      <c r="F417" s="18"/>
      <c r="G417" s="18"/>
      <c r="H417" s="18"/>
      <c r="I417" s="18"/>
      <c r="J417" s="18"/>
      <c r="K417" s="18"/>
      <c r="L417" s="18"/>
      <c r="M417" s="18"/>
      <c r="N417" s="18"/>
      <c r="O417" s="18"/>
      <c r="P417" s="18"/>
      <c r="Q417" s="18"/>
      <c r="R417" s="18"/>
      <c r="S417" s="18"/>
      <c r="T417" s="18"/>
      <c r="U417" s="18"/>
      <c r="V417" s="18"/>
      <c r="W417" s="18"/>
      <c r="X417" s="18"/>
      <c r="Y417" s="18"/>
    </row>
    <row r="418" spans="2:25" ht="12" customHeight="1">
      <c r="B418" s="18"/>
      <c r="C418" s="18"/>
      <c r="D418" s="235"/>
      <c r="E418" s="74"/>
      <c r="F418" s="18"/>
      <c r="G418" s="18"/>
      <c r="H418" s="18"/>
      <c r="I418" s="18"/>
      <c r="J418" s="18"/>
      <c r="K418" s="18"/>
      <c r="L418" s="18"/>
      <c r="M418" s="18"/>
      <c r="N418" s="18"/>
      <c r="O418" s="18"/>
      <c r="P418" s="18"/>
      <c r="Q418" s="18"/>
      <c r="R418" s="18"/>
      <c r="S418" s="18"/>
      <c r="T418" s="18"/>
      <c r="U418" s="18"/>
      <c r="V418" s="18"/>
      <c r="W418" s="18"/>
      <c r="X418" s="18"/>
      <c r="Y418" s="18"/>
    </row>
    <row r="419" spans="2:25" ht="12" customHeight="1">
      <c r="B419" s="18"/>
      <c r="C419" s="18"/>
      <c r="D419" s="235"/>
      <c r="E419" s="74"/>
      <c r="F419" s="18"/>
      <c r="G419" s="18"/>
      <c r="H419" s="18"/>
      <c r="I419" s="18"/>
      <c r="J419" s="18"/>
      <c r="K419" s="18"/>
      <c r="L419" s="18"/>
      <c r="M419" s="18"/>
      <c r="N419" s="18"/>
      <c r="O419" s="18"/>
      <c r="P419" s="18"/>
      <c r="Q419" s="18"/>
      <c r="R419" s="18"/>
      <c r="S419" s="18"/>
      <c r="T419" s="18"/>
      <c r="U419" s="18"/>
      <c r="V419" s="18"/>
      <c r="W419" s="18"/>
      <c r="X419" s="18"/>
      <c r="Y419" s="18"/>
    </row>
    <row r="420" spans="2:25" ht="12" customHeight="1">
      <c r="B420" s="18"/>
      <c r="C420" s="18"/>
      <c r="D420" s="235"/>
      <c r="E420" s="74"/>
      <c r="F420" s="18"/>
      <c r="G420" s="18"/>
      <c r="H420" s="18"/>
      <c r="I420" s="18"/>
      <c r="J420" s="18"/>
      <c r="K420" s="18"/>
      <c r="L420" s="18"/>
      <c r="M420" s="18"/>
      <c r="N420" s="18"/>
      <c r="O420" s="18"/>
      <c r="P420" s="18"/>
      <c r="Q420" s="18"/>
      <c r="R420" s="18"/>
      <c r="S420" s="18"/>
      <c r="T420" s="18"/>
      <c r="U420" s="18"/>
      <c r="V420" s="18"/>
      <c r="W420" s="18"/>
      <c r="X420" s="18"/>
      <c r="Y420" s="18"/>
    </row>
    <row r="421" spans="2:25" ht="12" customHeight="1">
      <c r="B421" s="18"/>
      <c r="C421" s="18"/>
      <c r="D421" s="235"/>
      <c r="E421" s="74"/>
      <c r="F421" s="18"/>
      <c r="G421" s="18"/>
      <c r="H421" s="18"/>
      <c r="I421" s="18"/>
      <c r="J421" s="18"/>
      <c r="K421" s="18"/>
      <c r="L421" s="18"/>
      <c r="M421" s="18"/>
      <c r="N421" s="18"/>
      <c r="O421" s="18"/>
      <c r="P421" s="18"/>
      <c r="Q421" s="18"/>
      <c r="R421" s="18"/>
      <c r="S421" s="18"/>
      <c r="T421" s="18"/>
      <c r="U421" s="18"/>
      <c r="V421" s="18"/>
      <c r="W421" s="18"/>
      <c r="X421" s="18"/>
      <c r="Y421" s="18"/>
    </row>
    <row r="422" spans="2:25" ht="12" customHeight="1">
      <c r="B422" s="18"/>
      <c r="C422" s="18"/>
      <c r="D422" s="235"/>
      <c r="E422" s="74"/>
      <c r="F422" s="18"/>
      <c r="G422" s="18"/>
      <c r="H422" s="18"/>
      <c r="I422" s="18"/>
      <c r="J422" s="18"/>
      <c r="K422" s="18"/>
      <c r="L422" s="18"/>
      <c r="M422" s="18"/>
      <c r="N422" s="18"/>
      <c r="O422" s="18"/>
      <c r="P422" s="18"/>
      <c r="Q422" s="18"/>
      <c r="R422" s="18"/>
      <c r="S422" s="18"/>
      <c r="T422" s="18"/>
      <c r="U422" s="18"/>
      <c r="V422" s="18"/>
      <c r="W422" s="18"/>
      <c r="X422" s="18"/>
      <c r="Y422" s="18"/>
    </row>
    <row r="423" spans="2:25" ht="12" customHeight="1">
      <c r="B423" s="18"/>
      <c r="C423" s="18"/>
      <c r="D423" s="235"/>
      <c r="E423" s="74"/>
      <c r="F423" s="18"/>
      <c r="G423" s="18"/>
      <c r="H423" s="18"/>
      <c r="I423" s="18"/>
      <c r="J423" s="18"/>
      <c r="K423" s="18"/>
      <c r="L423" s="18"/>
      <c r="M423" s="18"/>
      <c r="N423" s="18"/>
      <c r="O423" s="18"/>
      <c r="P423" s="18"/>
      <c r="Q423" s="18"/>
      <c r="R423" s="18"/>
      <c r="S423" s="18"/>
      <c r="T423" s="18"/>
      <c r="U423" s="18"/>
      <c r="V423" s="18"/>
      <c r="W423" s="18"/>
      <c r="X423" s="18"/>
      <c r="Y423" s="18"/>
    </row>
    <row r="424" spans="2:25" ht="12" customHeight="1">
      <c r="B424" s="18"/>
      <c r="C424" s="18"/>
      <c r="D424" s="235"/>
      <c r="E424" s="74"/>
      <c r="F424" s="18"/>
      <c r="G424" s="18"/>
      <c r="H424" s="18"/>
      <c r="I424" s="18"/>
      <c r="J424" s="18"/>
      <c r="K424" s="18"/>
      <c r="L424" s="18"/>
      <c r="M424" s="18"/>
      <c r="N424" s="18"/>
      <c r="O424" s="18"/>
      <c r="P424" s="18"/>
      <c r="Q424" s="18"/>
      <c r="R424" s="18"/>
      <c r="S424" s="18"/>
      <c r="T424" s="18"/>
      <c r="U424" s="18"/>
      <c r="V424" s="18"/>
      <c r="W424" s="18"/>
      <c r="X424" s="18"/>
      <c r="Y424" s="18"/>
    </row>
    <row r="425" spans="2:25" ht="12" customHeight="1">
      <c r="B425" s="18"/>
      <c r="C425" s="18"/>
      <c r="D425" s="235"/>
      <c r="E425" s="74"/>
      <c r="F425" s="18"/>
      <c r="G425" s="18"/>
      <c r="H425" s="18"/>
      <c r="I425" s="18"/>
      <c r="J425" s="18"/>
      <c r="K425" s="18"/>
      <c r="L425" s="18"/>
      <c r="M425" s="18"/>
      <c r="N425" s="18"/>
      <c r="O425" s="18"/>
      <c r="P425" s="18"/>
      <c r="Q425" s="18"/>
      <c r="R425" s="18"/>
      <c r="S425" s="18"/>
      <c r="T425" s="18"/>
      <c r="U425" s="18"/>
      <c r="V425" s="18"/>
      <c r="W425" s="18"/>
      <c r="X425" s="18"/>
      <c r="Y425" s="18"/>
    </row>
    <row r="426" spans="2:25" ht="12" customHeight="1">
      <c r="B426" s="18"/>
      <c r="C426" s="18"/>
      <c r="D426" s="235"/>
      <c r="E426" s="74"/>
      <c r="F426" s="18"/>
      <c r="G426" s="18"/>
      <c r="H426" s="18"/>
      <c r="I426" s="18"/>
      <c r="J426" s="18"/>
      <c r="K426" s="18"/>
      <c r="L426" s="18"/>
      <c r="M426" s="18"/>
      <c r="N426" s="18"/>
      <c r="O426" s="18"/>
      <c r="P426" s="18"/>
      <c r="Q426" s="18"/>
      <c r="R426" s="18"/>
      <c r="S426" s="18"/>
      <c r="T426" s="18"/>
      <c r="U426" s="18"/>
      <c r="V426" s="18"/>
      <c r="W426" s="18"/>
      <c r="X426" s="18"/>
      <c r="Y426" s="18"/>
    </row>
    <row r="427" spans="2:25" ht="12" customHeight="1">
      <c r="B427" s="18"/>
      <c r="C427" s="18"/>
      <c r="D427" s="235"/>
      <c r="E427" s="74"/>
      <c r="F427" s="18"/>
      <c r="G427" s="18"/>
      <c r="H427" s="18"/>
      <c r="I427" s="18"/>
      <c r="J427" s="18"/>
      <c r="K427" s="18"/>
      <c r="L427" s="18"/>
      <c r="M427" s="18"/>
      <c r="N427" s="18"/>
      <c r="O427" s="18"/>
      <c r="P427" s="18"/>
      <c r="Q427" s="18"/>
      <c r="R427" s="18"/>
      <c r="S427" s="18"/>
      <c r="T427" s="18"/>
      <c r="U427" s="18"/>
      <c r="V427" s="18"/>
      <c r="W427" s="18"/>
      <c r="X427" s="18"/>
      <c r="Y427" s="18"/>
    </row>
    <row r="428" spans="2:25" ht="12" customHeight="1">
      <c r="B428" s="18"/>
      <c r="C428" s="18"/>
      <c r="D428" s="235"/>
      <c r="E428" s="74"/>
      <c r="F428" s="18"/>
      <c r="G428" s="18"/>
      <c r="H428" s="18"/>
      <c r="I428" s="18"/>
      <c r="J428" s="18"/>
      <c r="K428" s="18"/>
      <c r="L428" s="18"/>
      <c r="M428" s="18"/>
      <c r="N428" s="18"/>
      <c r="O428" s="18"/>
      <c r="P428" s="18"/>
      <c r="Q428" s="18"/>
      <c r="R428" s="18"/>
      <c r="S428" s="18"/>
      <c r="T428" s="18"/>
      <c r="U428" s="18"/>
      <c r="V428" s="18"/>
      <c r="W428" s="18"/>
      <c r="X428" s="18"/>
      <c r="Y428" s="18"/>
    </row>
    <row r="429" spans="2:25" ht="12" customHeight="1">
      <c r="B429" s="18"/>
      <c r="C429" s="18"/>
      <c r="D429" s="235"/>
      <c r="E429" s="74"/>
      <c r="F429" s="18"/>
      <c r="G429" s="18"/>
      <c r="H429" s="18"/>
      <c r="I429" s="18"/>
      <c r="J429" s="18"/>
      <c r="K429" s="18"/>
      <c r="L429" s="18"/>
      <c r="M429" s="18"/>
      <c r="N429" s="18"/>
      <c r="O429" s="18"/>
      <c r="P429" s="18"/>
      <c r="Q429" s="18"/>
      <c r="R429" s="18"/>
      <c r="S429" s="18"/>
      <c r="T429" s="18"/>
      <c r="U429" s="18"/>
      <c r="V429" s="18"/>
      <c r="W429" s="18"/>
      <c r="X429" s="18"/>
      <c r="Y429" s="18"/>
    </row>
    <row r="430" spans="2:25" ht="12" customHeight="1">
      <c r="B430" s="18"/>
      <c r="C430" s="18"/>
      <c r="D430" s="235"/>
      <c r="E430" s="74"/>
      <c r="F430" s="18"/>
      <c r="G430" s="18"/>
      <c r="H430" s="18"/>
      <c r="I430" s="18"/>
      <c r="J430" s="18"/>
      <c r="K430" s="18"/>
      <c r="L430" s="18"/>
      <c r="M430" s="18"/>
      <c r="N430" s="18"/>
      <c r="O430" s="18"/>
      <c r="P430" s="18"/>
      <c r="Q430" s="18"/>
      <c r="R430" s="18"/>
      <c r="S430" s="18"/>
      <c r="T430" s="18"/>
      <c r="U430" s="18"/>
      <c r="V430" s="18"/>
      <c r="W430" s="18"/>
      <c r="X430" s="18"/>
      <c r="Y430" s="18"/>
    </row>
    <row r="431" spans="2:25" ht="12" customHeight="1">
      <c r="B431" s="18"/>
      <c r="C431" s="18"/>
      <c r="D431" s="235"/>
      <c r="E431" s="74"/>
      <c r="F431" s="18"/>
      <c r="G431" s="18"/>
      <c r="H431" s="18"/>
      <c r="I431" s="18"/>
      <c r="J431" s="18"/>
      <c r="K431" s="18"/>
      <c r="L431" s="18"/>
      <c r="M431" s="18"/>
      <c r="N431" s="18"/>
      <c r="O431" s="18"/>
      <c r="P431" s="18"/>
      <c r="Q431" s="18"/>
      <c r="R431" s="18"/>
      <c r="S431" s="18"/>
      <c r="T431" s="18"/>
      <c r="U431" s="18"/>
      <c r="V431" s="18"/>
      <c r="W431" s="18"/>
      <c r="X431" s="18"/>
      <c r="Y431" s="18"/>
    </row>
    <row r="432" spans="2:25" ht="12" customHeight="1">
      <c r="B432" s="18"/>
      <c r="C432" s="18"/>
      <c r="D432" s="235"/>
      <c r="E432" s="74"/>
      <c r="F432" s="18"/>
      <c r="G432" s="18"/>
      <c r="H432" s="18"/>
      <c r="I432" s="18"/>
      <c r="J432" s="18"/>
      <c r="K432" s="18"/>
      <c r="L432" s="18"/>
      <c r="M432" s="18"/>
      <c r="N432" s="18"/>
      <c r="O432" s="18"/>
      <c r="P432" s="18"/>
      <c r="Q432" s="18"/>
      <c r="R432" s="18"/>
      <c r="S432" s="18"/>
      <c r="T432" s="18"/>
      <c r="U432" s="18"/>
      <c r="V432" s="18"/>
      <c r="W432" s="18"/>
      <c r="X432" s="18"/>
      <c r="Y432" s="18"/>
    </row>
    <row r="433" spans="2:25" ht="12" customHeight="1">
      <c r="B433" s="18"/>
      <c r="C433" s="18"/>
      <c r="D433" s="235"/>
      <c r="E433" s="74"/>
      <c r="F433" s="18"/>
      <c r="G433" s="18"/>
      <c r="H433" s="18"/>
      <c r="I433" s="18"/>
      <c r="J433" s="18"/>
      <c r="K433" s="18"/>
      <c r="L433" s="18"/>
      <c r="M433" s="18"/>
      <c r="N433" s="18"/>
      <c r="O433" s="18"/>
      <c r="P433" s="18"/>
      <c r="Q433" s="18"/>
      <c r="R433" s="18"/>
      <c r="S433" s="18"/>
      <c r="T433" s="18"/>
      <c r="U433" s="18"/>
      <c r="V433" s="18"/>
      <c r="W433" s="18"/>
      <c r="X433" s="18"/>
      <c r="Y433" s="18"/>
    </row>
    <row r="434" spans="2:25" ht="12" customHeight="1">
      <c r="B434" s="18"/>
      <c r="C434" s="18"/>
      <c r="D434" s="235"/>
      <c r="E434" s="74"/>
      <c r="F434" s="18"/>
      <c r="G434" s="18"/>
      <c r="H434" s="18"/>
      <c r="I434" s="18"/>
      <c r="J434" s="18"/>
      <c r="K434" s="18"/>
      <c r="L434" s="18"/>
      <c r="M434" s="18"/>
      <c r="N434" s="18"/>
      <c r="O434" s="18"/>
      <c r="P434" s="18"/>
      <c r="Q434" s="18"/>
      <c r="R434" s="18"/>
      <c r="S434" s="18"/>
      <c r="T434" s="18"/>
      <c r="U434" s="18"/>
      <c r="V434" s="18"/>
      <c r="W434" s="18"/>
      <c r="X434" s="18"/>
      <c r="Y434" s="18"/>
    </row>
    <row r="435" spans="2:25" ht="12" customHeight="1">
      <c r="B435" s="18"/>
      <c r="C435" s="18"/>
      <c r="D435" s="235"/>
      <c r="E435" s="74"/>
      <c r="F435" s="18"/>
      <c r="G435" s="18"/>
      <c r="H435" s="18"/>
      <c r="I435" s="18"/>
      <c r="J435" s="18"/>
      <c r="K435" s="18"/>
      <c r="L435" s="18"/>
      <c r="M435" s="18"/>
      <c r="N435" s="18"/>
      <c r="O435" s="18"/>
      <c r="P435" s="18"/>
      <c r="Q435" s="18"/>
      <c r="R435" s="18"/>
      <c r="S435" s="18"/>
      <c r="T435" s="18"/>
      <c r="U435" s="18"/>
      <c r="V435" s="18"/>
      <c r="W435" s="18"/>
      <c r="X435" s="18"/>
      <c r="Y435" s="18"/>
    </row>
    <row r="436" spans="2:25" ht="12" customHeight="1">
      <c r="B436" s="18"/>
      <c r="C436" s="18"/>
      <c r="D436" s="235"/>
      <c r="E436" s="74"/>
      <c r="F436" s="18"/>
      <c r="G436" s="18"/>
      <c r="H436" s="18"/>
      <c r="I436" s="18"/>
      <c r="J436" s="18"/>
      <c r="K436" s="18"/>
      <c r="L436" s="18"/>
      <c r="M436" s="18"/>
      <c r="N436" s="18"/>
      <c r="O436" s="18"/>
      <c r="P436" s="18"/>
      <c r="Q436" s="18"/>
      <c r="R436" s="18"/>
      <c r="S436" s="18"/>
      <c r="T436" s="18"/>
      <c r="U436" s="18"/>
      <c r="V436" s="18"/>
      <c r="W436" s="18"/>
      <c r="X436" s="18"/>
      <c r="Y436" s="18"/>
    </row>
    <row r="437" spans="2:25" ht="12" customHeight="1">
      <c r="B437" s="18"/>
      <c r="C437" s="18"/>
      <c r="D437" s="235"/>
      <c r="E437" s="74"/>
      <c r="F437" s="18"/>
      <c r="G437" s="18"/>
      <c r="H437" s="18"/>
      <c r="I437" s="18"/>
      <c r="J437" s="18"/>
      <c r="K437" s="18"/>
      <c r="L437" s="18"/>
      <c r="M437" s="18"/>
      <c r="N437" s="18"/>
      <c r="O437" s="18"/>
      <c r="P437" s="18"/>
      <c r="Q437" s="18"/>
      <c r="R437" s="18"/>
      <c r="S437" s="18"/>
      <c r="T437" s="18"/>
      <c r="U437" s="18"/>
      <c r="V437" s="18"/>
      <c r="W437" s="18"/>
      <c r="X437" s="18"/>
      <c r="Y437" s="18"/>
    </row>
    <row r="438" spans="2:25" ht="12" customHeight="1">
      <c r="B438" s="18"/>
      <c r="C438" s="18"/>
      <c r="D438" s="235"/>
      <c r="E438" s="74"/>
      <c r="F438" s="18"/>
      <c r="G438" s="18"/>
      <c r="H438" s="18"/>
      <c r="I438" s="18"/>
      <c r="J438" s="18"/>
      <c r="K438" s="18"/>
      <c r="L438" s="18"/>
      <c r="M438" s="18"/>
      <c r="N438" s="18"/>
      <c r="O438" s="18"/>
      <c r="P438" s="18"/>
      <c r="Q438" s="18"/>
      <c r="R438" s="18"/>
      <c r="S438" s="18"/>
      <c r="T438" s="18"/>
      <c r="U438" s="18"/>
      <c r="V438" s="18"/>
      <c r="W438" s="18"/>
      <c r="X438" s="18"/>
      <c r="Y438" s="18"/>
    </row>
    <row r="439" spans="2:25" ht="12" customHeight="1">
      <c r="B439" s="18"/>
      <c r="C439" s="18"/>
      <c r="D439" s="235"/>
      <c r="E439" s="74"/>
      <c r="F439" s="18"/>
      <c r="G439" s="18"/>
      <c r="H439" s="18"/>
      <c r="I439" s="18"/>
      <c r="J439" s="18"/>
      <c r="K439" s="18"/>
      <c r="L439" s="18"/>
      <c r="M439" s="18"/>
      <c r="N439" s="18"/>
      <c r="O439" s="18"/>
      <c r="P439" s="18"/>
      <c r="Q439" s="18"/>
      <c r="R439" s="18"/>
      <c r="S439" s="18"/>
      <c r="T439" s="18"/>
      <c r="U439" s="18"/>
      <c r="V439" s="18"/>
      <c r="W439" s="18"/>
      <c r="X439" s="18"/>
      <c r="Y439" s="18"/>
    </row>
    <row r="440" spans="2:25" ht="12" customHeight="1">
      <c r="B440" s="18"/>
      <c r="C440" s="18"/>
      <c r="D440" s="235"/>
      <c r="E440" s="74"/>
      <c r="F440" s="18"/>
      <c r="G440" s="18"/>
      <c r="H440" s="18"/>
      <c r="I440" s="18"/>
      <c r="J440" s="18"/>
      <c r="K440" s="18"/>
      <c r="L440" s="18"/>
      <c r="M440" s="18"/>
      <c r="N440" s="18"/>
      <c r="O440" s="18"/>
      <c r="P440" s="18"/>
      <c r="Q440" s="18"/>
      <c r="R440" s="18"/>
      <c r="S440" s="18"/>
      <c r="T440" s="18"/>
      <c r="U440" s="18"/>
      <c r="V440" s="18"/>
      <c r="W440" s="18"/>
      <c r="X440" s="18"/>
      <c r="Y440" s="18"/>
    </row>
    <row r="441" spans="2:25" ht="12" customHeight="1">
      <c r="B441" s="18"/>
      <c r="C441" s="18"/>
      <c r="D441" s="235"/>
      <c r="E441" s="74"/>
      <c r="F441" s="18"/>
      <c r="G441" s="18"/>
      <c r="H441" s="18"/>
      <c r="I441" s="18"/>
      <c r="J441" s="18"/>
      <c r="K441" s="18"/>
      <c r="L441" s="18"/>
      <c r="M441" s="18"/>
      <c r="N441" s="18"/>
      <c r="O441" s="18"/>
      <c r="P441" s="18"/>
      <c r="Q441" s="18"/>
      <c r="R441" s="18"/>
      <c r="S441" s="18"/>
      <c r="T441" s="18"/>
      <c r="U441" s="18"/>
      <c r="V441" s="18"/>
      <c r="W441" s="18"/>
      <c r="X441" s="18"/>
      <c r="Y441" s="18"/>
    </row>
    <row r="442" spans="2:25" ht="12" customHeight="1">
      <c r="B442" s="18"/>
      <c r="C442" s="18"/>
      <c r="D442" s="235"/>
      <c r="E442" s="74"/>
      <c r="F442" s="18"/>
      <c r="G442" s="18"/>
      <c r="H442" s="18"/>
      <c r="I442" s="18"/>
      <c r="J442" s="18"/>
      <c r="K442" s="18"/>
      <c r="L442" s="18"/>
      <c r="M442" s="18"/>
      <c r="N442" s="18"/>
      <c r="O442" s="18"/>
      <c r="P442" s="18"/>
      <c r="Q442" s="18"/>
      <c r="R442" s="18"/>
      <c r="S442" s="18"/>
      <c r="T442" s="18"/>
      <c r="U442" s="18"/>
      <c r="V442" s="18"/>
      <c r="W442" s="18"/>
      <c r="X442" s="18"/>
      <c r="Y442" s="18"/>
    </row>
    <row r="443" spans="2:25" ht="12" customHeight="1">
      <c r="B443" s="18"/>
      <c r="C443" s="18"/>
      <c r="D443" s="235"/>
      <c r="E443" s="74"/>
      <c r="F443" s="18"/>
      <c r="G443" s="18"/>
      <c r="H443" s="18"/>
      <c r="I443" s="18"/>
      <c r="J443" s="18"/>
      <c r="K443" s="18"/>
      <c r="L443" s="18"/>
      <c r="M443" s="18"/>
      <c r="N443" s="18"/>
      <c r="O443" s="18"/>
      <c r="P443" s="18"/>
      <c r="Q443" s="18"/>
      <c r="R443" s="18"/>
      <c r="S443" s="18"/>
      <c r="T443" s="18"/>
      <c r="U443" s="18"/>
      <c r="V443" s="18"/>
      <c r="W443" s="18"/>
      <c r="X443" s="18"/>
      <c r="Y443" s="18"/>
    </row>
    <row r="444" spans="2:25" ht="12" customHeight="1">
      <c r="B444" s="18"/>
      <c r="C444" s="18"/>
      <c r="D444" s="235"/>
      <c r="E444" s="74"/>
      <c r="F444" s="18"/>
      <c r="G444" s="18"/>
      <c r="H444" s="18"/>
      <c r="I444" s="18"/>
      <c r="J444" s="18"/>
      <c r="K444" s="18"/>
      <c r="L444" s="18"/>
      <c r="M444" s="18"/>
      <c r="N444" s="18"/>
      <c r="O444" s="18"/>
      <c r="P444" s="18"/>
      <c r="Q444" s="18"/>
      <c r="R444" s="18"/>
      <c r="S444" s="18"/>
      <c r="T444" s="18"/>
      <c r="U444" s="18"/>
      <c r="V444" s="18"/>
      <c r="W444" s="18"/>
      <c r="X444" s="18"/>
      <c r="Y444" s="18"/>
    </row>
    <row r="445" spans="2:25" ht="12" customHeight="1">
      <c r="B445" s="18"/>
      <c r="C445" s="18"/>
      <c r="D445" s="235"/>
      <c r="E445" s="74"/>
      <c r="F445" s="18"/>
      <c r="G445" s="18"/>
      <c r="H445" s="18"/>
      <c r="I445" s="18"/>
      <c r="J445" s="18"/>
      <c r="K445" s="18"/>
      <c r="L445" s="18"/>
      <c r="M445" s="18"/>
      <c r="N445" s="18"/>
      <c r="O445" s="18"/>
      <c r="P445" s="18"/>
      <c r="Q445" s="18"/>
      <c r="R445" s="18"/>
      <c r="S445" s="18"/>
      <c r="T445" s="18"/>
      <c r="U445" s="18"/>
      <c r="V445" s="18"/>
      <c r="W445" s="18"/>
      <c r="X445" s="18"/>
      <c r="Y445" s="18"/>
    </row>
    <row r="446" spans="2:25" ht="12" customHeight="1">
      <c r="B446" s="18"/>
      <c r="C446" s="18"/>
      <c r="D446" s="235"/>
      <c r="E446" s="74"/>
      <c r="F446" s="18"/>
      <c r="G446" s="18"/>
      <c r="H446" s="18"/>
      <c r="I446" s="18"/>
      <c r="J446" s="18"/>
      <c r="K446" s="18"/>
      <c r="L446" s="18"/>
      <c r="M446" s="18"/>
      <c r="N446" s="18"/>
      <c r="O446" s="18"/>
      <c r="P446" s="18"/>
      <c r="Q446" s="18"/>
      <c r="R446" s="18"/>
      <c r="S446" s="18"/>
      <c r="T446" s="18"/>
      <c r="U446" s="18"/>
      <c r="V446" s="18"/>
      <c r="W446" s="18"/>
      <c r="X446" s="18"/>
      <c r="Y446" s="18"/>
    </row>
    <row r="447" spans="2:25" ht="12" customHeight="1">
      <c r="B447" s="18"/>
      <c r="C447" s="18"/>
      <c r="D447" s="235"/>
      <c r="E447" s="74"/>
      <c r="F447" s="18"/>
      <c r="G447" s="18"/>
      <c r="H447" s="18"/>
      <c r="I447" s="18"/>
      <c r="J447" s="18"/>
      <c r="K447" s="18"/>
      <c r="L447" s="18"/>
      <c r="M447" s="18"/>
      <c r="N447" s="18"/>
      <c r="O447" s="18"/>
      <c r="P447" s="18"/>
      <c r="Q447" s="18"/>
      <c r="R447" s="18"/>
      <c r="S447" s="18"/>
      <c r="T447" s="18"/>
      <c r="U447" s="18"/>
      <c r="V447" s="18"/>
      <c r="W447" s="18"/>
      <c r="X447" s="18"/>
      <c r="Y447" s="18"/>
    </row>
    <row r="448" spans="2:25" ht="12" customHeight="1">
      <c r="B448" s="18"/>
      <c r="C448" s="18"/>
      <c r="D448" s="235"/>
      <c r="E448" s="74"/>
      <c r="F448" s="18"/>
      <c r="G448" s="18"/>
      <c r="H448" s="18"/>
      <c r="I448" s="18"/>
      <c r="J448" s="18"/>
      <c r="K448" s="18"/>
      <c r="L448" s="18"/>
      <c r="M448" s="18"/>
      <c r="N448" s="18"/>
      <c r="O448" s="18"/>
      <c r="P448" s="18"/>
      <c r="Q448" s="18"/>
      <c r="R448" s="18"/>
      <c r="S448" s="18"/>
      <c r="T448" s="18"/>
      <c r="U448" s="18"/>
      <c r="V448" s="18"/>
      <c r="W448" s="18"/>
      <c r="X448" s="18"/>
      <c r="Y448" s="18"/>
    </row>
    <row r="449" spans="2:25" ht="12" customHeight="1">
      <c r="B449" s="18"/>
      <c r="C449" s="18"/>
      <c r="D449" s="235"/>
      <c r="E449" s="74"/>
      <c r="F449" s="18"/>
      <c r="G449" s="18"/>
      <c r="H449" s="18"/>
      <c r="I449" s="18"/>
      <c r="J449" s="18"/>
      <c r="K449" s="18"/>
      <c r="L449" s="18"/>
      <c r="M449" s="18"/>
      <c r="N449" s="18"/>
      <c r="O449" s="18"/>
      <c r="P449" s="18"/>
      <c r="Q449" s="18"/>
      <c r="R449" s="18"/>
      <c r="S449" s="18"/>
      <c r="T449" s="18"/>
      <c r="U449" s="18"/>
      <c r="V449" s="18"/>
      <c r="W449" s="18"/>
      <c r="X449" s="18"/>
      <c r="Y449" s="18"/>
    </row>
    <row r="450" spans="2:25" ht="12" customHeight="1">
      <c r="B450" s="18"/>
      <c r="C450" s="18"/>
      <c r="D450" s="235"/>
      <c r="E450" s="74"/>
      <c r="F450" s="18"/>
      <c r="G450" s="18"/>
      <c r="H450" s="18"/>
      <c r="I450" s="18"/>
      <c r="J450" s="18"/>
      <c r="K450" s="18"/>
      <c r="L450" s="18"/>
      <c r="M450" s="18"/>
      <c r="N450" s="18"/>
      <c r="O450" s="18"/>
      <c r="P450" s="18"/>
      <c r="Q450" s="18"/>
      <c r="R450" s="18"/>
      <c r="S450" s="18"/>
      <c r="T450" s="18"/>
      <c r="U450" s="18"/>
      <c r="V450" s="18"/>
      <c r="W450" s="18"/>
      <c r="X450" s="18"/>
      <c r="Y450" s="18"/>
    </row>
    <row r="451" spans="2:25" ht="12" customHeight="1">
      <c r="B451" s="18"/>
      <c r="C451" s="18"/>
      <c r="D451" s="235"/>
      <c r="E451" s="74"/>
      <c r="F451" s="18"/>
      <c r="G451" s="18"/>
      <c r="H451" s="18"/>
      <c r="I451" s="18"/>
      <c r="J451" s="18"/>
      <c r="K451" s="18"/>
      <c r="L451" s="18"/>
      <c r="M451" s="18"/>
      <c r="N451" s="18"/>
      <c r="O451" s="18"/>
      <c r="P451" s="18"/>
      <c r="Q451" s="18"/>
      <c r="R451" s="18"/>
      <c r="S451" s="18"/>
      <c r="T451" s="18"/>
      <c r="U451" s="18"/>
      <c r="V451" s="18"/>
      <c r="W451" s="18"/>
      <c r="X451" s="18"/>
      <c r="Y451" s="18"/>
    </row>
    <row r="452" spans="2:25" ht="12" customHeight="1">
      <c r="B452" s="18"/>
      <c r="C452" s="18"/>
      <c r="D452" s="235"/>
      <c r="E452" s="74"/>
      <c r="F452" s="18"/>
      <c r="G452" s="18"/>
      <c r="H452" s="18"/>
      <c r="I452" s="18"/>
      <c r="J452" s="18"/>
      <c r="K452" s="18"/>
      <c r="L452" s="18"/>
      <c r="M452" s="18"/>
      <c r="N452" s="18"/>
      <c r="O452" s="18"/>
      <c r="P452" s="18"/>
      <c r="Q452" s="18"/>
      <c r="R452" s="18"/>
      <c r="S452" s="18"/>
      <c r="T452" s="18"/>
      <c r="U452" s="18"/>
      <c r="V452" s="18"/>
      <c r="W452" s="18"/>
      <c r="X452" s="18"/>
      <c r="Y452" s="18"/>
    </row>
    <row r="453" spans="2:25" ht="12" customHeight="1">
      <c r="B453" s="18"/>
      <c r="C453" s="18"/>
      <c r="D453" s="235"/>
      <c r="E453" s="74"/>
      <c r="F453" s="18"/>
      <c r="G453" s="18"/>
      <c r="H453" s="18"/>
      <c r="I453" s="18"/>
      <c r="J453" s="18"/>
      <c r="K453" s="18"/>
      <c r="L453" s="18"/>
      <c r="M453" s="18"/>
      <c r="N453" s="18"/>
      <c r="O453" s="18"/>
      <c r="P453" s="18"/>
      <c r="Q453" s="18"/>
      <c r="R453" s="18"/>
      <c r="S453" s="18"/>
      <c r="T453" s="18"/>
      <c r="U453" s="18"/>
      <c r="V453" s="18"/>
      <c r="W453" s="18"/>
      <c r="X453" s="18"/>
      <c r="Y453" s="18"/>
    </row>
    <row r="454" spans="2:25" ht="12" customHeight="1">
      <c r="B454" s="18"/>
      <c r="C454" s="18"/>
      <c r="D454" s="235"/>
      <c r="E454" s="74"/>
      <c r="F454" s="18"/>
      <c r="G454" s="18"/>
      <c r="H454" s="18"/>
      <c r="I454" s="18"/>
      <c r="J454" s="18"/>
      <c r="K454" s="18"/>
      <c r="L454" s="18"/>
      <c r="M454" s="18"/>
      <c r="N454" s="18"/>
      <c r="O454" s="18"/>
      <c r="P454" s="18"/>
      <c r="Q454" s="18"/>
      <c r="R454" s="18"/>
      <c r="S454" s="18"/>
      <c r="T454" s="18"/>
      <c r="U454" s="18"/>
      <c r="V454" s="18"/>
      <c r="W454" s="18"/>
      <c r="X454" s="18"/>
      <c r="Y454" s="18"/>
    </row>
    <row r="455" spans="2:25" ht="12" customHeight="1">
      <c r="B455" s="18"/>
      <c r="C455" s="18"/>
      <c r="D455" s="235"/>
      <c r="E455" s="74"/>
      <c r="F455" s="18"/>
      <c r="G455" s="18"/>
      <c r="H455" s="18"/>
      <c r="I455" s="18"/>
      <c r="J455" s="18"/>
      <c r="K455" s="18"/>
      <c r="L455" s="18"/>
      <c r="M455" s="18"/>
      <c r="N455" s="18"/>
      <c r="O455" s="18"/>
      <c r="P455" s="18"/>
      <c r="Q455" s="18"/>
      <c r="R455" s="18"/>
      <c r="S455" s="18"/>
      <c r="T455" s="18"/>
      <c r="U455" s="18"/>
      <c r="V455" s="18"/>
      <c r="W455" s="18"/>
      <c r="X455" s="18"/>
      <c r="Y455" s="18"/>
    </row>
    <row r="456" spans="2:25" ht="12" customHeight="1">
      <c r="B456" s="18"/>
      <c r="C456" s="18"/>
      <c r="D456" s="235"/>
      <c r="E456" s="74"/>
      <c r="F456" s="18"/>
      <c r="G456" s="18"/>
      <c r="H456" s="18"/>
      <c r="I456" s="18"/>
      <c r="J456" s="18"/>
      <c r="K456" s="18"/>
      <c r="L456" s="18"/>
      <c r="M456" s="18"/>
      <c r="N456" s="18"/>
      <c r="O456" s="18"/>
      <c r="P456" s="18"/>
      <c r="Q456" s="18"/>
      <c r="R456" s="18"/>
      <c r="S456" s="18"/>
      <c r="T456" s="18"/>
      <c r="U456" s="18"/>
      <c r="V456" s="18"/>
      <c r="W456" s="18"/>
      <c r="X456" s="18"/>
      <c r="Y456" s="18"/>
    </row>
    <row r="457" spans="2:25" ht="12" customHeight="1">
      <c r="B457" s="18"/>
      <c r="C457" s="18"/>
      <c r="D457" s="235"/>
      <c r="E457" s="74"/>
      <c r="F457" s="18"/>
      <c r="G457" s="18"/>
      <c r="H457" s="18"/>
      <c r="I457" s="18"/>
      <c r="J457" s="18"/>
      <c r="K457" s="18"/>
      <c r="L457" s="18"/>
      <c r="M457" s="18"/>
      <c r="N457" s="18"/>
      <c r="O457" s="18"/>
      <c r="P457" s="18"/>
      <c r="Q457" s="18"/>
      <c r="R457" s="18"/>
      <c r="S457" s="18"/>
      <c r="T457" s="18"/>
      <c r="U457" s="18"/>
      <c r="V457" s="18"/>
      <c r="W457" s="18"/>
      <c r="X457" s="18"/>
      <c r="Y457" s="18"/>
    </row>
    <row r="458" spans="2:25" ht="12" customHeight="1">
      <c r="B458" s="18"/>
      <c r="C458" s="18"/>
      <c r="D458" s="235"/>
      <c r="E458" s="74"/>
      <c r="F458" s="18"/>
      <c r="G458" s="18"/>
      <c r="H458" s="18"/>
      <c r="I458" s="18"/>
      <c r="J458" s="18"/>
      <c r="K458" s="18"/>
      <c r="L458" s="18"/>
      <c r="M458" s="18"/>
      <c r="N458" s="18"/>
      <c r="O458" s="18"/>
      <c r="P458" s="18"/>
      <c r="Q458" s="18"/>
      <c r="R458" s="18"/>
      <c r="S458" s="18"/>
      <c r="T458" s="18"/>
      <c r="U458" s="18"/>
      <c r="V458" s="18"/>
      <c r="W458" s="18"/>
      <c r="X458" s="18"/>
      <c r="Y458" s="18"/>
    </row>
    <row r="459" spans="2:25" ht="12" customHeight="1">
      <c r="B459" s="18"/>
      <c r="C459" s="18"/>
      <c r="D459" s="235"/>
      <c r="E459" s="74"/>
      <c r="F459" s="18"/>
      <c r="G459" s="18"/>
      <c r="H459" s="18"/>
      <c r="I459" s="18"/>
      <c r="J459" s="18"/>
      <c r="K459" s="18"/>
      <c r="L459" s="18"/>
      <c r="M459" s="18"/>
      <c r="N459" s="18"/>
      <c r="O459" s="18"/>
      <c r="P459" s="18"/>
      <c r="Q459" s="18"/>
      <c r="R459" s="18"/>
      <c r="S459" s="18"/>
      <c r="T459" s="18"/>
      <c r="U459" s="18"/>
      <c r="V459" s="18"/>
      <c r="W459" s="18"/>
      <c r="X459" s="18"/>
      <c r="Y459" s="18"/>
    </row>
    <row r="460" spans="2:25" ht="12" customHeight="1">
      <c r="B460" s="18"/>
      <c r="C460" s="18"/>
      <c r="D460" s="235"/>
      <c r="E460" s="74"/>
      <c r="F460" s="18"/>
      <c r="G460" s="18"/>
      <c r="H460" s="18"/>
      <c r="I460" s="18"/>
      <c r="J460" s="18"/>
      <c r="K460" s="18"/>
      <c r="L460" s="18"/>
      <c r="M460" s="18"/>
      <c r="N460" s="18"/>
      <c r="O460" s="18"/>
      <c r="P460" s="18"/>
      <c r="Q460" s="18"/>
      <c r="R460" s="18"/>
      <c r="S460" s="18"/>
      <c r="T460" s="18"/>
      <c r="U460" s="18"/>
      <c r="V460" s="18"/>
      <c r="W460" s="18"/>
      <c r="X460" s="18"/>
      <c r="Y460" s="18"/>
    </row>
    <row r="461" spans="2:25" ht="12" customHeight="1">
      <c r="B461" s="18"/>
      <c r="C461" s="18"/>
      <c r="D461" s="235"/>
      <c r="E461" s="74"/>
      <c r="F461" s="18"/>
      <c r="G461" s="18"/>
      <c r="H461" s="18"/>
      <c r="I461" s="18"/>
      <c r="J461" s="18"/>
      <c r="K461" s="18"/>
      <c r="L461" s="18"/>
      <c r="M461" s="18"/>
      <c r="N461" s="18"/>
      <c r="O461" s="18"/>
      <c r="P461" s="18"/>
      <c r="Q461" s="18"/>
      <c r="R461" s="18"/>
      <c r="S461" s="18"/>
      <c r="T461" s="18"/>
      <c r="U461" s="18"/>
      <c r="V461" s="18"/>
      <c r="W461" s="18"/>
      <c r="X461" s="18"/>
      <c r="Y461" s="18"/>
    </row>
    <row r="462" spans="2:25" ht="12" customHeight="1">
      <c r="B462" s="18"/>
      <c r="C462" s="18"/>
      <c r="D462" s="235"/>
      <c r="E462" s="74"/>
      <c r="F462" s="18"/>
      <c r="G462" s="18"/>
      <c r="H462" s="18"/>
      <c r="I462" s="18"/>
      <c r="J462" s="18"/>
      <c r="K462" s="18"/>
      <c r="L462" s="18"/>
      <c r="M462" s="18"/>
      <c r="N462" s="18"/>
      <c r="O462" s="18"/>
      <c r="P462" s="18"/>
      <c r="Q462" s="18"/>
      <c r="R462" s="18"/>
      <c r="S462" s="18"/>
      <c r="T462" s="18"/>
      <c r="U462" s="18"/>
      <c r="V462" s="18"/>
      <c r="W462" s="18"/>
      <c r="X462" s="18"/>
      <c r="Y462" s="18"/>
    </row>
    <row r="463" spans="2:25" ht="12" customHeight="1">
      <c r="B463" s="18"/>
      <c r="C463" s="18"/>
      <c r="D463" s="235"/>
      <c r="E463" s="74"/>
      <c r="F463" s="18"/>
      <c r="G463" s="18"/>
      <c r="H463" s="18"/>
      <c r="I463" s="18"/>
      <c r="J463" s="18"/>
      <c r="K463" s="18"/>
      <c r="L463" s="18"/>
      <c r="M463" s="18"/>
      <c r="N463" s="18"/>
      <c r="O463" s="18"/>
      <c r="P463" s="18"/>
      <c r="Q463" s="18"/>
      <c r="R463" s="18"/>
      <c r="S463" s="18"/>
      <c r="T463" s="18"/>
      <c r="U463" s="18"/>
      <c r="V463" s="18"/>
      <c r="W463" s="18"/>
      <c r="X463" s="18"/>
      <c r="Y463" s="18"/>
    </row>
    <row r="464" spans="2:25" ht="12" customHeight="1">
      <c r="B464" s="18"/>
      <c r="C464" s="18"/>
      <c r="D464" s="235"/>
      <c r="E464" s="74"/>
      <c r="F464" s="18"/>
      <c r="G464" s="18"/>
      <c r="H464" s="18"/>
      <c r="I464" s="18"/>
      <c r="J464" s="18"/>
      <c r="K464" s="18"/>
      <c r="L464" s="18"/>
      <c r="M464" s="18"/>
      <c r="N464" s="18"/>
      <c r="O464" s="18"/>
      <c r="P464" s="18"/>
      <c r="Q464" s="18"/>
      <c r="R464" s="18"/>
      <c r="S464" s="18"/>
      <c r="T464" s="18"/>
      <c r="U464" s="18"/>
      <c r="V464" s="18"/>
      <c r="W464" s="18"/>
      <c r="X464" s="18"/>
      <c r="Y464" s="18"/>
    </row>
    <row r="465" spans="2:25" ht="12" customHeight="1">
      <c r="B465" s="18"/>
      <c r="C465" s="18"/>
      <c r="D465" s="235"/>
      <c r="E465" s="74"/>
      <c r="F465" s="18"/>
      <c r="G465" s="18"/>
      <c r="H465" s="18"/>
      <c r="I465" s="18"/>
      <c r="J465" s="18"/>
      <c r="K465" s="18"/>
      <c r="L465" s="18"/>
      <c r="M465" s="18"/>
      <c r="N465" s="18"/>
      <c r="O465" s="18"/>
      <c r="P465" s="18"/>
      <c r="Q465" s="18"/>
      <c r="R465" s="18"/>
      <c r="S465" s="18"/>
      <c r="T465" s="18"/>
      <c r="U465" s="18"/>
      <c r="V465" s="18"/>
      <c r="W465" s="18"/>
      <c r="X465" s="18"/>
      <c r="Y465" s="18"/>
    </row>
    <row r="466" spans="2:25" ht="12" customHeight="1">
      <c r="B466" s="18"/>
      <c r="C466" s="18"/>
      <c r="D466" s="235"/>
      <c r="E466" s="74"/>
      <c r="F466" s="18"/>
      <c r="G466" s="18"/>
      <c r="H466" s="18"/>
      <c r="I466" s="18"/>
      <c r="J466" s="18"/>
      <c r="K466" s="18"/>
      <c r="L466" s="18"/>
      <c r="M466" s="18"/>
      <c r="N466" s="18"/>
      <c r="O466" s="18"/>
      <c r="P466" s="18"/>
      <c r="Q466" s="18"/>
      <c r="R466" s="18"/>
      <c r="S466" s="18"/>
      <c r="T466" s="18"/>
      <c r="U466" s="18"/>
      <c r="V466" s="18"/>
      <c r="W466" s="18"/>
      <c r="X466" s="18"/>
      <c r="Y466" s="18"/>
    </row>
    <row r="467" spans="2:25" ht="12" customHeight="1">
      <c r="B467" s="18"/>
      <c r="C467" s="18"/>
      <c r="D467" s="235"/>
      <c r="E467" s="74"/>
      <c r="F467" s="18"/>
      <c r="G467" s="18"/>
      <c r="H467" s="18"/>
      <c r="I467" s="18"/>
      <c r="J467" s="18"/>
      <c r="K467" s="18"/>
      <c r="L467" s="18"/>
      <c r="M467" s="18"/>
      <c r="N467" s="18"/>
      <c r="O467" s="18"/>
      <c r="P467" s="18"/>
      <c r="Q467" s="18"/>
      <c r="R467" s="18"/>
      <c r="S467" s="18"/>
      <c r="T467" s="18"/>
      <c r="U467" s="18"/>
      <c r="V467" s="18"/>
      <c r="W467" s="18"/>
      <c r="X467" s="18"/>
      <c r="Y467" s="18"/>
    </row>
    <row r="468" spans="2:25" ht="12" customHeight="1">
      <c r="B468" s="18"/>
      <c r="C468" s="18"/>
      <c r="D468" s="235"/>
      <c r="E468" s="74"/>
      <c r="F468" s="18"/>
      <c r="G468" s="18"/>
      <c r="H468" s="18"/>
      <c r="I468" s="18"/>
      <c r="J468" s="18"/>
      <c r="K468" s="18"/>
      <c r="L468" s="18"/>
      <c r="M468" s="18"/>
      <c r="N468" s="18"/>
      <c r="O468" s="18"/>
      <c r="P468" s="18"/>
      <c r="Q468" s="18"/>
      <c r="R468" s="18"/>
      <c r="S468" s="18"/>
      <c r="T468" s="18"/>
      <c r="U468" s="18"/>
      <c r="V468" s="18"/>
      <c r="W468" s="18"/>
      <c r="X468" s="18"/>
      <c r="Y468" s="18"/>
    </row>
    <row r="469" spans="2:25" ht="12" customHeight="1">
      <c r="B469" s="18"/>
      <c r="C469" s="18"/>
      <c r="D469" s="235"/>
      <c r="E469" s="74"/>
      <c r="F469" s="18"/>
      <c r="G469" s="18"/>
      <c r="H469" s="18"/>
      <c r="I469" s="18"/>
      <c r="J469" s="18"/>
      <c r="K469" s="18"/>
      <c r="L469" s="18"/>
      <c r="M469" s="18"/>
      <c r="N469" s="18"/>
      <c r="O469" s="18"/>
      <c r="P469" s="18"/>
      <c r="Q469" s="18"/>
      <c r="R469" s="18"/>
      <c r="S469" s="18"/>
      <c r="T469" s="18"/>
      <c r="U469" s="18"/>
      <c r="V469" s="18"/>
      <c r="W469" s="18"/>
      <c r="X469" s="18"/>
      <c r="Y469" s="18"/>
    </row>
    <row r="470" spans="2:25" ht="12" customHeight="1">
      <c r="B470" s="18"/>
      <c r="C470" s="18"/>
      <c r="D470" s="235"/>
      <c r="E470" s="74"/>
      <c r="F470" s="18"/>
      <c r="G470" s="18"/>
      <c r="H470" s="18"/>
      <c r="I470" s="18"/>
      <c r="J470" s="18"/>
      <c r="K470" s="18"/>
      <c r="L470" s="18"/>
      <c r="M470" s="18"/>
      <c r="N470" s="18"/>
      <c r="O470" s="18"/>
      <c r="P470" s="18"/>
      <c r="Q470" s="18"/>
      <c r="R470" s="18"/>
      <c r="S470" s="18"/>
      <c r="T470" s="18"/>
      <c r="U470" s="18"/>
      <c r="V470" s="18"/>
      <c r="W470" s="18"/>
      <c r="X470" s="18"/>
      <c r="Y470" s="18"/>
    </row>
    <row r="471" spans="2:25" ht="12" customHeight="1">
      <c r="B471" s="18"/>
      <c r="C471" s="18"/>
      <c r="D471" s="235"/>
      <c r="E471" s="74"/>
      <c r="F471" s="18"/>
      <c r="G471" s="18"/>
      <c r="H471" s="18"/>
      <c r="I471" s="18"/>
      <c r="J471" s="18"/>
      <c r="K471" s="18"/>
      <c r="L471" s="18"/>
      <c r="M471" s="18"/>
      <c r="N471" s="18"/>
      <c r="O471" s="18"/>
      <c r="P471" s="18"/>
      <c r="Q471" s="18"/>
      <c r="R471" s="18"/>
      <c r="S471" s="18"/>
      <c r="T471" s="18"/>
      <c r="U471" s="18"/>
      <c r="V471" s="18"/>
      <c r="W471" s="18"/>
      <c r="X471" s="18"/>
      <c r="Y471" s="18"/>
    </row>
    <row r="472" spans="2:25" ht="12" customHeight="1">
      <c r="B472" s="18"/>
      <c r="C472" s="18"/>
      <c r="D472" s="235"/>
      <c r="E472" s="74"/>
      <c r="F472" s="18"/>
      <c r="G472" s="18"/>
      <c r="H472" s="18"/>
      <c r="I472" s="18"/>
      <c r="J472" s="18"/>
      <c r="K472" s="18"/>
      <c r="L472" s="18"/>
      <c r="M472" s="18"/>
      <c r="N472" s="18"/>
      <c r="O472" s="18"/>
      <c r="P472" s="18"/>
      <c r="Q472" s="18"/>
      <c r="R472" s="18"/>
      <c r="S472" s="18"/>
      <c r="T472" s="18"/>
      <c r="U472" s="18"/>
      <c r="V472" s="18"/>
      <c r="W472" s="18"/>
      <c r="X472" s="18"/>
      <c r="Y472" s="18"/>
    </row>
    <row r="473" spans="2:25" ht="12" customHeight="1">
      <c r="B473" s="18"/>
      <c r="C473" s="18"/>
      <c r="D473" s="235"/>
      <c r="E473" s="74"/>
      <c r="F473" s="18"/>
      <c r="G473" s="18"/>
      <c r="H473" s="18"/>
      <c r="I473" s="18"/>
      <c r="J473" s="18"/>
      <c r="K473" s="18"/>
      <c r="L473" s="18"/>
      <c r="M473" s="18"/>
      <c r="N473" s="18"/>
      <c r="O473" s="18"/>
      <c r="P473" s="18"/>
      <c r="Q473" s="18"/>
      <c r="R473" s="18"/>
      <c r="S473" s="18"/>
      <c r="T473" s="18"/>
      <c r="U473" s="18"/>
      <c r="V473" s="18"/>
      <c r="W473" s="18"/>
      <c r="X473" s="18"/>
      <c r="Y473" s="18"/>
    </row>
    <row r="474" spans="2:25" ht="12" customHeight="1">
      <c r="B474" s="18"/>
      <c r="C474" s="18"/>
      <c r="D474" s="235"/>
      <c r="E474" s="74"/>
      <c r="F474" s="18"/>
      <c r="G474" s="18"/>
      <c r="H474" s="18"/>
      <c r="I474" s="18"/>
      <c r="J474" s="18"/>
      <c r="K474" s="18"/>
      <c r="L474" s="18"/>
      <c r="M474" s="18"/>
      <c r="N474" s="18"/>
      <c r="O474" s="18"/>
      <c r="P474" s="18"/>
      <c r="Q474" s="18"/>
      <c r="R474" s="18"/>
      <c r="S474" s="18"/>
      <c r="T474" s="18"/>
      <c r="U474" s="18"/>
      <c r="V474" s="18"/>
      <c r="W474" s="18"/>
      <c r="X474" s="18"/>
      <c r="Y474" s="18"/>
    </row>
    <row r="475" spans="2:25" ht="12" customHeight="1">
      <c r="B475" s="18"/>
      <c r="C475" s="18"/>
      <c r="D475" s="235"/>
      <c r="E475" s="74"/>
      <c r="F475" s="18"/>
      <c r="G475" s="18"/>
      <c r="H475" s="18"/>
      <c r="I475" s="18"/>
      <c r="J475" s="18"/>
      <c r="K475" s="18"/>
      <c r="L475" s="18"/>
      <c r="M475" s="18"/>
      <c r="N475" s="18"/>
      <c r="O475" s="18"/>
      <c r="P475" s="18"/>
      <c r="Q475" s="18"/>
      <c r="R475" s="18"/>
      <c r="S475" s="18"/>
      <c r="T475" s="18"/>
      <c r="U475" s="18"/>
      <c r="V475" s="18"/>
      <c r="W475" s="18"/>
      <c r="X475" s="18"/>
      <c r="Y475" s="18"/>
    </row>
    <row r="476" spans="2:25" ht="12" customHeight="1">
      <c r="B476" s="18"/>
      <c r="C476" s="18"/>
      <c r="D476" s="235"/>
      <c r="E476" s="74"/>
      <c r="F476" s="18"/>
      <c r="G476" s="18"/>
      <c r="H476" s="18"/>
      <c r="I476" s="18"/>
      <c r="J476" s="18"/>
      <c r="K476" s="18"/>
      <c r="L476" s="18"/>
      <c r="M476" s="18"/>
      <c r="N476" s="18"/>
      <c r="O476" s="18"/>
      <c r="P476" s="18"/>
      <c r="Q476" s="18"/>
      <c r="R476" s="18"/>
      <c r="S476" s="18"/>
      <c r="T476" s="18"/>
      <c r="U476" s="18"/>
      <c r="V476" s="18"/>
      <c r="W476" s="18"/>
      <c r="X476" s="18"/>
      <c r="Y476" s="18"/>
    </row>
    <row r="477" spans="2:25" ht="12" customHeight="1">
      <c r="B477" s="18"/>
      <c r="C477" s="18"/>
      <c r="D477" s="235"/>
      <c r="E477" s="74"/>
      <c r="F477" s="18"/>
      <c r="G477" s="18"/>
      <c r="H477" s="18"/>
      <c r="I477" s="18"/>
      <c r="J477" s="18"/>
      <c r="K477" s="18"/>
      <c r="L477" s="18"/>
      <c r="M477" s="18"/>
      <c r="N477" s="18"/>
      <c r="O477" s="18"/>
      <c r="P477" s="18"/>
      <c r="Q477" s="18"/>
      <c r="R477" s="18"/>
      <c r="S477" s="18"/>
      <c r="T477" s="18"/>
      <c r="U477" s="18"/>
      <c r="V477" s="18"/>
      <c r="W477" s="18"/>
      <c r="X477" s="18"/>
      <c r="Y477" s="18"/>
    </row>
    <row r="478" spans="2:25" ht="12" customHeight="1">
      <c r="B478" s="18"/>
      <c r="C478" s="18"/>
      <c r="D478" s="235"/>
      <c r="E478" s="74"/>
      <c r="F478" s="18"/>
      <c r="G478" s="18"/>
      <c r="H478" s="18"/>
      <c r="I478" s="18"/>
      <c r="J478" s="18"/>
      <c r="K478" s="18"/>
      <c r="L478" s="18"/>
      <c r="M478" s="18"/>
      <c r="N478" s="18"/>
      <c r="O478" s="18"/>
      <c r="P478" s="18"/>
      <c r="Q478" s="18"/>
      <c r="R478" s="18"/>
      <c r="S478" s="18"/>
      <c r="T478" s="18"/>
      <c r="U478" s="18"/>
      <c r="V478" s="18"/>
      <c r="W478" s="18"/>
      <c r="X478" s="18"/>
      <c r="Y478" s="18"/>
    </row>
    <row r="479" spans="2:25" ht="12" customHeight="1">
      <c r="B479" s="18"/>
      <c r="C479" s="18"/>
      <c r="D479" s="235"/>
      <c r="E479" s="74"/>
      <c r="F479" s="18"/>
      <c r="G479" s="18"/>
      <c r="H479" s="18"/>
      <c r="I479" s="18"/>
      <c r="J479" s="18"/>
      <c r="K479" s="18"/>
      <c r="L479" s="18"/>
      <c r="M479" s="18"/>
      <c r="N479" s="18"/>
      <c r="O479" s="18"/>
      <c r="P479" s="18"/>
      <c r="Q479" s="18"/>
      <c r="R479" s="18"/>
      <c r="S479" s="18"/>
      <c r="T479" s="18"/>
      <c r="U479" s="18"/>
      <c r="V479" s="18"/>
      <c r="W479" s="18"/>
      <c r="X479" s="18"/>
      <c r="Y479" s="18"/>
    </row>
    <row r="480" spans="2:25" ht="12" customHeight="1">
      <c r="B480" s="18"/>
      <c r="C480" s="18"/>
      <c r="D480" s="235"/>
      <c r="E480" s="74"/>
      <c r="F480" s="18"/>
      <c r="G480" s="18"/>
      <c r="H480" s="18"/>
      <c r="I480" s="18"/>
      <c r="J480" s="18"/>
      <c r="K480" s="18"/>
      <c r="L480" s="18"/>
      <c r="M480" s="18"/>
      <c r="N480" s="18"/>
      <c r="O480" s="18"/>
      <c r="P480" s="18"/>
      <c r="Q480" s="18"/>
      <c r="R480" s="18"/>
      <c r="S480" s="18"/>
      <c r="T480" s="18"/>
      <c r="U480" s="18"/>
      <c r="V480" s="18"/>
      <c r="W480" s="18"/>
      <c r="X480" s="18"/>
      <c r="Y480" s="18"/>
    </row>
    <row r="481" spans="2:25" ht="12" customHeight="1">
      <c r="B481" s="18"/>
      <c r="C481" s="18"/>
      <c r="D481" s="235"/>
      <c r="E481" s="74"/>
      <c r="F481" s="18"/>
      <c r="G481" s="18"/>
      <c r="H481" s="18"/>
      <c r="I481" s="18"/>
      <c r="J481" s="18"/>
      <c r="K481" s="18"/>
      <c r="L481" s="18"/>
      <c r="M481" s="18"/>
      <c r="N481" s="18"/>
      <c r="O481" s="18"/>
      <c r="P481" s="18"/>
      <c r="Q481" s="18"/>
      <c r="R481" s="18"/>
      <c r="S481" s="18"/>
      <c r="T481" s="18"/>
      <c r="U481" s="18"/>
      <c r="V481" s="18"/>
      <c r="W481" s="18"/>
      <c r="X481" s="18"/>
      <c r="Y481" s="18"/>
    </row>
    <row r="482" spans="2:25" ht="12" customHeight="1">
      <c r="B482" s="18"/>
      <c r="C482" s="18"/>
      <c r="D482" s="235"/>
      <c r="E482" s="74"/>
      <c r="F482" s="18"/>
      <c r="G482" s="18"/>
      <c r="H482" s="18"/>
      <c r="I482" s="18"/>
      <c r="J482" s="18"/>
      <c r="K482" s="18"/>
      <c r="L482" s="18"/>
      <c r="M482" s="18"/>
      <c r="N482" s="18"/>
      <c r="O482" s="18"/>
      <c r="P482" s="18"/>
      <c r="Q482" s="18"/>
      <c r="R482" s="18"/>
      <c r="S482" s="18"/>
      <c r="T482" s="18"/>
      <c r="U482" s="18"/>
      <c r="V482" s="18"/>
      <c r="W482" s="18"/>
      <c r="X482" s="18"/>
      <c r="Y482" s="18"/>
    </row>
    <row r="483" spans="2:25" ht="12" customHeight="1">
      <c r="B483" s="18"/>
      <c r="C483" s="18"/>
      <c r="D483" s="235"/>
      <c r="E483" s="74"/>
      <c r="F483" s="18"/>
      <c r="G483" s="18"/>
      <c r="H483" s="18"/>
      <c r="I483" s="18"/>
      <c r="J483" s="18"/>
      <c r="K483" s="18"/>
      <c r="L483" s="18"/>
      <c r="M483" s="18"/>
      <c r="N483" s="18"/>
      <c r="O483" s="18"/>
      <c r="P483" s="18"/>
      <c r="Q483" s="18"/>
      <c r="R483" s="18"/>
      <c r="S483" s="18"/>
      <c r="T483" s="18"/>
      <c r="U483" s="18"/>
      <c r="V483" s="18"/>
      <c r="W483" s="18"/>
      <c r="X483" s="18"/>
      <c r="Y483" s="18"/>
    </row>
    <row r="484" spans="2:25" ht="12" customHeight="1">
      <c r="B484" s="18"/>
      <c r="C484" s="18"/>
      <c r="D484" s="235"/>
      <c r="E484" s="74"/>
      <c r="F484" s="18"/>
      <c r="G484" s="18"/>
      <c r="H484" s="18"/>
      <c r="I484" s="18"/>
      <c r="J484" s="18"/>
      <c r="K484" s="18"/>
      <c r="L484" s="18"/>
      <c r="M484" s="18"/>
      <c r="N484" s="18"/>
      <c r="O484" s="18"/>
      <c r="P484" s="18"/>
      <c r="Q484" s="18"/>
      <c r="R484" s="18"/>
      <c r="S484" s="18"/>
      <c r="T484" s="18"/>
      <c r="U484" s="18"/>
      <c r="V484" s="18"/>
      <c r="W484" s="18"/>
      <c r="X484" s="18"/>
      <c r="Y484" s="18"/>
    </row>
    <row r="485" spans="2:25" ht="12" customHeight="1">
      <c r="B485" s="18"/>
      <c r="C485" s="18"/>
      <c r="D485" s="235"/>
      <c r="E485" s="74"/>
      <c r="F485" s="18"/>
      <c r="G485" s="18"/>
      <c r="H485" s="18"/>
      <c r="I485" s="18"/>
      <c r="J485" s="18"/>
      <c r="K485" s="18"/>
      <c r="L485" s="18"/>
      <c r="M485" s="18"/>
      <c r="N485" s="18"/>
      <c r="O485" s="18"/>
      <c r="P485" s="18"/>
      <c r="Q485" s="18"/>
      <c r="R485" s="18"/>
      <c r="S485" s="18"/>
      <c r="T485" s="18"/>
      <c r="U485" s="18"/>
      <c r="V485" s="18"/>
      <c r="W485" s="18"/>
      <c r="X485" s="18"/>
      <c r="Y485" s="18"/>
    </row>
    <row r="486" spans="2:25" ht="12" customHeight="1">
      <c r="B486" s="18"/>
      <c r="C486" s="18"/>
      <c r="D486" s="235"/>
      <c r="E486" s="74"/>
      <c r="F486" s="18"/>
      <c r="G486" s="18"/>
      <c r="H486" s="18"/>
      <c r="I486" s="18"/>
      <c r="J486" s="18"/>
      <c r="K486" s="18"/>
      <c r="L486" s="18"/>
      <c r="M486" s="18"/>
      <c r="N486" s="18"/>
      <c r="O486" s="18"/>
      <c r="P486" s="18"/>
      <c r="Q486" s="18"/>
      <c r="R486" s="18"/>
      <c r="S486" s="18"/>
      <c r="T486" s="18"/>
      <c r="U486" s="18"/>
      <c r="V486" s="18"/>
      <c r="W486" s="18"/>
      <c r="X486" s="18"/>
      <c r="Y486" s="18"/>
    </row>
    <row r="487" spans="2:25" ht="12" customHeight="1">
      <c r="B487" s="18"/>
      <c r="C487" s="18"/>
      <c r="D487" s="235"/>
      <c r="E487" s="74"/>
      <c r="F487" s="18"/>
      <c r="G487" s="18"/>
      <c r="H487" s="18"/>
      <c r="I487" s="18"/>
      <c r="J487" s="18"/>
      <c r="K487" s="18"/>
      <c r="L487" s="18"/>
      <c r="M487" s="18"/>
      <c r="N487" s="18"/>
      <c r="O487" s="18"/>
      <c r="P487" s="18"/>
      <c r="Q487" s="18"/>
      <c r="R487" s="18"/>
      <c r="S487" s="18"/>
      <c r="T487" s="18"/>
      <c r="U487" s="18"/>
      <c r="V487" s="18"/>
      <c r="W487" s="18"/>
      <c r="X487" s="18"/>
      <c r="Y487" s="18"/>
    </row>
    <row r="488" spans="2:25" ht="12" customHeight="1">
      <c r="B488" s="18"/>
      <c r="C488" s="18"/>
      <c r="D488" s="235"/>
      <c r="E488" s="74"/>
      <c r="F488" s="18"/>
      <c r="G488" s="18"/>
      <c r="H488" s="18"/>
      <c r="I488" s="18"/>
      <c r="J488" s="18"/>
      <c r="K488" s="18"/>
      <c r="L488" s="18"/>
      <c r="M488" s="18"/>
      <c r="N488" s="18"/>
      <c r="O488" s="18"/>
      <c r="P488" s="18"/>
      <c r="Q488" s="18"/>
      <c r="R488" s="18"/>
      <c r="S488" s="18"/>
      <c r="T488" s="18"/>
      <c r="U488" s="18"/>
      <c r="V488" s="18"/>
      <c r="W488" s="18"/>
      <c r="X488" s="18"/>
      <c r="Y488" s="18"/>
    </row>
    <row r="489" spans="2:25" ht="12" customHeight="1">
      <c r="B489" s="18"/>
      <c r="C489" s="18"/>
      <c r="D489" s="235"/>
      <c r="E489" s="74"/>
      <c r="F489" s="18"/>
      <c r="G489" s="18"/>
      <c r="H489" s="18"/>
      <c r="I489" s="18"/>
      <c r="J489" s="18"/>
      <c r="K489" s="18"/>
      <c r="L489" s="18"/>
      <c r="M489" s="18"/>
      <c r="N489" s="18"/>
      <c r="O489" s="18"/>
      <c r="P489" s="18"/>
      <c r="Q489" s="18"/>
      <c r="R489" s="18"/>
      <c r="S489" s="18"/>
      <c r="T489" s="18"/>
      <c r="U489" s="18"/>
      <c r="V489" s="18"/>
      <c r="W489" s="18"/>
      <c r="X489" s="18"/>
      <c r="Y489" s="18"/>
    </row>
    <row r="490" spans="2:25" ht="12" customHeight="1">
      <c r="B490" s="18"/>
      <c r="C490" s="18"/>
      <c r="D490" s="235"/>
      <c r="E490" s="74"/>
      <c r="F490" s="18"/>
      <c r="G490" s="18"/>
      <c r="H490" s="18"/>
      <c r="I490" s="18"/>
      <c r="J490" s="18"/>
      <c r="K490" s="18"/>
      <c r="L490" s="18"/>
      <c r="M490" s="18"/>
      <c r="N490" s="18"/>
      <c r="O490" s="18"/>
      <c r="P490" s="18"/>
      <c r="Q490" s="18"/>
      <c r="R490" s="18"/>
      <c r="S490" s="18"/>
      <c r="T490" s="18"/>
      <c r="U490" s="18"/>
      <c r="V490" s="18"/>
      <c r="W490" s="18"/>
      <c r="X490" s="18"/>
      <c r="Y490" s="18"/>
    </row>
    <row r="491" spans="2:25" ht="12" customHeight="1">
      <c r="B491" s="18"/>
      <c r="C491" s="18"/>
      <c r="D491" s="235"/>
      <c r="E491" s="74"/>
      <c r="F491" s="18"/>
      <c r="G491" s="18"/>
      <c r="H491" s="18"/>
      <c r="I491" s="18"/>
      <c r="J491" s="18"/>
      <c r="K491" s="18"/>
      <c r="L491" s="18"/>
      <c r="M491" s="18"/>
      <c r="N491" s="18"/>
      <c r="O491" s="18"/>
      <c r="P491" s="18"/>
      <c r="Q491" s="18"/>
      <c r="R491" s="18"/>
      <c r="S491" s="18"/>
      <c r="T491" s="18"/>
      <c r="U491" s="18"/>
      <c r="V491" s="18"/>
      <c r="W491" s="18"/>
      <c r="X491" s="18"/>
      <c r="Y491" s="18"/>
    </row>
    <row r="492" spans="2:25" ht="12" customHeight="1">
      <c r="B492" s="18"/>
      <c r="C492" s="18"/>
      <c r="D492" s="235"/>
      <c r="E492" s="74"/>
      <c r="F492" s="18"/>
      <c r="G492" s="18"/>
      <c r="H492" s="18"/>
      <c r="I492" s="18"/>
      <c r="J492" s="18"/>
      <c r="K492" s="18"/>
      <c r="L492" s="18"/>
      <c r="M492" s="18"/>
      <c r="N492" s="18"/>
      <c r="O492" s="18"/>
      <c r="P492" s="18"/>
      <c r="Q492" s="18"/>
      <c r="R492" s="18"/>
      <c r="S492" s="18"/>
      <c r="T492" s="18"/>
      <c r="U492" s="18"/>
      <c r="V492" s="18"/>
      <c r="W492" s="18"/>
      <c r="X492" s="18"/>
      <c r="Y492" s="18"/>
    </row>
    <row r="493" spans="2:25" ht="12" customHeight="1">
      <c r="B493" s="18"/>
      <c r="C493" s="18"/>
      <c r="D493" s="235"/>
      <c r="E493" s="74"/>
      <c r="F493" s="18"/>
      <c r="G493" s="18"/>
      <c r="H493" s="18"/>
      <c r="I493" s="18"/>
      <c r="J493" s="18"/>
      <c r="K493" s="18"/>
      <c r="L493" s="18"/>
      <c r="M493" s="18"/>
      <c r="N493" s="18"/>
      <c r="O493" s="18"/>
      <c r="P493" s="18"/>
      <c r="Q493" s="18"/>
      <c r="R493" s="18"/>
      <c r="S493" s="18"/>
      <c r="T493" s="18"/>
      <c r="U493" s="18"/>
      <c r="V493" s="18"/>
      <c r="W493" s="18"/>
      <c r="X493" s="18"/>
      <c r="Y493" s="18"/>
    </row>
    <row r="494" spans="2:25" ht="12" customHeight="1">
      <c r="B494" s="18"/>
      <c r="C494" s="18"/>
      <c r="D494" s="235"/>
      <c r="E494" s="74"/>
      <c r="F494" s="18"/>
      <c r="G494" s="18"/>
      <c r="H494" s="18"/>
      <c r="I494" s="18"/>
      <c r="J494" s="18"/>
      <c r="K494" s="18"/>
      <c r="L494" s="18"/>
      <c r="M494" s="18"/>
      <c r="N494" s="18"/>
      <c r="O494" s="18"/>
      <c r="P494" s="18"/>
      <c r="Q494" s="18"/>
      <c r="R494" s="18"/>
      <c r="S494" s="18"/>
      <c r="T494" s="18"/>
      <c r="U494" s="18"/>
      <c r="V494" s="18"/>
      <c r="W494" s="18"/>
      <c r="X494" s="18"/>
      <c r="Y494" s="18"/>
    </row>
    <row r="495" spans="2:25" ht="12" customHeight="1">
      <c r="B495" s="18"/>
      <c r="C495" s="18"/>
      <c r="D495" s="235"/>
      <c r="E495" s="74"/>
      <c r="F495" s="18"/>
      <c r="G495" s="18"/>
      <c r="H495" s="18"/>
      <c r="I495" s="18"/>
      <c r="J495" s="18"/>
      <c r="K495" s="18"/>
      <c r="L495" s="18"/>
      <c r="M495" s="18"/>
      <c r="N495" s="18"/>
      <c r="O495" s="18"/>
      <c r="P495" s="18"/>
      <c r="Q495" s="18"/>
      <c r="R495" s="18"/>
      <c r="S495" s="18"/>
      <c r="T495" s="18"/>
      <c r="U495" s="18"/>
      <c r="V495" s="18"/>
      <c r="W495" s="18"/>
      <c r="X495" s="18"/>
      <c r="Y495" s="18"/>
    </row>
    <row r="496" spans="2:25" ht="12" customHeight="1">
      <c r="B496" s="18"/>
      <c r="C496" s="18"/>
      <c r="D496" s="235"/>
      <c r="E496" s="74"/>
      <c r="F496" s="18"/>
      <c r="G496" s="18"/>
      <c r="H496" s="18"/>
      <c r="I496" s="18"/>
      <c r="J496" s="18"/>
      <c r="K496" s="18"/>
      <c r="L496" s="18"/>
      <c r="M496" s="18"/>
      <c r="N496" s="18"/>
      <c r="O496" s="18"/>
      <c r="P496" s="18"/>
      <c r="Q496" s="18"/>
      <c r="R496" s="18"/>
      <c r="S496" s="18"/>
      <c r="T496" s="18"/>
      <c r="U496" s="18"/>
      <c r="V496" s="18"/>
      <c r="W496" s="18"/>
      <c r="X496" s="18"/>
      <c r="Y496" s="18"/>
    </row>
    <row r="497" spans="2:25" ht="12" customHeight="1">
      <c r="B497" s="18"/>
      <c r="C497" s="18"/>
      <c r="D497" s="235"/>
      <c r="E497" s="74"/>
      <c r="F497" s="18"/>
      <c r="G497" s="18"/>
      <c r="H497" s="18"/>
      <c r="I497" s="18"/>
      <c r="J497" s="18"/>
      <c r="K497" s="18"/>
      <c r="L497" s="18"/>
      <c r="M497" s="18"/>
      <c r="N497" s="18"/>
      <c r="O497" s="18"/>
      <c r="P497" s="18"/>
      <c r="Q497" s="18"/>
      <c r="R497" s="18"/>
      <c r="S497" s="18"/>
      <c r="T497" s="18"/>
      <c r="U497" s="18"/>
      <c r="V497" s="18"/>
      <c r="W497" s="18"/>
      <c r="X497" s="18"/>
      <c r="Y497" s="18"/>
    </row>
    <row r="498" spans="2:25" ht="12" customHeight="1">
      <c r="B498" s="18"/>
      <c r="C498" s="18"/>
      <c r="D498" s="235"/>
      <c r="E498" s="74"/>
      <c r="F498" s="18"/>
      <c r="G498" s="18"/>
      <c r="H498" s="18"/>
      <c r="I498" s="18"/>
      <c r="J498" s="18"/>
      <c r="K498" s="18"/>
      <c r="L498" s="18"/>
      <c r="M498" s="18"/>
      <c r="N498" s="18"/>
      <c r="O498" s="18"/>
      <c r="P498" s="18"/>
      <c r="Q498" s="18"/>
      <c r="R498" s="18"/>
      <c r="S498" s="18"/>
      <c r="T498" s="18"/>
      <c r="U498" s="18"/>
      <c r="V498" s="18"/>
      <c r="W498" s="18"/>
      <c r="X498" s="18"/>
      <c r="Y498" s="18"/>
    </row>
    <row r="499" spans="2:25" ht="12" customHeight="1">
      <c r="B499" s="18"/>
      <c r="C499" s="18"/>
      <c r="D499" s="235"/>
      <c r="E499" s="74"/>
      <c r="F499" s="18"/>
      <c r="G499" s="18"/>
      <c r="H499" s="18"/>
      <c r="I499" s="18"/>
      <c r="J499" s="18"/>
      <c r="K499" s="18"/>
      <c r="L499" s="18"/>
      <c r="M499" s="18"/>
      <c r="N499" s="18"/>
      <c r="O499" s="18"/>
      <c r="P499" s="18"/>
      <c r="Q499" s="18"/>
      <c r="R499" s="18"/>
      <c r="S499" s="18"/>
      <c r="T499" s="18"/>
      <c r="U499" s="18"/>
      <c r="V499" s="18"/>
      <c r="W499" s="18"/>
      <c r="X499" s="18"/>
      <c r="Y499" s="18"/>
    </row>
    <row r="500" spans="2:25" ht="12" customHeight="1">
      <c r="B500" s="18"/>
      <c r="C500" s="18"/>
      <c r="D500" s="235"/>
      <c r="E500" s="74"/>
      <c r="F500" s="18"/>
      <c r="G500" s="18"/>
      <c r="H500" s="18"/>
      <c r="I500" s="18"/>
      <c r="J500" s="18"/>
      <c r="K500" s="18"/>
      <c r="L500" s="18"/>
      <c r="M500" s="18"/>
      <c r="N500" s="18"/>
      <c r="O500" s="18"/>
      <c r="P500" s="18"/>
      <c r="Q500" s="18"/>
      <c r="R500" s="18"/>
      <c r="S500" s="18"/>
      <c r="T500" s="18"/>
      <c r="U500" s="18"/>
      <c r="V500" s="18"/>
      <c r="W500" s="18"/>
      <c r="X500" s="18"/>
      <c r="Y500" s="18"/>
    </row>
    <row r="501" spans="2:25" ht="12" customHeight="1">
      <c r="B501" s="18"/>
      <c r="C501" s="18"/>
      <c r="D501" s="235"/>
      <c r="E501" s="74"/>
      <c r="F501" s="18"/>
      <c r="G501" s="18"/>
      <c r="H501" s="18"/>
      <c r="I501" s="18"/>
      <c r="J501" s="18"/>
      <c r="K501" s="18"/>
      <c r="L501" s="18"/>
      <c r="M501" s="18"/>
      <c r="N501" s="18"/>
      <c r="O501" s="18"/>
      <c r="P501" s="18"/>
      <c r="Q501" s="18"/>
      <c r="R501" s="18"/>
      <c r="S501" s="18"/>
      <c r="T501" s="18"/>
      <c r="U501" s="18"/>
      <c r="V501" s="18"/>
      <c r="W501" s="18"/>
      <c r="X501" s="18"/>
      <c r="Y501" s="18"/>
    </row>
    <row r="502" spans="2:25" ht="12" customHeight="1">
      <c r="B502" s="18"/>
      <c r="C502" s="18"/>
      <c r="D502" s="235"/>
      <c r="E502" s="74"/>
      <c r="F502" s="18"/>
      <c r="G502" s="18"/>
      <c r="H502" s="18"/>
      <c r="I502" s="18"/>
      <c r="J502" s="18"/>
      <c r="K502" s="18"/>
      <c r="L502" s="18"/>
      <c r="M502" s="18"/>
      <c r="N502" s="18"/>
      <c r="O502" s="18"/>
      <c r="P502" s="18"/>
      <c r="Q502" s="18"/>
      <c r="R502" s="18"/>
      <c r="S502" s="18"/>
      <c r="T502" s="18"/>
      <c r="U502" s="18"/>
      <c r="V502" s="18"/>
      <c r="W502" s="18"/>
      <c r="X502" s="18"/>
      <c r="Y502" s="18"/>
    </row>
    <row r="503" spans="2:25" ht="12" customHeight="1">
      <c r="B503" s="18"/>
      <c r="C503" s="18"/>
      <c r="D503" s="235"/>
      <c r="E503" s="74"/>
      <c r="F503" s="18"/>
      <c r="G503" s="18"/>
      <c r="H503" s="18"/>
      <c r="I503" s="18"/>
      <c r="J503" s="18"/>
      <c r="K503" s="18"/>
      <c r="L503" s="18"/>
      <c r="M503" s="18"/>
      <c r="N503" s="18"/>
      <c r="O503" s="18"/>
      <c r="P503" s="18"/>
      <c r="Q503" s="18"/>
      <c r="R503" s="18"/>
      <c r="S503" s="18"/>
      <c r="T503" s="18"/>
      <c r="U503" s="18"/>
      <c r="V503" s="18"/>
      <c r="W503" s="18"/>
      <c r="X503" s="18"/>
      <c r="Y503" s="18"/>
    </row>
    <row r="504" spans="2:25" ht="12" customHeight="1">
      <c r="B504" s="18"/>
      <c r="C504" s="18"/>
      <c r="D504" s="235"/>
      <c r="E504" s="74"/>
      <c r="F504" s="18"/>
      <c r="G504" s="18"/>
      <c r="H504" s="18"/>
      <c r="I504" s="18"/>
      <c r="J504" s="18"/>
      <c r="K504" s="18"/>
      <c r="L504" s="18"/>
      <c r="M504" s="18"/>
      <c r="N504" s="18"/>
      <c r="O504" s="18"/>
      <c r="P504" s="18"/>
      <c r="Q504" s="18"/>
      <c r="R504" s="18"/>
      <c r="S504" s="18"/>
      <c r="T504" s="18"/>
      <c r="U504" s="18"/>
      <c r="V504" s="18"/>
      <c r="W504" s="18"/>
      <c r="X504" s="18"/>
      <c r="Y504" s="18"/>
    </row>
    <row r="505" spans="2:25" ht="12" customHeight="1">
      <c r="B505" s="18"/>
      <c r="C505" s="18"/>
      <c r="D505" s="235"/>
      <c r="E505" s="74"/>
      <c r="F505" s="18"/>
      <c r="G505" s="18"/>
      <c r="H505" s="18"/>
      <c r="I505" s="18"/>
      <c r="J505" s="18"/>
      <c r="K505" s="18"/>
      <c r="L505" s="18"/>
      <c r="M505" s="18"/>
      <c r="N505" s="18"/>
      <c r="O505" s="18"/>
      <c r="P505" s="18"/>
      <c r="Q505" s="18"/>
      <c r="R505" s="18"/>
      <c r="S505" s="18"/>
      <c r="T505" s="18"/>
      <c r="U505" s="18"/>
      <c r="V505" s="18"/>
      <c r="W505" s="18"/>
      <c r="X505" s="18"/>
      <c r="Y505" s="18"/>
    </row>
    <row r="506" spans="2:25" ht="12" customHeight="1">
      <c r="B506" s="18"/>
      <c r="C506" s="18"/>
      <c r="D506" s="235"/>
      <c r="E506" s="74"/>
      <c r="F506" s="18"/>
      <c r="G506" s="18"/>
      <c r="H506" s="18"/>
      <c r="I506" s="18"/>
      <c r="J506" s="18"/>
      <c r="K506" s="18"/>
      <c r="L506" s="18"/>
      <c r="M506" s="18"/>
      <c r="N506" s="18"/>
      <c r="O506" s="18"/>
      <c r="P506" s="18"/>
      <c r="Q506" s="18"/>
      <c r="R506" s="18"/>
      <c r="S506" s="18"/>
      <c r="T506" s="18"/>
      <c r="U506" s="18"/>
      <c r="V506" s="18"/>
      <c r="W506" s="18"/>
      <c r="X506" s="18"/>
      <c r="Y506" s="18"/>
    </row>
    <row r="507" spans="2:25" ht="12" customHeight="1">
      <c r="B507" s="18"/>
      <c r="C507" s="18"/>
      <c r="D507" s="235"/>
      <c r="E507" s="74"/>
      <c r="F507" s="18"/>
      <c r="G507" s="18"/>
      <c r="H507" s="18"/>
      <c r="I507" s="18"/>
      <c r="J507" s="18"/>
      <c r="K507" s="18"/>
      <c r="L507" s="18"/>
      <c r="M507" s="18"/>
      <c r="N507" s="18"/>
      <c r="O507" s="18"/>
      <c r="P507" s="18"/>
      <c r="Q507" s="18"/>
      <c r="R507" s="18"/>
      <c r="S507" s="18"/>
      <c r="T507" s="18"/>
      <c r="U507" s="18"/>
      <c r="V507" s="18"/>
      <c r="W507" s="18"/>
      <c r="X507" s="18"/>
      <c r="Y507" s="18"/>
    </row>
    <row r="508" spans="2:25" ht="12" customHeight="1">
      <c r="B508" s="18"/>
      <c r="C508" s="18"/>
      <c r="D508" s="235"/>
      <c r="E508" s="74"/>
      <c r="F508" s="18"/>
      <c r="G508" s="18"/>
      <c r="H508" s="18"/>
      <c r="I508" s="18"/>
      <c r="J508" s="18"/>
      <c r="K508" s="18"/>
      <c r="L508" s="18"/>
      <c r="M508" s="18"/>
      <c r="N508" s="18"/>
      <c r="O508" s="18"/>
      <c r="P508" s="18"/>
      <c r="Q508" s="18"/>
      <c r="R508" s="18"/>
      <c r="S508" s="18"/>
      <c r="T508" s="18"/>
      <c r="U508" s="18"/>
      <c r="V508" s="18"/>
      <c r="W508" s="18"/>
      <c r="X508" s="18"/>
      <c r="Y508" s="18"/>
    </row>
    <row r="509" spans="2:25" ht="12" customHeight="1">
      <c r="B509" s="18"/>
      <c r="C509" s="18"/>
      <c r="D509" s="235"/>
      <c r="E509" s="74"/>
      <c r="F509" s="18"/>
      <c r="G509" s="18"/>
      <c r="H509" s="18"/>
      <c r="I509" s="18"/>
      <c r="J509" s="18"/>
      <c r="K509" s="18"/>
      <c r="L509" s="18"/>
      <c r="M509" s="18"/>
      <c r="N509" s="18"/>
      <c r="O509" s="18"/>
      <c r="P509" s="18"/>
      <c r="Q509" s="18"/>
      <c r="R509" s="18"/>
      <c r="S509" s="18"/>
      <c r="T509" s="18"/>
      <c r="U509" s="18"/>
      <c r="V509" s="18"/>
      <c r="W509" s="18"/>
      <c r="X509" s="18"/>
      <c r="Y509" s="18"/>
    </row>
    <row r="510" spans="2:25" ht="12" customHeight="1">
      <c r="B510" s="18"/>
      <c r="C510" s="18"/>
      <c r="D510" s="235"/>
      <c r="E510" s="74"/>
      <c r="F510" s="18"/>
      <c r="G510" s="18"/>
      <c r="H510" s="18"/>
      <c r="I510" s="18"/>
      <c r="J510" s="18"/>
      <c r="K510" s="18"/>
      <c r="L510" s="18"/>
      <c r="M510" s="18"/>
      <c r="N510" s="18"/>
      <c r="O510" s="18"/>
      <c r="P510" s="18"/>
      <c r="Q510" s="18"/>
      <c r="R510" s="18"/>
      <c r="S510" s="18"/>
      <c r="T510" s="18"/>
      <c r="U510" s="18"/>
      <c r="V510" s="18"/>
      <c r="W510" s="18"/>
      <c r="X510" s="18"/>
      <c r="Y510" s="18"/>
    </row>
    <row r="511" spans="2:25" ht="12" customHeight="1">
      <c r="B511" s="18"/>
      <c r="C511" s="18"/>
      <c r="D511" s="235"/>
      <c r="E511" s="74"/>
      <c r="F511" s="18"/>
      <c r="G511" s="18"/>
      <c r="H511" s="18"/>
      <c r="I511" s="18"/>
      <c r="J511" s="18"/>
      <c r="K511" s="18"/>
      <c r="L511" s="18"/>
      <c r="M511" s="18"/>
      <c r="N511" s="18"/>
      <c r="O511" s="18"/>
      <c r="P511" s="18"/>
      <c r="Q511" s="18"/>
      <c r="R511" s="18"/>
      <c r="S511" s="18"/>
      <c r="T511" s="18"/>
      <c r="U511" s="18"/>
      <c r="V511" s="18"/>
      <c r="W511" s="18"/>
      <c r="X511" s="18"/>
      <c r="Y511" s="18"/>
    </row>
    <row r="512" spans="2:25" ht="12" customHeight="1">
      <c r="B512" s="18"/>
      <c r="C512" s="18"/>
      <c r="D512" s="235"/>
      <c r="E512" s="74"/>
      <c r="F512" s="18"/>
      <c r="G512" s="18"/>
      <c r="H512" s="18"/>
      <c r="I512" s="18"/>
      <c r="J512" s="18"/>
      <c r="K512" s="18"/>
      <c r="L512" s="18"/>
      <c r="M512" s="18"/>
      <c r="N512" s="18"/>
      <c r="O512" s="18"/>
      <c r="P512" s="18"/>
      <c r="Q512" s="18"/>
      <c r="R512" s="18"/>
      <c r="S512" s="18"/>
      <c r="T512" s="18"/>
      <c r="U512" s="18"/>
      <c r="V512" s="18"/>
      <c r="W512" s="18"/>
      <c r="X512" s="18"/>
      <c r="Y512" s="18"/>
    </row>
    <row r="513" spans="2:25" ht="12" customHeight="1">
      <c r="B513" s="18"/>
      <c r="C513" s="18"/>
      <c r="D513" s="235"/>
      <c r="E513" s="74"/>
      <c r="F513" s="18"/>
      <c r="G513" s="18"/>
      <c r="H513" s="18"/>
      <c r="I513" s="18"/>
      <c r="J513" s="18"/>
      <c r="K513" s="18"/>
      <c r="L513" s="18"/>
      <c r="M513" s="18"/>
      <c r="N513" s="18"/>
      <c r="O513" s="18"/>
      <c r="P513" s="18"/>
      <c r="Q513" s="18"/>
      <c r="R513" s="18"/>
      <c r="S513" s="18"/>
      <c r="T513" s="18"/>
      <c r="U513" s="18"/>
      <c r="V513" s="18"/>
      <c r="W513" s="18"/>
      <c r="X513" s="18"/>
      <c r="Y513" s="18"/>
    </row>
    <row r="514" spans="2:25" ht="12" customHeight="1">
      <c r="B514" s="18"/>
      <c r="C514" s="18"/>
      <c r="D514" s="235"/>
      <c r="E514" s="74"/>
      <c r="F514" s="18"/>
      <c r="G514" s="18"/>
      <c r="H514" s="18"/>
      <c r="I514" s="18"/>
      <c r="J514" s="18"/>
      <c r="K514" s="18"/>
      <c r="L514" s="18"/>
      <c r="M514" s="18"/>
      <c r="N514" s="18"/>
      <c r="O514" s="18"/>
      <c r="P514" s="18"/>
      <c r="Q514" s="18"/>
      <c r="R514" s="18"/>
      <c r="S514" s="18"/>
      <c r="T514" s="18"/>
      <c r="U514" s="18"/>
      <c r="V514" s="18"/>
      <c r="W514" s="18"/>
      <c r="X514" s="18"/>
      <c r="Y514" s="18"/>
    </row>
    <row r="515" spans="2:25" ht="12" customHeight="1">
      <c r="B515" s="18"/>
      <c r="C515" s="18"/>
      <c r="D515" s="235"/>
      <c r="E515" s="74"/>
      <c r="F515" s="18"/>
      <c r="G515" s="18"/>
      <c r="H515" s="18"/>
      <c r="I515" s="18"/>
      <c r="J515" s="18"/>
      <c r="K515" s="18"/>
      <c r="L515" s="18"/>
      <c r="M515" s="18"/>
      <c r="N515" s="18"/>
      <c r="O515" s="18"/>
      <c r="P515" s="18"/>
      <c r="Q515" s="18"/>
      <c r="R515" s="18"/>
      <c r="S515" s="18"/>
      <c r="T515" s="18"/>
      <c r="U515" s="18"/>
      <c r="V515" s="18"/>
      <c r="W515" s="18"/>
      <c r="X515" s="18"/>
      <c r="Y515" s="18"/>
    </row>
    <row r="516" spans="2:25" ht="12" customHeight="1">
      <c r="B516" s="18"/>
      <c r="C516" s="18"/>
      <c r="D516" s="235"/>
      <c r="E516" s="74"/>
      <c r="F516" s="18"/>
      <c r="G516" s="18"/>
      <c r="H516" s="18"/>
      <c r="I516" s="18"/>
      <c r="J516" s="18"/>
      <c r="K516" s="18"/>
      <c r="L516" s="18"/>
      <c r="M516" s="18"/>
      <c r="N516" s="18"/>
      <c r="O516" s="18"/>
      <c r="P516" s="18"/>
      <c r="Q516" s="18"/>
      <c r="R516" s="18"/>
      <c r="S516" s="18"/>
      <c r="T516" s="18"/>
      <c r="U516" s="18"/>
      <c r="V516" s="18"/>
      <c r="W516" s="18"/>
      <c r="X516" s="18"/>
      <c r="Y516" s="18"/>
    </row>
    <row r="517" spans="2:25" ht="12" customHeight="1">
      <c r="B517" s="18"/>
      <c r="C517" s="18"/>
      <c r="D517" s="235"/>
      <c r="E517" s="74"/>
      <c r="F517" s="18"/>
      <c r="G517" s="18"/>
      <c r="H517" s="18"/>
      <c r="I517" s="18"/>
      <c r="J517" s="18"/>
      <c r="K517" s="18"/>
      <c r="L517" s="18"/>
      <c r="M517" s="18"/>
      <c r="N517" s="18"/>
      <c r="O517" s="18"/>
      <c r="P517" s="18"/>
      <c r="Q517" s="18"/>
      <c r="R517" s="18"/>
      <c r="S517" s="18"/>
      <c r="T517" s="18"/>
      <c r="U517" s="18"/>
      <c r="V517" s="18"/>
      <c r="W517" s="18"/>
      <c r="X517" s="18"/>
      <c r="Y517" s="18"/>
    </row>
    <row r="518" spans="2:25" ht="12" customHeight="1">
      <c r="B518" s="18"/>
      <c r="C518" s="18"/>
      <c r="D518" s="235"/>
      <c r="E518" s="74"/>
      <c r="F518" s="18"/>
      <c r="G518" s="18"/>
      <c r="H518" s="18"/>
      <c r="I518" s="18"/>
      <c r="J518" s="18"/>
      <c r="K518" s="18"/>
      <c r="L518" s="18"/>
      <c r="M518" s="18"/>
      <c r="N518" s="18"/>
      <c r="O518" s="18"/>
      <c r="P518" s="18"/>
      <c r="Q518" s="18"/>
      <c r="R518" s="18"/>
      <c r="S518" s="18"/>
      <c r="T518" s="18"/>
      <c r="U518" s="18"/>
      <c r="V518" s="18"/>
      <c r="W518" s="18"/>
      <c r="X518" s="18"/>
      <c r="Y518" s="18"/>
    </row>
    <row r="519" spans="2:25" ht="12" customHeight="1">
      <c r="B519" s="18"/>
      <c r="C519" s="18"/>
      <c r="D519" s="235"/>
      <c r="E519" s="74"/>
      <c r="F519" s="18"/>
      <c r="G519" s="18"/>
      <c r="H519" s="18"/>
      <c r="I519" s="18"/>
      <c r="J519" s="18"/>
      <c r="K519" s="18"/>
      <c r="L519" s="18"/>
      <c r="M519" s="18"/>
      <c r="N519" s="18"/>
      <c r="O519" s="18"/>
      <c r="P519" s="18"/>
      <c r="Q519" s="18"/>
      <c r="R519" s="18"/>
      <c r="S519" s="18"/>
      <c r="T519" s="18"/>
      <c r="U519" s="18"/>
      <c r="V519" s="18"/>
      <c r="W519" s="18"/>
      <c r="X519" s="18"/>
      <c r="Y519" s="18"/>
    </row>
    <row r="520" spans="2:25" ht="12" customHeight="1">
      <c r="B520" s="18"/>
      <c r="C520" s="18"/>
      <c r="D520" s="235"/>
      <c r="E520" s="74"/>
      <c r="F520" s="18"/>
      <c r="G520" s="18"/>
      <c r="H520" s="18"/>
      <c r="I520" s="18"/>
      <c r="J520" s="18"/>
      <c r="K520" s="18"/>
      <c r="L520" s="18"/>
      <c r="M520" s="18"/>
      <c r="N520" s="18"/>
      <c r="O520" s="18"/>
      <c r="P520" s="18"/>
      <c r="Q520" s="18"/>
      <c r="R520" s="18"/>
      <c r="S520" s="18"/>
      <c r="T520" s="18"/>
      <c r="U520" s="18"/>
      <c r="V520" s="18"/>
      <c r="W520" s="18"/>
      <c r="X520" s="18"/>
      <c r="Y520" s="18"/>
    </row>
    <row r="521" spans="2:25" ht="12" customHeight="1">
      <c r="B521" s="18"/>
      <c r="C521" s="18"/>
      <c r="D521" s="235"/>
      <c r="E521" s="74"/>
      <c r="F521" s="18"/>
      <c r="G521" s="18"/>
      <c r="H521" s="18"/>
      <c r="I521" s="18"/>
      <c r="J521" s="18"/>
      <c r="K521" s="18"/>
      <c r="L521" s="18"/>
      <c r="M521" s="18"/>
      <c r="N521" s="18"/>
      <c r="O521" s="18"/>
      <c r="P521" s="18"/>
      <c r="Q521" s="18"/>
      <c r="R521" s="18"/>
      <c r="S521" s="18"/>
      <c r="T521" s="18"/>
      <c r="U521" s="18"/>
      <c r="V521" s="18"/>
      <c r="W521" s="18"/>
      <c r="X521" s="18"/>
      <c r="Y521" s="18"/>
    </row>
    <row r="522" spans="2:25" ht="12" customHeight="1">
      <c r="B522" s="18"/>
      <c r="C522" s="18"/>
      <c r="D522" s="235"/>
      <c r="E522" s="74"/>
      <c r="F522" s="18"/>
      <c r="G522" s="18"/>
      <c r="H522" s="18"/>
      <c r="I522" s="18"/>
      <c r="J522" s="18"/>
      <c r="K522" s="18"/>
      <c r="L522" s="18"/>
      <c r="M522" s="18"/>
      <c r="N522" s="18"/>
      <c r="O522" s="18"/>
      <c r="P522" s="18"/>
      <c r="Q522" s="18"/>
      <c r="R522" s="18"/>
      <c r="S522" s="18"/>
      <c r="T522" s="18"/>
      <c r="U522" s="18"/>
      <c r="V522" s="18"/>
      <c r="W522" s="18"/>
      <c r="X522" s="18"/>
      <c r="Y522" s="18"/>
    </row>
    <row r="523" spans="2:25" ht="12" customHeight="1">
      <c r="B523" s="18"/>
      <c r="C523" s="18"/>
      <c r="D523" s="235"/>
      <c r="E523" s="74"/>
      <c r="F523" s="18"/>
      <c r="G523" s="18"/>
      <c r="H523" s="18"/>
      <c r="I523" s="18"/>
      <c r="J523" s="18"/>
      <c r="K523" s="18"/>
      <c r="L523" s="18"/>
      <c r="M523" s="18"/>
      <c r="N523" s="18"/>
      <c r="O523" s="18"/>
      <c r="P523" s="18"/>
      <c r="Q523" s="18"/>
      <c r="R523" s="18"/>
      <c r="S523" s="18"/>
      <c r="T523" s="18"/>
      <c r="U523" s="18"/>
      <c r="V523" s="18"/>
      <c r="W523" s="18"/>
      <c r="X523" s="18"/>
      <c r="Y523" s="18"/>
    </row>
    <row r="524" spans="2:25" ht="12" customHeight="1">
      <c r="B524" s="18"/>
      <c r="C524" s="18"/>
      <c r="D524" s="235"/>
      <c r="E524" s="74"/>
      <c r="F524" s="18"/>
      <c r="G524" s="18"/>
      <c r="H524" s="18"/>
      <c r="I524" s="18"/>
      <c r="J524" s="18"/>
      <c r="K524" s="18"/>
      <c r="L524" s="18"/>
      <c r="M524" s="18"/>
      <c r="N524" s="18"/>
      <c r="O524" s="18"/>
      <c r="P524" s="18"/>
      <c r="Q524" s="18"/>
      <c r="R524" s="18"/>
      <c r="S524" s="18"/>
      <c r="T524" s="18"/>
      <c r="U524" s="18"/>
      <c r="V524" s="18"/>
      <c r="W524" s="18"/>
      <c r="X524" s="18"/>
      <c r="Y524" s="18"/>
    </row>
    <row r="525" spans="2:25" ht="12" customHeight="1">
      <c r="B525" s="18"/>
      <c r="C525" s="18"/>
      <c r="D525" s="235"/>
      <c r="E525" s="74"/>
      <c r="F525" s="18"/>
      <c r="G525" s="18"/>
      <c r="H525" s="18"/>
      <c r="I525" s="18"/>
      <c r="J525" s="18"/>
      <c r="K525" s="18"/>
      <c r="L525" s="18"/>
      <c r="M525" s="18"/>
      <c r="N525" s="18"/>
      <c r="O525" s="18"/>
      <c r="P525" s="18"/>
      <c r="Q525" s="18"/>
      <c r="R525" s="18"/>
      <c r="S525" s="18"/>
      <c r="T525" s="18"/>
      <c r="U525" s="18"/>
      <c r="V525" s="18"/>
      <c r="W525" s="18"/>
      <c r="X525" s="18"/>
      <c r="Y525" s="18"/>
    </row>
    <row r="526" spans="2:25" ht="12" customHeight="1">
      <c r="B526" s="18"/>
      <c r="C526" s="18"/>
      <c r="D526" s="235"/>
      <c r="E526" s="74"/>
      <c r="F526" s="18"/>
      <c r="G526" s="18"/>
      <c r="H526" s="18"/>
      <c r="I526" s="18"/>
      <c r="J526" s="18"/>
      <c r="K526" s="18"/>
      <c r="L526" s="18"/>
      <c r="M526" s="18"/>
      <c r="N526" s="18"/>
      <c r="O526" s="18"/>
      <c r="P526" s="18"/>
      <c r="Q526" s="18"/>
      <c r="R526" s="18"/>
      <c r="S526" s="18"/>
      <c r="T526" s="18"/>
      <c r="U526" s="18"/>
      <c r="V526" s="18"/>
      <c r="W526" s="18"/>
      <c r="X526" s="18"/>
      <c r="Y526" s="18"/>
    </row>
    <row r="527" spans="2:25" ht="12" customHeight="1">
      <c r="B527" s="18"/>
      <c r="C527" s="18"/>
      <c r="D527" s="235"/>
      <c r="E527" s="74"/>
      <c r="F527" s="18"/>
      <c r="G527" s="18"/>
      <c r="H527" s="18"/>
      <c r="I527" s="18"/>
      <c r="J527" s="18"/>
      <c r="K527" s="18"/>
      <c r="L527" s="18"/>
      <c r="M527" s="18"/>
      <c r="N527" s="18"/>
      <c r="O527" s="18"/>
      <c r="P527" s="18"/>
      <c r="Q527" s="18"/>
      <c r="R527" s="18"/>
      <c r="S527" s="18"/>
      <c r="T527" s="18"/>
      <c r="U527" s="18"/>
      <c r="V527" s="18"/>
      <c r="W527" s="18"/>
      <c r="X527" s="18"/>
      <c r="Y527" s="18"/>
    </row>
    <row r="528" spans="2:25" ht="12" customHeight="1">
      <c r="B528" s="18"/>
      <c r="C528" s="18"/>
      <c r="D528" s="235"/>
      <c r="E528" s="74"/>
      <c r="F528" s="18"/>
      <c r="G528" s="18"/>
      <c r="H528" s="18"/>
      <c r="I528" s="18"/>
      <c r="J528" s="18"/>
      <c r="K528" s="18"/>
      <c r="L528" s="18"/>
      <c r="M528" s="18"/>
      <c r="N528" s="18"/>
      <c r="O528" s="18"/>
      <c r="P528" s="18"/>
      <c r="Q528" s="18"/>
      <c r="R528" s="18"/>
      <c r="S528" s="18"/>
      <c r="T528" s="18"/>
      <c r="U528" s="18"/>
      <c r="V528" s="18"/>
      <c r="W528" s="18"/>
      <c r="X528" s="18"/>
      <c r="Y528" s="18"/>
    </row>
    <row r="529" spans="2:25" ht="12" customHeight="1">
      <c r="B529" s="18"/>
      <c r="C529" s="18"/>
      <c r="D529" s="235"/>
      <c r="E529" s="74"/>
      <c r="F529" s="18"/>
      <c r="G529" s="18"/>
      <c r="H529" s="18"/>
      <c r="I529" s="18"/>
      <c r="J529" s="18"/>
      <c r="K529" s="18"/>
      <c r="L529" s="18"/>
      <c r="M529" s="18"/>
      <c r="N529" s="18"/>
      <c r="O529" s="18"/>
      <c r="P529" s="18"/>
      <c r="Q529" s="18"/>
      <c r="R529" s="18"/>
      <c r="S529" s="18"/>
      <c r="T529" s="18"/>
      <c r="U529" s="18"/>
      <c r="V529" s="18"/>
      <c r="W529" s="18"/>
      <c r="X529" s="18"/>
      <c r="Y529" s="18"/>
    </row>
    <row r="530" spans="2:25" ht="12" customHeight="1">
      <c r="B530" s="18"/>
      <c r="C530" s="18"/>
      <c r="D530" s="235"/>
      <c r="E530" s="74"/>
      <c r="F530" s="18"/>
      <c r="G530" s="18"/>
      <c r="H530" s="18"/>
      <c r="I530" s="18"/>
      <c r="J530" s="18"/>
      <c r="K530" s="18"/>
      <c r="L530" s="18"/>
      <c r="M530" s="18"/>
      <c r="N530" s="18"/>
      <c r="O530" s="18"/>
      <c r="P530" s="18"/>
      <c r="Q530" s="18"/>
      <c r="R530" s="18"/>
      <c r="S530" s="18"/>
      <c r="T530" s="18"/>
      <c r="U530" s="18"/>
      <c r="V530" s="18"/>
      <c r="W530" s="18"/>
      <c r="X530" s="18"/>
      <c r="Y530" s="18"/>
    </row>
    <row r="531" spans="2:25" ht="12" customHeight="1">
      <c r="B531" s="18"/>
      <c r="C531" s="18"/>
      <c r="D531" s="235"/>
      <c r="E531" s="74"/>
      <c r="F531" s="18"/>
      <c r="G531" s="18"/>
      <c r="H531" s="18"/>
      <c r="I531" s="18"/>
      <c r="J531" s="18"/>
      <c r="K531" s="18"/>
      <c r="L531" s="18"/>
      <c r="M531" s="18"/>
      <c r="N531" s="18"/>
      <c r="O531" s="18"/>
      <c r="P531" s="18"/>
      <c r="Q531" s="18"/>
      <c r="R531" s="18"/>
      <c r="S531" s="18"/>
      <c r="T531" s="18"/>
      <c r="U531" s="18"/>
      <c r="V531" s="18"/>
      <c r="W531" s="18"/>
      <c r="X531" s="18"/>
      <c r="Y531" s="18"/>
    </row>
    <row r="532" spans="2:25" ht="12" customHeight="1">
      <c r="B532" s="18"/>
      <c r="C532" s="18"/>
      <c r="D532" s="235"/>
      <c r="E532" s="74"/>
      <c r="F532" s="18"/>
      <c r="G532" s="18"/>
      <c r="H532" s="18"/>
      <c r="I532" s="18"/>
      <c r="J532" s="18"/>
      <c r="K532" s="18"/>
      <c r="L532" s="18"/>
      <c r="M532" s="18"/>
      <c r="N532" s="18"/>
      <c r="O532" s="18"/>
      <c r="P532" s="18"/>
      <c r="Q532" s="18"/>
      <c r="R532" s="18"/>
      <c r="S532" s="18"/>
      <c r="T532" s="18"/>
      <c r="U532" s="18"/>
      <c r="V532" s="18"/>
      <c r="W532" s="18"/>
      <c r="X532" s="18"/>
      <c r="Y532" s="18"/>
    </row>
    <row r="533" spans="2:25" ht="12" customHeight="1">
      <c r="B533" s="18"/>
      <c r="C533" s="18"/>
      <c r="D533" s="235"/>
      <c r="E533" s="74"/>
      <c r="F533" s="18"/>
      <c r="G533" s="18"/>
      <c r="H533" s="18"/>
      <c r="I533" s="18"/>
      <c r="J533" s="18"/>
      <c r="K533" s="18"/>
      <c r="L533" s="18"/>
      <c r="M533" s="18"/>
      <c r="N533" s="18"/>
      <c r="O533" s="18"/>
      <c r="P533" s="18"/>
      <c r="Q533" s="18"/>
      <c r="R533" s="18"/>
      <c r="S533" s="18"/>
      <c r="T533" s="18"/>
      <c r="U533" s="18"/>
      <c r="V533" s="18"/>
      <c r="W533" s="18"/>
      <c r="X533" s="18"/>
      <c r="Y533" s="18"/>
    </row>
    <row r="534" spans="2:25" ht="12" customHeight="1">
      <c r="B534" s="18"/>
      <c r="C534" s="18"/>
      <c r="D534" s="235"/>
      <c r="E534" s="74"/>
      <c r="F534" s="18"/>
      <c r="G534" s="18"/>
      <c r="H534" s="18"/>
      <c r="I534" s="18"/>
      <c r="J534" s="18"/>
      <c r="K534" s="18"/>
      <c r="L534" s="18"/>
      <c r="M534" s="18"/>
      <c r="N534" s="18"/>
      <c r="O534" s="18"/>
      <c r="P534" s="18"/>
      <c r="Q534" s="18"/>
      <c r="R534" s="18"/>
      <c r="S534" s="18"/>
      <c r="T534" s="18"/>
      <c r="U534" s="18"/>
      <c r="V534" s="18"/>
      <c r="W534" s="18"/>
      <c r="X534" s="18"/>
      <c r="Y534" s="18"/>
    </row>
    <row r="535" spans="2:25" ht="12" customHeight="1">
      <c r="B535" s="18"/>
      <c r="C535" s="18"/>
      <c r="D535" s="235"/>
      <c r="E535" s="74"/>
      <c r="F535" s="18"/>
      <c r="G535" s="18"/>
      <c r="H535" s="18"/>
      <c r="I535" s="18"/>
      <c r="J535" s="18"/>
      <c r="K535" s="18"/>
      <c r="L535" s="18"/>
      <c r="M535" s="18"/>
      <c r="N535" s="18"/>
      <c r="O535" s="18"/>
      <c r="P535" s="18"/>
      <c r="Q535" s="18"/>
      <c r="R535" s="18"/>
      <c r="S535" s="18"/>
      <c r="T535" s="18"/>
      <c r="U535" s="18"/>
      <c r="V535" s="18"/>
      <c r="W535" s="18"/>
      <c r="X535" s="18"/>
      <c r="Y535" s="18"/>
    </row>
    <row r="536" spans="2:25" ht="12" customHeight="1">
      <c r="B536" s="18"/>
      <c r="C536" s="18"/>
      <c r="D536" s="235"/>
      <c r="E536" s="74"/>
      <c r="F536" s="18"/>
      <c r="G536" s="18"/>
      <c r="H536" s="18"/>
      <c r="I536" s="18"/>
      <c r="J536" s="18"/>
      <c r="K536" s="18"/>
      <c r="L536" s="18"/>
      <c r="M536" s="18"/>
      <c r="N536" s="18"/>
      <c r="O536" s="18"/>
      <c r="P536" s="18"/>
      <c r="Q536" s="18"/>
      <c r="R536" s="18"/>
      <c r="S536" s="18"/>
      <c r="T536" s="18"/>
      <c r="U536" s="18"/>
      <c r="V536" s="18"/>
      <c r="W536" s="18"/>
      <c r="X536" s="18"/>
      <c r="Y536" s="18"/>
    </row>
    <row r="537" spans="2:25" ht="12" customHeight="1">
      <c r="B537" s="18"/>
      <c r="C537" s="18"/>
      <c r="D537" s="235"/>
      <c r="E537" s="74"/>
      <c r="F537" s="18"/>
      <c r="G537" s="18"/>
      <c r="H537" s="18"/>
      <c r="I537" s="18"/>
      <c r="J537" s="18"/>
      <c r="K537" s="18"/>
      <c r="L537" s="18"/>
      <c r="M537" s="18"/>
      <c r="N537" s="18"/>
      <c r="O537" s="18"/>
      <c r="P537" s="18"/>
      <c r="Q537" s="18"/>
      <c r="R537" s="18"/>
      <c r="S537" s="18"/>
      <c r="T537" s="18"/>
      <c r="U537" s="18"/>
      <c r="V537" s="18"/>
      <c r="W537" s="18"/>
      <c r="X537" s="18"/>
      <c r="Y537" s="18"/>
    </row>
    <row r="538" spans="2:25" ht="12" customHeight="1">
      <c r="B538" s="18"/>
      <c r="C538" s="18"/>
      <c r="D538" s="235"/>
      <c r="E538" s="74"/>
      <c r="F538" s="18"/>
      <c r="G538" s="18"/>
      <c r="H538" s="18"/>
      <c r="I538" s="18"/>
      <c r="J538" s="18"/>
      <c r="K538" s="18"/>
      <c r="L538" s="18"/>
      <c r="M538" s="18"/>
      <c r="N538" s="18"/>
      <c r="O538" s="18"/>
      <c r="P538" s="18"/>
      <c r="Q538" s="18"/>
      <c r="R538" s="18"/>
      <c r="S538" s="18"/>
      <c r="T538" s="18"/>
      <c r="U538" s="18"/>
      <c r="V538" s="18"/>
      <c r="W538" s="18"/>
      <c r="X538" s="18"/>
      <c r="Y538" s="18"/>
    </row>
    <row r="539" spans="2:25" ht="12" customHeight="1">
      <c r="B539" s="18"/>
      <c r="C539" s="18"/>
      <c r="D539" s="235"/>
      <c r="E539" s="74"/>
      <c r="F539" s="18"/>
      <c r="G539" s="18"/>
      <c r="H539" s="18"/>
      <c r="I539" s="18"/>
      <c r="J539" s="18"/>
      <c r="K539" s="18"/>
      <c r="L539" s="18"/>
      <c r="M539" s="18"/>
      <c r="N539" s="18"/>
      <c r="O539" s="18"/>
      <c r="P539" s="18"/>
      <c r="Q539" s="18"/>
      <c r="R539" s="18"/>
      <c r="S539" s="18"/>
      <c r="T539" s="18"/>
      <c r="U539" s="18"/>
      <c r="V539" s="18"/>
      <c r="W539" s="18"/>
      <c r="X539" s="18"/>
      <c r="Y539" s="18"/>
    </row>
    <row r="540" spans="2:25" ht="12" customHeight="1">
      <c r="B540" s="18"/>
      <c r="C540" s="18"/>
      <c r="D540" s="235"/>
      <c r="E540" s="74"/>
      <c r="F540" s="18"/>
      <c r="G540" s="18"/>
      <c r="H540" s="18"/>
      <c r="I540" s="18"/>
      <c r="J540" s="18"/>
      <c r="K540" s="18"/>
      <c r="L540" s="18"/>
      <c r="M540" s="18"/>
      <c r="N540" s="18"/>
      <c r="O540" s="18"/>
      <c r="P540" s="18"/>
      <c r="Q540" s="18"/>
      <c r="R540" s="18"/>
      <c r="S540" s="18"/>
      <c r="T540" s="18"/>
      <c r="U540" s="18"/>
      <c r="V540" s="18"/>
      <c r="W540" s="18"/>
      <c r="X540" s="18"/>
      <c r="Y540" s="18"/>
    </row>
    <row r="541" spans="2:25" ht="12" customHeight="1">
      <c r="B541" s="18"/>
      <c r="C541" s="18"/>
      <c r="D541" s="235"/>
      <c r="E541" s="74"/>
      <c r="F541" s="18"/>
      <c r="G541" s="18"/>
      <c r="H541" s="18"/>
      <c r="I541" s="18"/>
      <c r="J541" s="18"/>
      <c r="K541" s="18"/>
      <c r="L541" s="18"/>
      <c r="M541" s="18"/>
      <c r="N541" s="18"/>
      <c r="O541" s="18"/>
      <c r="P541" s="18"/>
      <c r="Q541" s="18"/>
      <c r="R541" s="18"/>
      <c r="S541" s="18"/>
      <c r="T541" s="18"/>
      <c r="U541" s="18"/>
      <c r="V541" s="18"/>
      <c r="W541" s="18"/>
      <c r="X541" s="18"/>
      <c r="Y541" s="18"/>
    </row>
    <row r="542" spans="2:25" ht="12" customHeight="1">
      <c r="B542" s="18"/>
      <c r="C542" s="18"/>
      <c r="D542" s="235"/>
      <c r="E542" s="74"/>
      <c r="F542" s="18"/>
      <c r="G542" s="18"/>
      <c r="H542" s="18"/>
      <c r="I542" s="18"/>
      <c r="J542" s="18"/>
      <c r="K542" s="18"/>
      <c r="L542" s="18"/>
      <c r="M542" s="18"/>
      <c r="N542" s="18"/>
      <c r="O542" s="18"/>
      <c r="P542" s="18"/>
      <c r="Q542" s="18"/>
      <c r="R542" s="18"/>
      <c r="S542" s="18"/>
      <c r="T542" s="18"/>
      <c r="U542" s="18"/>
      <c r="V542" s="18"/>
      <c r="W542" s="18"/>
      <c r="X542" s="18"/>
      <c r="Y542" s="18"/>
    </row>
    <row r="543" spans="2:25" ht="12" customHeight="1">
      <c r="B543" s="18"/>
      <c r="C543" s="18"/>
      <c r="D543" s="235"/>
      <c r="E543" s="74"/>
      <c r="F543" s="18"/>
      <c r="G543" s="18"/>
      <c r="H543" s="18"/>
      <c r="I543" s="18"/>
      <c r="J543" s="18"/>
      <c r="K543" s="18"/>
      <c r="L543" s="18"/>
      <c r="M543" s="18"/>
      <c r="N543" s="18"/>
      <c r="O543" s="18"/>
      <c r="P543" s="18"/>
      <c r="Q543" s="18"/>
      <c r="R543" s="18"/>
      <c r="S543" s="18"/>
      <c r="T543" s="18"/>
      <c r="U543" s="18"/>
      <c r="V543" s="18"/>
      <c r="W543" s="18"/>
      <c r="X543" s="18"/>
      <c r="Y543" s="18"/>
    </row>
    <row r="544" spans="2:25" ht="12" customHeight="1">
      <c r="B544" s="18"/>
      <c r="C544" s="18"/>
      <c r="D544" s="235"/>
      <c r="E544" s="74"/>
      <c r="F544" s="18"/>
      <c r="G544" s="18"/>
      <c r="H544" s="18"/>
      <c r="I544" s="18"/>
      <c r="J544" s="18"/>
      <c r="K544" s="18"/>
      <c r="L544" s="18"/>
      <c r="M544" s="18"/>
      <c r="N544" s="18"/>
      <c r="O544" s="18"/>
      <c r="P544" s="18"/>
      <c r="Q544" s="18"/>
      <c r="R544" s="18"/>
      <c r="S544" s="18"/>
      <c r="T544" s="18"/>
      <c r="U544" s="18"/>
      <c r="V544" s="18"/>
      <c r="W544" s="18"/>
      <c r="X544" s="18"/>
      <c r="Y544" s="18"/>
    </row>
    <row r="545" spans="2:25" ht="12" customHeight="1">
      <c r="B545" s="18"/>
      <c r="C545" s="18"/>
      <c r="D545" s="235"/>
      <c r="E545" s="74"/>
      <c r="F545" s="18"/>
      <c r="G545" s="18"/>
      <c r="H545" s="18"/>
      <c r="I545" s="18"/>
      <c r="J545" s="18"/>
      <c r="K545" s="18"/>
      <c r="L545" s="18"/>
      <c r="M545" s="18"/>
      <c r="N545" s="18"/>
      <c r="O545" s="18"/>
      <c r="P545" s="18"/>
      <c r="Q545" s="18"/>
      <c r="R545" s="18"/>
      <c r="S545" s="18"/>
      <c r="T545" s="18"/>
      <c r="U545" s="18"/>
      <c r="V545" s="18"/>
      <c r="W545" s="18"/>
      <c r="X545" s="18"/>
      <c r="Y545" s="18"/>
    </row>
    <row r="546" spans="2:25" ht="12" customHeight="1">
      <c r="B546" s="18"/>
      <c r="C546" s="18"/>
      <c r="D546" s="235"/>
      <c r="E546" s="74"/>
      <c r="F546" s="18"/>
      <c r="G546" s="18"/>
      <c r="H546" s="18"/>
      <c r="I546" s="18"/>
      <c r="J546" s="18"/>
      <c r="K546" s="18"/>
      <c r="L546" s="18"/>
      <c r="M546" s="18"/>
      <c r="N546" s="18"/>
      <c r="O546" s="18"/>
      <c r="P546" s="18"/>
      <c r="Q546" s="18"/>
      <c r="R546" s="18"/>
      <c r="S546" s="18"/>
      <c r="T546" s="18"/>
      <c r="U546" s="18"/>
      <c r="V546" s="18"/>
      <c r="W546" s="18"/>
      <c r="X546" s="18"/>
      <c r="Y546" s="18"/>
    </row>
  </sheetData>
  <sheetProtection algorithmName="SHA-512" hashValue="SoY7cqd324dpwMO1oHhKmiP6w14t8foVFODETLDhrSqFkJ5PeX9XaTcuXgsjcMGKOePjnrrOZAj1lVy5EAsTjw==" saltValue="AgmaL84PD6j2HdveIK4xjQ==" spinCount="100000" sheet="1" objects="1" scenarios="1"/>
  <protectedRanges>
    <protectedRange sqref="D18" name="Rango1"/>
    <protectedRange sqref="D35" name="Rango2"/>
    <protectedRange sqref="D52" name="Rango2_1"/>
    <protectedRange sqref="D69" name="Rango2_2"/>
    <protectedRange sqref="D86" name="Rango2_3"/>
  </protectedRanges>
  <mergeCells count="3">
    <mergeCell ref="B11:C11"/>
    <mergeCell ref="B9:M9"/>
    <mergeCell ref="F17:J20"/>
  </mergeCells>
  <conditionalFormatting sqref="D17:D18">
    <cfRule type="cellIs" dxfId="31" priority="17" stopIfTrue="1" operator="equal">
      <formula>"-"</formula>
    </cfRule>
  </conditionalFormatting>
  <conditionalFormatting sqref="D22:D33 D39:D50 D56:D67 D73:D84 D90:D99 F22:J22 F39:J39 F56:J56 F73:J73 F90:J90">
    <cfRule type="expression" dxfId="30" priority="146" stopIfTrue="1">
      <formula>ISBLANK(D22)</formula>
    </cfRule>
  </conditionalFormatting>
  <conditionalFormatting sqref="D22:D394">
    <cfRule type="cellIs" dxfId="29" priority="1" stopIfTrue="1" operator="equal">
      <formula>"-"</formula>
    </cfRule>
  </conditionalFormatting>
  <conditionalFormatting sqref="E22:E35 E39:E52 E56:E69 E73:E86 E90:E99">
    <cfRule type="cellIs" dxfId="28" priority="152" stopIfTrue="1" operator="equal">
      <formula>"ERR"</formula>
    </cfRule>
  </conditionalFormatting>
  <conditionalFormatting sqref="F22:J22 D22:D33 F39:J39 D39:D50 F56:J56 D56:D67 F73:J73 D73:D84 F90:J90 D90:D99">
    <cfRule type="cellIs" dxfId="27" priority="147" stopIfTrue="1" operator="equal">
      <formula>"Pasa"</formula>
    </cfRule>
    <cfRule type="cellIs" dxfId="26" priority="148" stopIfTrue="1" operator="equal">
      <formula>"Falla"</formula>
    </cfRule>
    <cfRule type="cellIs" dxfId="25" priority="149" stopIfTrue="1" operator="equal">
      <formula>"N/A"</formula>
    </cfRule>
    <cfRule type="cellIs" dxfId="24" priority="150" stopIfTrue="1" operator="equal">
      <formula>"N/T"</formula>
    </cfRule>
    <cfRule type="cellIs" dxfId="23" priority="151" stopIfTrue="1" operator="equal">
      <formula>"N/D"</formula>
    </cfRule>
  </conditionalFormatting>
  <conditionalFormatting sqref="N13:N14">
    <cfRule type="expression" dxfId="22" priority="19" stopIfTrue="1">
      <formula>ISBLANK(N13)</formula>
    </cfRule>
    <cfRule type="cellIs" dxfId="21" priority="20" stopIfTrue="1" operator="equal">
      <formula>"Pasa"</formula>
    </cfRule>
    <cfRule type="cellIs" dxfId="20" priority="21" stopIfTrue="1" operator="equal">
      <formula>"Falla"</formula>
    </cfRule>
    <cfRule type="cellIs" dxfId="19" priority="22" stopIfTrue="1" operator="equal">
      <formula>"N/A"</formula>
    </cfRule>
    <cfRule type="cellIs" dxfId="18" priority="23" stopIfTrue="1" operator="equal">
      <formula>"N/T"</formula>
    </cfRule>
    <cfRule type="cellIs" dxfId="17" priority="24"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2">
        <x14:dataValidation type="list" operator="equal" showErrorMessage="1" xr:uid="{00000000-0002-0000-0A00-000000000000}">
          <x14:formula1>
            <xm:f>'DATA - Oculta'!$U$9:$U$13</xm:f>
          </x14:formula1>
          <xm:sqref>D56:D67 D73:D84 D39:D50 D22:D33 D90:D99</xm:sqref>
        </x14:dataValidation>
        <x14:dataValidation type="list" allowBlank="1" showInputMessage="1" showErrorMessage="1" xr:uid="{E97047D3-9274-4E33-A006-3FFDA23D0359}">
          <x14:formula1>
            <xm:f>'DATA - Oculta'!$U$9:$U$13</xm:f>
          </x14:formula1>
          <xm:sqref>D18 D69 D35 D52 D86</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4"/>
  <dimension ref="B1:CU47"/>
  <sheetViews>
    <sheetView topLeftCell="G4" zoomScale="60" zoomScaleNormal="60" workbookViewId="0">
      <selection activeCell="K14" sqref="K14:L14"/>
    </sheetView>
  </sheetViews>
  <sheetFormatPr defaultColWidth="11.54296875" defaultRowHeight="12.5"/>
  <cols>
    <col min="1" max="1" width="3.1796875" style="14" customWidth="1"/>
    <col min="2" max="2" width="9.1796875" style="79" customWidth="1"/>
    <col min="3" max="3" width="18.54296875" style="26" customWidth="1"/>
    <col min="4" max="4" width="59.1796875" style="14" customWidth="1"/>
    <col min="5" max="29" width="16.453125" style="14" customWidth="1"/>
    <col min="30" max="106" width="19.54296875" style="14" customWidth="1"/>
    <col min="107" max="16384" width="11.54296875" style="14"/>
  </cols>
  <sheetData>
    <row r="1" spans="2:65" ht="12.75" customHeight="1">
      <c r="B1" s="123"/>
      <c r="C1" s="2"/>
      <c r="D1" s="18"/>
      <c r="E1" s="18"/>
      <c r="F1" s="18"/>
      <c r="G1" s="18"/>
      <c r="H1" s="18"/>
      <c r="I1" s="18"/>
      <c r="J1" s="18"/>
      <c r="K1" s="18"/>
      <c r="L1" s="18"/>
      <c r="M1" s="18"/>
      <c r="N1" s="18"/>
      <c r="O1" s="18"/>
      <c r="P1" s="18"/>
      <c r="Q1" s="18"/>
      <c r="R1" s="18"/>
      <c r="S1" s="18"/>
      <c r="T1" s="18"/>
      <c r="U1" s="18"/>
      <c r="V1" s="18"/>
      <c r="W1" s="18"/>
      <c r="X1" s="18"/>
      <c r="Y1" s="18"/>
      <c r="Z1" s="18"/>
      <c r="AA1" s="18"/>
    </row>
    <row r="2" spans="2:65" ht="27" customHeight="1">
      <c r="B2" s="123"/>
      <c r="C2" s="46" t="s">
        <v>480</v>
      </c>
      <c r="D2" s="18"/>
      <c r="E2" s="18"/>
      <c r="F2" s="18"/>
      <c r="G2" s="18"/>
      <c r="H2" s="18"/>
      <c r="I2" s="18"/>
      <c r="J2" s="18"/>
      <c r="K2" s="18"/>
      <c r="L2" s="18"/>
      <c r="M2" s="18"/>
      <c r="N2" s="18"/>
      <c r="O2" s="18"/>
      <c r="P2" s="18"/>
      <c r="Q2" s="18"/>
      <c r="R2" s="18"/>
      <c r="S2" s="18"/>
      <c r="T2" s="18"/>
      <c r="U2" s="18"/>
      <c r="V2" s="18"/>
      <c r="W2" s="18"/>
      <c r="X2" s="18"/>
      <c r="Y2" s="18"/>
      <c r="Z2" s="18"/>
      <c r="AA2" s="18"/>
    </row>
    <row r="3" spans="2:65" ht="26.15" customHeight="1">
      <c r="B3" s="123"/>
      <c r="C3" s="47" t="s">
        <v>272</v>
      </c>
      <c r="D3" s="18"/>
      <c r="E3" s="18"/>
      <c r="F3" s="18"/>
      <c r="G3" s="18"/>
      <c r="H3" s="18"/>
      <c r="I3" s="18"/>
      <c r="J3" s="18"/>
      <c r="K3" s="18"/>
      <c r="L3" s="18"/>
      <c r="M3" s="18"/>
      <c r="N3" s="18"/>
      <c r="O3" s="18"/>
      <c r="P3" s="18"/>
      <c r="Q3" s="18"/>
      <c r="R3" s="18"/>
      <c r="S3" s="18"/>
      <c r="T3" s="18"/>
      <c r="U3" s="18"/>
      <c r="V3" s="18"/>
      <c r="W3" s="18"/>
      <c r="X3" s="18"/>
      <c r="Y3" s="18"/>
      <c r="Z3" s="18"/>
      <c r="AA3" s="18"/>
    </row>
    <row r="4" spans="2:65" ht="26.15" customHeight="1">
      <c r="B4" s="123"/>
      <c r="C4" s="65"/>
      <c r="D4" s="18"/>
      <c r="E4" s="18"/>
      <c r="F4" s="18"/>
      <c r="G4" s="18"/>
      <c r="H4" s="18"/>
      <c r="I4" s="18"/>
      <c r="J4" s="18"/>
      <c r="K4" s="18"/>
      <c r="L4" s="18"/>
      <c r="M4" s="18"/>
      <c r="N4" s="18"/>
      <c r="O4" s="18"/>
      <c r="P4" s="18"/>
      <c r="Q4" s="18"/>
      <c r="R4" s="18"/>
      <c r="S4" s="18"/>
      <c r="T4" s="18"/>
      <c r="U4" s="18"/>
      <c r="V4" s="18"/>
      <c r="W4" s="18"/>
      <c r="X4" s="18"/>
      <c r="Y4" s="18"/>
      <c r="Z4" s="18"/>
      <c r="AA4" s="18"/>
    </row>
    <row r="5" spans="2:65" ht="26.15" customHeight="1">
      <c r="C5" s="7" t="s">
        <v>37</v>
      </c>
      <c r="D5" s="7"/>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row>
    <row r="6" spans="2:65" ht="19.25" customHeight="1" thickBot="1">
      <c r="B6" s="124"/>
      <c r="C6" s="49"/>
      <c r="D6" s="49"/>
      <c r="E6" s="49"/>
      <c r="F6" s="49"/>
      <c r="G6" s="49"/>
      <c r="H6" s="49"/>
      <c r="I6" s="49"/>
      <c r="J6" s="49"/>
      <c r="K6" s="285" t="s">
        <v>38</v>
      </c>
      <c r="L6" s="285"/>
      <c r="M6" s="285"/>
      <c r="N6" s="49"/>
      <c r="O6" s="285" t="s">
        <v>39</v>
      </c>
      <c r="P6" s="285"/>
      <c r="Q6" s="285"/>
      <c r="R6" s="49"/>
      <c r="S6" s="49"/>
      <c r="T6" s="49"/>
      <c r="U6" s="49"/>
      <c r="V6" s="49"/>
      <c r="W6" s="49"/>
      <c r="X6" s="49"/>
      <c r="Y6" s="49"/>
      <c r="Z6" s="49"/>
      <c r="AA6" s="49"/>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row>
    <row r="7" spans="2:65" ht="34.25" customHeight="1">
      <c r="C7" s="286" t="s">
        <v>146</v>
      </c>
      <c r="D7" s="287"/>
      <c r="E7" s="39" t="s">
        <v>40</v>
      </c>
      <c r="F7" s="39" t="s">
        <v>41</v>
      </c>
      <c r="G7" s="39" t="s">
        <v>29</v>
      </c>
      <c r="H7" s="39" t="s">
        <v>42</v>
      </c>
      <c r="I7" s="40" t="s">
        <v>43</v>
      </c>
      <c r="J7" s="165" t="s">
        <v>466</v>
      </c>
      <c r="K7" s="43" t="s">
        <v>44</v>
      </c>
      <c r="L7" s="97" t="s">
        <v>351</v>
      </c>
      <c r="M7" s="44" t="s">
        <v>22</v>
      </c>
      <c r="O7" s="43" t="s">
        <v>44</v>
      </c>
      <c r="P7" s="97" t="s">
        <v>351</v>
      </c>
      <c r="Q7" s="44" t="s">
        <v>22</v>
      </c>
      <c r="U7" s="49"/>
      <c r="V7" s="49"/>
      <c r="W7" s="49"/>
      <c r="X7" s="49"/>
      <c r="Y7" s="49"/>
      <c r="Z7" s="49"/>
      <c r="AA7" s="49"/>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c r="BJ7" s="50"/>
      <c r="BK7" s="50"/>
      <c r="BL7" s="50"/>
      <c r="BM7" s="50"/>
    </row>
    <row r="8" spans="2:65" ht="19.25" customHeight="1">
      <c r="C8" s="288" t="s">
        <v>352</v>
      </c>
      <c r="D8" s="289"/>
      <c r="E8" s="212" t="str">
        <f ca="1">CONCATENATE(COUNTIF(E30:CR30,"CONFORME")," (",ROUND(COUNTIF(E30:CR30,"CONFORME")*100/COUNTA($E$19:CR$19),2)," %)")</f>
        <v>28 (30.43 %)</v>
      </c>
      <c r="F8" s="212" t="str">
        <f ca="1">CONCATENATE(COUNTIF(E30:CR30,"NO CONFORME")," (",ROUND(COUNTIF(E30:CR30,"NO CONFORME")*100/COUNTA($E$19:CR$19),2)," %)")</f>
        <v>5 (5.43 %)</v>
      </c>
      <c r="G8" s="178" t="str">
        <f ca="1">CONCATENATE(COUNTIF(E30:CR30,"N/A")," (",ROUND(COUNTIF(E30:CR30,"N/A")*100/COUNTA($E$19:CR$19),2)," %)")</f>
        <v>59 (64.13 %)</v>
      </c>
      <c r="H8" s="178">
        <f ca="1">COUNTIF(E30:CR30,"ERROR")</f>
        <v>0</v>
      </c>
      <c r="I8" s="213">
        <f ca="1">COUNTIF(E30:CR30,"EN CURSO")</f>
        <v>0</v>
      </c>
      <c r="J8" s="166">
        <f ca="1">SUM(VALUE(LEFT(E8,SEARCH(" ",E8)-1)),VALUE(LEFT(F8,SEARCH(" ",F8)-1)))</f>
        <v>33</v>
      </c>
      <c r="K8" s="219" t="s">
        <v>45</v>
      </c>
      <c r="L8" s="212">
        <f ca="1">COUNTIF( $E$20:INDIRECT("$CR$" &amp;  SUM(19,COUNTIFS(B20:B29,"&lt;&gt;"))),"Pasa")+ COUNTIF($E$36:INDIRECT("$AW$" &amp;  SUM(60,COUNTIFS(B36:B45,"&lt;&gt;"))),"Pasa")</f>
        <v>28</v>
      </c>
      <c r="M8" s="193">
        <f ca="1">IF(($L$11+$P$11)=0,0,L8/($L$11+$P$11))</f>
        <v>0.20437956204379562</v>
      </c>
      <c r="N8" s="25"/>
      <c r="O8" s="219" t="s">
        <v>25</v>
      </c>
      <c r="P8" s="212">
        <f ca="1">COUNTIF( $E$20:INDIRECT("$CR$" &amp;  SUM(19,COUNTIFS(B20:B29,"&lt;&gt;"))),"N/D")+ COUNTIF($E$36:INDIRECT("$AW$" &amp;  SUM(60,COUNTIFS(B36:B45,"&lt;&gt;"))),"N/D")</f>
        <v>0</v>
      </c>
      <c r="Q8" s="193">
        <f ca="1">IF(($L$11+$P$11)=0,0,P8/($L$11+$P$11))</f>
        <v>0</v>
      </c>
      <c r="U8" s="49"/>
      <c r="V8" s="49"/>
      <c r="W8" s="49"/>
      <c r="X8" s="49"/>
      <c r="Y8" s="49"/>
      <c r="Z8" s="49"/>
      <c r="AA8" s="49"/>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row>
    <row r="9" spans="2:65" ht="19.25" customHeight="1">
      <c r="B9" s="168"/>
      <c r="C9" s="294" t="s">
        <v>148</v>
      </c>
      <c r="D9" s="295"/>
      <c r="E9" s="214" t="str">
        <f ca="1">CONCATENATE(COUNTIF(E46:AW46,"CONFORME")," (",ROUND(COUNTIF(E46:AW46,"CONFORME")*100/COUNTA($E$35:AW$35),2)," %)")</f>
        <v>0 (0 %)</v>
      </c>
      <c r="F9" s="214" t="str">
        <f ca="1">CONCATENATE(COUNTIF(E46:AW46,"NO CONFORME")," (",ROUND(COUNTIF(E46:AW46,"NO CONFORME")*100/COUNTA($E$35:AW$35),2)," %)")</f>
        <v>0 (0 %)</v>
      </c>
      <c r="G9" s="215" t="str">
        <f ca="1">CONCATENATE(COUNTIF(E46:AW46,"N/A")," (",ROUND(COUNTIF(E46:AW46,"N/A")*100/COUNTA($E$35:AW$35),2)," %)")</f>
        <v>45 (100 %)</v>
      </c>
      <c r="H9" s="215">
        <f ca="1">COUNTIF(E46:AW46,"ERROR")</f>
        <v>0</v>
      </c>
      <c r="I9" s="216">
        <f ca="1">COUNTIF(E46:AW46,"EN CURSO")</f>
        <v>0</v>
      </c>
      <c r="J9" s="166">
        <f ca="1">SUM(VALUE(LEFT(E9,SEARCH(" ",E9)-1)),VALUE(LEFT(F9,SEARCH(" ",F9)-1)))</f>
        <v>0</v>
      </c>
      <c r="K9" s="219" t="s">
        <v>26</v>
      </c>
      <c r="L9" s="212">
        <f ca="1">COUNTIF( $E$20:INDIRECT("$CR$" &amp;  SUM(19,COUNTIFS(B20:B29,"&lt;&gt;"))),"Falla")+ COUNTIF($E$36:INDIRECT("$AW$" &amp;  SUM(60,COUNTIFS(B36:B45,"&lt;&gt;"))),"Falla")</f>
        <v>5</v>
      </c>
      <c r="M9" s="193">
        <f ca="1">IF(($L$11+$P$11)=0,0,L9/($L$11+$P$11))</f>
        <v>3.6496350364963501E-2</v>
      </c>
      <c r="N9" s="25"/>
      <c r="O9" s="219" t="s">
        <v>27</v>
      </c>
      <c r="P9" s="212">
        <f ca="1">COUNTIF( $E$20:INDIRECT("$CR$" &amp;  SUM(19,COUNTIFS(B20:B29,"&lt;&gt;"))),"N/T")+ COUNTIF($E$36:INDIRECT("$AW$" &amp;  SUM(60,COUNTIFS(B36:B45,"&lt;&gt;"))),"N/T")</f>
        <v>0</v>
      </c>
      <c r="Q9" s="193">
        <f ca="1">IF(($L$11+$P$11)=0,0,P9/($L$11+$P$11))</f>
        <v>0</v>
      </c>
      <c r="U9" s="49"/>
      <c r="V9" s="49"/>
      <c r="W9" s="49"/>
      <c r="X9" s="49"/>
      <c r="Y9" s="49"/>
      <c r="Z9" s="49"/>
      <c r="AA9" s="49"/>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row>
    <row r="10" spans="2:65" ht="19.25" customHeight="1" thickBot="1">
      <c r="C10" s="301" t="s">
        <v>331</v>
      </c>
      <c r="D10" s="302"/>
      <c r="E10" s="217" t="str">
        <f ca="1">CONCATENATE(ROUND(E11/137*100,2)," %")</f>
        <v>20.44 %</v>
      </c>
      <c r="F10" s="217" t="str">
        <f ca="1">CONCATENATE(ROUND(F11/137*100,2)," %")</f>
        <v>3.65 %</v>
      </c>
      <c r="G10" s="217" t="str">
        <f ca="1">CONCATENATE(ROUND(G11/137*100,2)," %")</f>
        <v>75.91 %</v>
      </c>
      <c r="H10" s="217" t="str">
        <f ca="1">CONCATENATE(ROUND(H11/137*100,2)," %")</f>
        <v>0 %</v>
      </c>
      <c r="I10" s="218" t="str">
        <f ca="1">CONCATENATE(ROUND(I11/137*100,2)," %")</f>
        <v>0 %</v>
      </c>
      <c r="J10" s="170"/>
      <c r="K10" s="219" t="s">
        <v>29</v>
      </c>
      <c r="L10" s="212">
        <f ca="1">COUNTIF( $E$20:INDIRECT("$CR$" &amp;  SUM(19,COUNTIFS(B20:B29,"&lt;&gt;"))),"N/A")+COUNTIF($E$36:INDIRECT("$AW$" &amp;  SUM(60,COUNTIFS(B36:B45,"&lt;&gt;"))),"N/A")</f>
        <v>104</v>
      </c>
      <c r="M10" s="193">
        <f ca="1">IF(($L$11+$P$11)=0,0,L10/($L$11+$P$11))</f>
        <v>0.75912408759124084</v>
      </c>
      <c r="N10" s="25"/>
      <c r="O10" s="221" t="s">
        <v>463</v>
      </c>
      <c r="P10" s="214">
        <f ca="1">SUM('R5.Genéricos'!K14,'R6.Voz'!K14,'R7.Video'!K14,'R9.Web'!K14,'R10.Documentos no web'!K14,'R11.Software'!K14,'R12.ServiciosApoyo'!K14)</f>
        <v>0</v>
      </c>
      <c r="Q10" s="193">
        <f ca="1">IF(($L$11+$P$11)=0,0,P10/($L$11+$P$11))</f>
        <v>0</v>
      </c>
      <c r="U10" s="49"/>
      <c r="V10" s="49"/>
      <c r="W10" s="49"/>
      <c r="X10" s="49"/>
      <c r="Y10" s="49"/>
      <c r="Z10" s="49"/>
      <c r="AA10" s="49"/>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row>
    <row r="11" spans="2:65" ht="19.25" customHeight="1" thickBot="1">
      <c r="C11" s="293"/>
      <c r="D11" s="293"/>
      <c r="E11" s="169">
        <f ca="1">SUM(VALUE(LEFT(E8,SEARCH(" ",E8)-1)),VALUE(LEFT(E9,SEARCH(" ",E9)-1)))</f>
        <v>28</v>
      </c>
      <c r="F11" s="169">
        <f ca="1">SUM(VALUE(LEFT(F8,SEARCH(" ",F8)-1)),VALUE(LEFT(F9,SEARCH(" ",F9)-1)))</f>
        <v>5</v>
      </c>
      <c r="G11" s="169">
        <f ca="1">SUM(VALUE(LEFT(G8,SEARCH(" ",G8)-1)),VALUE(LEFT(G9,SEARCH(" ",G9)-1)))</f>
        <v>104</v>
      </c>
      <c r="H11" s="169">
        <f ca="1">SUM(H8:H9)</f>
        <v>0</v>
      </c>
      <c r="I11" s="169">
        <f ca="1">SUM(I8:I9)</f>
        <v>0</v>
      </c>
      <c r="K11" s="220" t="s">
        <v>46</v>
      </c>
      <c r="L11" s="194">
        <f ca="1">SUM(L8:L10)</f>
        <v>137</v>
      </c>
      <c r="M11" s="195">
        <f ca="1">SUM(M8:M10)</f>
        <v>1</v>
      </c>
      <c r="N11" s="25"/>
      <c r="O11" s="220" t="s">
        <v>46</v>
      </c>
      <c r="P11" s="194">
        <f ca="1">SUM(P8:P10)</f>
        <v>0</v>
      </c>
      <c r="Q11" s="195">
        <f ca="1">SUM(Q8:Q10)</f>
        <v>0</v>
      </c>
      <c r="U11" s="49"/>
      <c r="V11" s="49"/>
      <c r="W11" s="49"/>
      <c r="X11" s="49"/>
      <c r="Y11" s="49"/>
      <c r="Z11" s="49"/>
      <c r="AA11" s="49"/>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row>
    <row r="12" spans="2:65" ht="19.25" customHeight="1" thickBot="1">
      <c r="C12" s="14"/>
      <c r="R12" s="49"/>
      <c r="S12" s="49"/>
      <c r="T12" s="49"/>
      <c r="U12" s="49"/>
      <c r="V12" s="49"/>
      <c r="W12" s="49"/>
      <c r="X12" s="49"/>
      <c r="Y12" s="49"/>
      <c r="Z12" s="49"/>
      <c r="AA12" s="49"/>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row>
    <row r="13" spans="2:65" ht="23.75" customHeight="1" thickTop="1">
      <c r="B13" s="123"/>
      <c r="C13" s="123"/>
      <c r="D13" s="125" t="s">
        <v>47</v>
      </c>
      <c r="E13" s="18"/>
      <c r="F13" s="296" t="s">
        <v>330</v>
      </c>
      <c r="G13" s="297"/>
      <c r="H13" s="297"/>
      <c r="I13" s="298"/>
      <c r="J13" s="18"/>
      <c r="K13" s="296" t="s">
        <v>267</v>
      </c>
      <c r="L13" s="298"/>
      <c r="M13" s="18"/>
      <c r="N13" s="18"/>
      <c r="O13" s="18"/>
      <c r="P13" s="18"/>
      <c r="Q13" s="18"/>
      <c r="R13" s="18"/>
      <c r="S13" s="18"/>
      <c r="T13" s="18"/>
      <c r="U13" s="18"/>
      <c r="V13" s="18"/>
      <c r="W13" s="18"/>
      <c r="X13" s="18"/>
      <c r="Y13" s="18"/>
      <c r="Z13" s="18"/>
      <c r="AA13" s="18"/>
    </row>
    <row r="14" spans="2:65" ht="23.75" customHeight="1" thickBot="1">
      <c r="B14" s="123"/>
      <c r="C14" s="90"/>
      <c r="D14" s="211" t="str">
        <f ca="1">IF(COUNTIF('03.Muestra'!D8:D17,"Página Web")=0,"",IF(H11&gt;0,"Evaluación con errores",IF(OR(I11&gt;0,P11&gt;0),"Evaluación en curso",IF(F11=0,"Plenamente Conforme",IF(F11&gt;=(E11+F11)*'DATA - Oculta'!$C$26,"No Conforme","Parcialmente Conforme")))))</f>
        <v>Parcialmente Conforme</v>
      </c>
      <c r="E14" s="226"/>
      <c r="F14" s="290">
        <f ca="1">IF(AND(D14&lt;&gt;"Evaluación en curso",D14&lt;&gt;"Evaluación con errores",D14&lt;&gt;""), IF(J8=0,"", ROUND(((COUNT(B20:B29)/(COUNT(B20:B29)+COUNT(B36:B45)))*IF(J8=0,0,LEFT(E8,SEARCH(" ",E8)-1)/J8)+(COUNT(B36:B45)/(COUNT(B20:B29)+COUNT(B36:B45)))*IF(J9=0,0,LEFT(E9,SEARCH(" ",E9)-1)/J9))*10,2)),"")</f>
        <v>8.48</v>
      </c>
      <c r="G14" s="291"/>
      <c r="H14" s="291"/>
      <c r="I14" s="292"/>
      <c r="J14" s="18"/>
      <c r="K14" s="299" t="str">
        <f>'03.Muestra'!D23</f>
        <v>SI</v>
      </c>
      <c r="L14" s="300"/>
      <c r="M14" s="18"/>
      <c r="N14" s="18"/>
      <c r="O14" s="18"/>
      <c r="P14" s="18"/>
      <c r="Q14" s="18"/>
      <c r="R14" s="18"/>
      <c r="S14" s="18"/>
      <c r="T14" s="18"/>
      <c r="U14" s="18"/>
      <c r="V14" s="18"/>
      <c r="W14" s="18"/>
      <c r="X14" s="18"/>
      <c r="Y14" s="18"/>
      <c r="Z14" s="18"/>
      <c r="AA14" s="18"/>
    </row>
    <row r="15" spans="2:65" ht="12.25" customHeight="1" thickTop="1">
      <c r="B15" s="123"/>
      <c r="C15" s="18"/>
      <c r="D15" s="66"/>
      <c r="E15" s="18"/>
      <c r="F15" s="18"/>
      <c r="G15" s="18"/>
      <c r="H15" s="18"/>
      <c r="I15" s="18"/>
      <c r="J15" s="18"/>
      <c r="K15" s="18"/>
      <c r="L15" s="18"/>
      <c r="M15" s="18"/>
      <c r="N15" s="18"/>
      <c r="O15" s="18"/>
      <c r="P15" s="18"/>
      <c r="Q15" s="18"/>
      <c r="R15" s="18"/>
      <c r="S15" s="18"/>
      <c r="T15" s="18"/>
      <c r="U15" s="18"/>
      <c r="V15" s="18"/>
      <c r="W15" s="18"/>
      <c r="X15" s="18"/>
      <c r="Y15" s="18"/>
      <c r="Z15" s="18"/>
      <c r="AA15" s="18"/>
    </row>
    <row r="16" spans="2:65" ht="12.25" customHeight="1">
      <c r="B16" s="123"/>
      <c r="C16" s="18"/>
      <c r="D16" s="66"/>
      <c r="E16" s="18"/>
      <c r="F16" s="18"/>
      <c r="G16" s="18"/>
      <c r="H16" s="18"/>
      <c r="I16" s="18"/>
      <c r="J16" s="18"/>
      <c r="K16" s="18"/>
      <c r="L16" s="18"/>
      <c r="M16" s="18"/>
      <c r="N16" s="18"/>
      <c r="O16" s="18"/>
      <c r="P16" s="18"/>
      <c r="Q16" s="18"/>
      <c r="R16" s="18"/>
      <c r="S16" s="18"/>
      <c r="T16" s="18"/>
      <c r="U16" s="18"/>
      <c r="V16" s="18"/>
      <c r="W16" s="18"/>
      <c r="X16" s="18"/>
      <c r="Y16" s="18"/>
      <c r="Z16" s="18"/>
      <c r="AA16" s="18"/>
    </row>
    <row r="17" spans="2:99" ht="30.75" customHeight="1">
      <c r="B17" s="306" t="s">
        <v>352</v>
      </c>
      <c r="C17" s="307"/>
      <c r="D17" s="308"/>
      <c r="E17" s="18"/>
      <c r="F17" s="18"/>
      <c r="G17" s="18"/>
      <c r="H17" s="18"/>
      <c r="I17" s="18"/>
      <c r="J17" s="18"/>
      <c r="K17" s="18"/>
      <c r="L17" s="18"/>
      <c r="M17" s="18"/>
      <c r="N17" s="18"/>
      <c r="O17" s="18"/>
      <c r="P17" s="18"/>
      <c r="Q17" s="18"/>
      <c r="R17" s="18"/>
      <c r="S17" s="18"/>
      <c r="T17" s="18"/>
      <c r="U17" s="18"/>
      <c r="V17" s="18"/>
      <c r="W17" s="18"/>
      <c r="X17" s="18"/>
      <c r="Y17" s="18"/>
      <c r="Z17" s="18"/>
      <c r="AA17" s="18"/>
    </row>
    <row r="18" spans="2:99" ht="23.25" customHeight="1">
      <c r="B18" s="303" t="s">
        <v>48</v>
      </c>
      <c r="C18" s="304"/>
      <c r="D18" s="305"/>
      <c r="E18" s="113"/>
      <c r="F18" s="113"/>
      <c r="G18" s="113"/>
      <c r="H18" s="68"/>
      <c r="I18" s="68"/>
      <c r="J18" s="68"/>
      <c r="K18" s="68"/>
      <c r="L18" s="68"/>
      <c r="M18" s="68"/>
      <c r="N18" s="68"/>
      <c r="O18" s="68"/>
      <c r="P18" s="68"/>
      <c r="Q18" s="68"/>
      <c r="R18" s="68"/>
      <c r="S18" s="68"/>
      <c r="T18" s="68"/>
      <c r="U18" s="68"/>
      <c r="V18" s="68"/>
      <c r="W18" s="68"/>
      <c r="X18" s="68"/>
      <c r="Y18" s="68"/>
      <c r="Z18" s="68"/>
      <c r="AA18" s="69"/>
      <c r="AB18" s="69"/>
      <c r="AC18" s="69"/>
      <c r="AD18" s="69"/>
      <c r="AE18" s="69"/>
      <c r="AF18" s="69"/>
      <c r="AG18" s="69"/>
      <c r="AH18" s="69"/>
      <c r="AI18" s="69"/>
      <c r="AJ18" s="115"/>
      <c r="AK18" s="115"/>
      <c r="AL18" s="115"/>
      <c r="AM18" s="115"/>
      <c r="AN18" s="115"/>
      <c r="AO18" s="115"/>
      <c r="AP18" s="115"/>
      <c r="AQ18" s="115"/>
      <c r="AR18" s="115"/>
      <c r="AS18" s="115"/>
      <c r="AT18" s="115"/>
      <c r="AU18" s="115"/>
      <c r="AV18" s="115"/>
      <c r="AW18" s="115"/>
      <c r="AX18" s="115"/>
      <c r="AY18" s="115"/>
      <c r="AZ18" s="115"/>
      <c r="BA18" s="115"/>
      <c r="BB18" s="115"/>
      <c r="BC18" s="115"/>
      <c r="BD18" s="115"/>
      <c r="BE18" s="115"/>
      <c r="BF18" s="115"/>
      <c r="BG18" s="115"/>
      <c r="BH18" s="115"/>
      <c r="BI18" s="115"/>
      <c r="BJ18" s="115"/>
      <c r="BK18" s="115"/>
      <c r="BL18" s="115"/>
      <c r="BM18" s="115"/>
      <c r="BN18" s="115"/>
      <c r="BO18" s="115"/>
      <c r="BP18" s="115"/>
      <c r="BQ18" s="115"/>
      <c r="BR18" s="115"/>
      <c r="BS18" s="115"/>
      <c r="BT18" s="115"/>
      <c r="BU18" s="115"/>
      <c r="BV18" s="115"/>
      <c r="BW18" s="115"/>
      <c r="BX18" s="115"/>
      <c r="BY18" s="115"/>
      <c r="BZ18" s="115"/>
      <c r="CA18" s="115"/>
      <c r="CB18" s="115"/>
      <c r="CC18" s="115"/>
      <c r="CD18" s="115"/>
      <c r="CE18" s="115"/>
      <c r="CF18" s="115"/>
      <c r="CG18" s="115"/>
      <c r="CH18" s="67"/>
      <c r="CI18" s="67"/>
      <c r="CJ18" s="67"/>
      <c r="CK18" s="67"/>
      <c r="CL18" s="67"/>
      <c r="CM18" s="67"/>
      <c r="CN18" s="117"/>
      <c r="CO18" s="117"/>
      <c r="CP18" s="117"/>
      <c r="CQ18" s="117"/>
      <c r="CR18" s="117"/>
    </row>
    <row r="19" spans="2:99" ht="21.75" customHeight="1">
      <c r="B19" s="70" t="s">
        <v>262</v>
      </c>
      <c r="C19" s="70" t="s">
        <v>126</v>
      </c>
      <c r="D19" s="70" t="s">
        <v>354</v>
      </c>
      <c r="E19" s="70" t="s">
        <v>95</v>
      </c>
      <c r="F19" s="70" t="s">
        <v>96</v>
      </c>
      <c r="G19" s="70" t="s">
        <v>97</v>
      </c>
      <c r="H19" s="70" t="s">
        <v>98</v>
      </c>
      <c r="I19" s="70" t="s">
        <v>314</v>
      </c>
      <c r="J19" s="70" t="s">
        <v>315</v>
      </c>
      <c r="K19" s="70" t="s">
        <v>316</v>
      </c>
      <c r="L19" s="70" t="s">
        <v>317</v>
      </c>
      <c r="M19" s="70" t="s">
        <v>318</v>
      </c>
      <c r="N19" s="70" t="s">
        <v>319</v>
      </c>
      <c r="O19" s="70" t="s">
        <v>320</v>
      </c>
      <c r="P19" s="70" t="s">
        <v>321</v>
      </c>
      <c r="Q19" s="70" t="s">
        <v>322</v>
      </c>
      <c r="R19" s="70" t="s">
        <v>323</v>
      </c>
      <c r="S19" s="70" t="s">
        <v>99</v>
      </c>
      <c r="T19" s="70" t="s">
        <v>100</v>
      </c>
      <c r="U19" s="70" t="s">
        <v>324</v>
      </c>
      <c r="V19" s="70" t="s">
        <v>101</v>
      </c>
      <c r="W19" s="70" t="s">
        <v>102</v>
      </c>
      <c r="X19" s="70" t="s">
        <v>325</v>
      </c>
      <c r="Y19" s="70" t="s">
        <v>326</v>
      </c>
      <c r="Z19" s="70" t="s">
        <v>327</v>
      </c>
      <c r="AA19" s="70" t="s">
        <v>103</v>
      </c>
      <c r="AB19" s="70" t="s">
        <v>104</v>
      </c>
      <c r="AC19" s="70" t="s">
        <v>105</v>
      </c>
      <c r="AD19" s="70" t="s">
        <v>328</v>
      </c>
      <c r="AE19" s="70" t="s">
        <v>329</v>
      </c>
      <c r="AF19" s="70" t="s">
        <v>106</v>
      </c>
      <c r="AG19" s="70" t="s">
        <v>107</v>
      </c>
      <c r="AH19" s="70" t="s">
        <v>108</v>
      </c>
      <c r="AI19" s="70" t="s">
        <v>109</v>
      </c>
      <c r="AJ19" s="224" t="s">
        <v>149</v>
      </c>
      <c r="AK19" s="70" t="s">
        <v>150</v>
      </c>
      <c r="AL19" s="70" t="s">
        <v>151</v>
      </c>
      <c r="AM19" s="70" t="s">
        <v>152</v>
      </c>
      <c r="AN19" s="224" t="s">
        <v>153</v>
      </c>
      <c r="AO19" s="70" t="s">
        <v>154</v>
      </c>
      <c r="AP19" s="70" t="s">
        <v>155</v>
      </c>
      <c r="AQ19" s="70" t="s">
        <v>156</v>
      </c>
      <c r="AR19" s="70" t="s">
        <v>157</v>
      </c>
      <c r="AS19" s="70" t="s">
        <v>158</v>
      </c>
      <c r="AT19" s="70" t="s">
        <v>159</v>
      </c>
      <c r="AU19" s="70" t="s">
        <v>160</v>
      </c>
      <c r="AV19" s="224" t="s">
        <v>161</v>
      </c>
      <c r="AW19" s="70" t="s">
        <v>162</v>
      </c>
      <c r="AX19" s="70" t="s">
        <v>163</v>
      </c>
      <c r="AY19" s="70" t="s">
        <v>164</v>
      </c>
      <c r="AZ19" s="70" t="s">
        <v>165</v>
      </c>
      <c r="BA19" s="70" t="s">
        <v>166</v>
      </c>
      <c r="BB19" s="70" t="s">
        <v>167</v>
      </c>
      <c r="BC19" s="70" t="s">
        <v>168</v>
      </c>
      <c r="BD19" s="70" t="s">
        <v>169</v>
      </c>
      <c r="BE19" s="70" t="s">
        <v>170</v>
      </c>
      <c r="BF19" s="70" t="s">
        <v>171</v>
      </c>
      <c r="BG19" s="224" t="s">
        <v>172</v>
      </c>
      <c r="BH19" s="70" t="s">
        <v>173</v>
      </c>
      <c r="BI19" s="70" t="s">
        <v>235</v>
      </c>
      <c r="BJ19" s="70" t="s">
        <v>236</v>
      </c>
      <c r="BK19" s="70" t="s">
        <v>174</v>
      </c>
      <c r="BL19" s="70" t="s">
        <v>175</v>
      </c>
      <c r="BM19" s="70" t="s">
        <v>237</v>
      </c>
      <c r="BN19" s="70" t="s">
        <v>176</v>
      </c>
      <c r="BO19" s="70" t="s">
        <v>177</v>
      </c>
      <c r="BP19" s="224" t="s">
        <v>178</v>
      </c>
      <c r="BQ19" s="70" t="s">
        <v>179</v>
      </c>
      <c r="BR19" s="70" t="s">
        <v>180</v>
      </c>
      <c r="BS19" s="70" t="s">
        <v>181</v>
      </c>
      <c r="BT19" s="70" t="s">
        <v>182</v>
      </c>
      <c r="BU19" s="70" t="s">
        <v>238</v>
      </c>
      <c r="BV19" s="70" t="s">
        <v>183</v>
      </c>
      <c r="BW19" s="70" t="s">
        <v>184</v>
      </c>
      <c r="BX19" s="70" t="s">
        <v>239</v>
      </c>
      <c r="BY19" s="70" t="s">
        <v>240</v>
      </c>
      <c r="BZ19" s="224" t="s">
        <v>185</v>
      </c>
      <c r="CA19" s="70" t="s">
        <v>186</v>
      </c>
      <c r="CB19" s="70" t="s">
        <v>187</v>
      </c>
      <c r="CC19" s="70" t="s">
        <v>188</v>
      </c>
      <c r="CD19" s="70" t="s">
        <v>189</v>
      </c>
      <c r="CE19" s="70" t="s">
        <v>190</v>
      </c>
      <c r="CF19" s="70" t="s">
        <v>241</v>
      </c>
      <c r="CG19" s="70" t="s">
        <v>458</v>
      </c>
      <c r="CH19" s="70" t="s">
        <v>110</v>
      </c>
      <c r="CI19" s="70" t="s">
        <v>111</v>
      </c>
      <c r="CJ19" s="70" t="s">
        <v>112</v>
      </c>
      <c r="CK19" s="70" t="s">
        <v>113</v>
      </c>
      <c r="CL19" s="70" t="s">
        <v>114</v>
      </c>
      <c r="CM19" s="70" t="s">
        <v>115</v>
      </c>
      <c r="CN19" s="70" t="s">
        <v>116</v>
      </c>
      <c r="CO19" s="70" t="s">
        <v>117</v>
      </c>
      <c r="CP19" s="70" t="s">
        <v>118</v>
      </c>
      <c r="CQ19" s="70" t="s">
        <v>119</v>
      </c>
      <c r="CR19" s="70" t="s">
        <v>120</v>
      </c>
    </row>
    <row r="20" spans="2:99" ht="20.5">
      <c r="B20" s="178" cm="1">
        <f t="array" ref="B20">IFERROR(INDEX('03.Muestra'!$B$8:$B$17,SMALL(IF("Página Web"='03.Muestra'!$D$8:$D$17,ROW('03.Muestra'!$B$8:$B$17)-MIN(ROW('03.Muestra'!$D$8:$D$17))+1,""),ROW()-19)),"")</f>
        <v>1</v>
      </c>
      <c r="C20" s="209" t="str" cm="1">
        <f t="array" ref="C20">IFERROR(INDEX('03.Muestra'!$C$8:$C$17,SMALL(IF("Página Web"='03.Muestra'!$D$8:$D$17,ROW('03.Muestra'!$C$8:$C$17)-MIN(ROW('03.Muestra'!$D$8:$D$17))+1,""),ROW()-19)),"")</f>
        <v>Home</v>
      </c>
      <c r="D20" s="210" t="str" cm="1">
        <f t="array" ref="D20">IFERROR(INDEX('03.Muestra'!$F$8:$F$17,SMALL(IF("Página Web"='03.Muestra'!$D$8:$D$17,ROW('03.Muestra'!$F$8:$F$17)-MIN(ROW('03.Muestra'!$D$8:$D$17))+1,""),ROW()-19)),"")</f>
        <v>https://…</v>
      </c>
      <c r="E20" s="251" t="str" cm="1">
        <f t="array" aca="1" ref="E20" ca="1">IF($B20="","",IF(ISBLANK(INDIRECT("R5.Genéricos!D"&amp;SUM(21,17*0,1))),"",INDIRECT("R5.Genéricos!D"&amp;SUM(21,17*0,1))))</f>
        <v>N/A</v>
      </c>
      <c r="F20" s="251" t="str" cm="1">
        <f t="array" aca="1" ref="F20" ca="1">IF($B20="","",IF(ISBLANK(INDIRECT("R5.Genéricos!D"&amp;SUM(21,17*1,1))),"",INDIRECT("R5.Genéricos!D"&amp;SUM(21,17*1,1))))</f>
        <v>N/A</v>
      </c>
      <c r="G20" s="251" t="str" cm="1">
        <f t="array" aca="1" ref="G20" ca="1">IF($B20="","",IF(ISBLANK(INDIRECT("R5.Genéricos!D"&amp;SUM(21,17*2,1))),"",INDIRECT("R5.Genéricos!D"&amp;SUM(21,17*2,1))))</f>
        <v>N/A</v>
      </c>
      <c r="H20" s="251" t="str" cm="1">
        <f t="array" aca="1" ref="H20" ca="1">IF($B20="","",IF(ISBLANK(INDIRECT("R6.Voz!D"&amp;SUM(21,17*0,1))),"",INDIRECT("R6.Voz!D"&amp;SUM(21,17*0,1))))</f>
        <v>N/A</v>
      </c>
      <c r="I20" s="251" t="str" cm="1">
        <f t="array" aca="1" ref="I20" ca="1">IF($B20="","",IF(ISBLANK(INDIRECT("R6.Voz!D"&amp;SUM(21,17*1,1))),"",INDIRECT("R6.Voz!D"&amp;SUM(21,17*1,1))))</f>
        <v>N/A</v>
      </c>
      <c r="J20" s="251" t="str" cm="1">
        <f t="array" aca="1" ref="J20" ca="1">IF($B20="","",IF(ISBLANK(INDIRECT("R6.Voz!D"&amp;SUM(21,17*2,1))),"",INDIRECT("R6.Voz!D"&amp;SUM(21,17*2,1))))</f>
        <v>N/A</v>
      </c>
      <c r="K20" s="251" t="str" cm="1">
        <f t="array" aca="1" ref="K20" ca="1">IF($B20="","",IF(ISBLANK(INDIRECT("R6.Voz!D"&amp;SUM(21,17*3,1))),"",INDIRECT("R6.Voz!D"&amp;SUM(21,17*3,1))))</f>
        <v>N/A</v>
      </c>
      <c r="L20" s="251" t="str" cm="1">
        <f t="array" aca="1" ref="L20" ca="1">IF($B20="","",IF(ISBLANK(INDIRECT("R6.Voz!D"&amp;SUM(21,17*4,1))),"",INDIRECT("R6.Voz!D"&amp;SUM(21,17*4,1))))</f>
        <v>N/A</v>
      </c>
      <c r="M20" s="251" t="str" cm="1">
        <f t="array" aca="1" ref="M20" ca="1">IF($B20="","",IF(ISBLANK(INDIRECT("R6.Voz!D"&amp;SUM(21,17*5,1))),"",INDIRECT("R6.Voz!D"&amp;SUM(21,17*5,1))))</f>
        <v>N/A</v>
      </c>
      <c r="N20" s="251" t="str" cm="1">
        <f t="array" aca="1" ref="N20" ca="1">IF($B20="","",IF(ISBLANK(INDIRECT("R6.Voz!D"&amp;SUM(21,17*6,1))),"",INDIRECT("R6.Voz!D"&amp;SUM(21,17*6,1))))</f>
        <v>N/A</v>
      </c>
      <c r="O20" s="251" t="str" cm="1">
        <f t="array" aca="1" ref="O20" ca="1">IF($B20="","",IF(ISBLANK(INDIRECT("R6.Voz!D"&amp;SUM(21,17*7,1))),"",INDIRECT("R6.Voz!D"&amp;SUM(21,17*7,1))))</f>
        <v>N/A</v>
      </c>
      <c r="P20" s="251" t="str" cm="1">
        <f t="array" aca="1" ref="P20" ca="1">IF($B20="","",IF(ISBLANK(INDIRECT("R6.Voz!D"&amp;SUM(21,17*8,1))),"",INDIRECT("R6.Voz!D"&amp;SUM(21,17*8,1))))</f>
        <v>N/A</v>
      </c>
      <c r="Q20" s="251" t="str" cm="1">
        <f t="array" aca="1" ref="Q20" ca="1">IF($B20="","",IF(ISBLANK(INDIRECT("R6.Voz!D"&amp;SUM(21,17*9,1))),"",INDIRECT("R6.Voz!D"&amp;SUM(21,17*9,1))))</f>
        <v>N/A</v>
      </c>
      <c r="R20" s="251" t="str" cm="1">
        <f t="array" aca="1" ref="R20" ca="1">IF($B20="","",IF(ISBLANK(INDIRECT("R6.Voz!D"&amp;SUM(21,17*10,1))),"",INDIRECT("R6.Voz!D"&amp;SUM(21,17*10,1))))</f>
        <v>N/A</v>
      </c>
      <c r="S20" s="251" t="str" cm="1">
        <f t="array" aca="1" ref="S20" ca="1">IF($B20="","",IF(ISBLANK(INDIRECT("R6.Voz!D"&amp;SUM(21,17*11,1))),"",INDIRECT("R6.Voz!D"&amp;SUM(21,17*11,1))))</f>
        <v>N/A</v>
      </c>
      <c r="T20" s="251" t="str" cm="1">
        <f t="array" aca="1" ref="T20" ca="1">IF($B20="","",IF(ISBLANK(INDIRECT("R6.Voz!D"&amp;SUM(21,17*12,1))),"",INDIRECT("R6.Voz!D"&amp;SUM(21,17*12,1))))</f>
        <v>N/A</v>
      </c>
      <c r="U20" s="251" t="str" cm="1">
        <f t="array" aca="1" ref="U20" ca="1">IF($B20="","",IF(ISBLANK(INDIRECT("R6.Voz!D"&amp;SUM(21,17*13,1))),"",INDIRECT("R6.Voz!D"&amp;SUM(21,17*13,1))))</f>
        <v>N/A</v>
      </c>
      <c r="V20" s="251" t="str" cm="1">
        <f t="array" aca="1" ref="V20" ca="1">IF($B20="","",IF(ISBLANK(INDIRECT("R6.Voz!D"&amp;SUM(21,17*14,1))),"",INDIRECT("R6.Voz!D"&amp;SUM(21,17*14,1))))</f>
        <v>N/A</v>
      </c>
      <c r="W20" s="251" t="str" cm="1">
        <f t="array" aca="1" ref="W20" ca="1">IF($B20="","",IF(ISBLANK(INDIRECT("R6.Voz!D"&amp;SUM(21,17*15,1))),"",INDIRECT("R6.Voz!D"&amp;SUM(21,17*15,1))))</f>
        <v>N/A</v>
      </c>
      <c r="X20" s="251" t="str" cm="1">
        <f t="array" aca="1" ref="X20" ca="1">IF($B20="","",IF(ISBLANK(INDIRECT("R6.Voz!D"&amp;SUM(21,17*16,1))),"",INDIRECT("R6.Voz!D"&amp;SUM(21,17*16,1))))</f>
        <v>N/A</v>
      </c>
      <c r="Y20" s="251" t="str" cm="1">
        <f t="array" aca="1" ref="Y20" ca="1">IF($B20="","",IF(ISBLANK(INDIRECT("R6.Voz!D"&amp;SUM(21,17*17,1))),"",INDIRECT("R6.Voz!D"&amp;SUM(21,17*17,1))))</f>
        <v>N/A</v>
      </c>
      <c r="Z20" s="251" t="str" cm="1">
        <f t="array" aca="1" ref="Z20" ca="1">IF($B20="","",IF(ISBLANK(INDIRECT("R6.Voz!D"&amp;SUM(21,17*18,1))),"",INDIRECT("R6.Voz!D"&amp;SUM(21,17*18,1))))</f>
        <v>N/A</v>
      </c>
      <c r="AA20" s="251" t="str" cm="1">
        <f t="array" aca="1" ref="AA20" ca="1">IF($B20="","",IF(ISBLANK(INDIRECT("R7.Video!D"&amp;SUM(21,17*0,1))),"",INDIRECT("R7.Video!D"&amp;SUM(21,17*0,1))))</f>
        <v>N/A</v>
      </c>
      <c r="AB20" s="251" t="str" cm="1">
        <f t="array" aca="1" ref="AB20" ca="1">IF($B20="","",IF(ISBLANK(INDIRECT("R7.Video!D"&amp;SUM(21,17*1,1))),"",INDIRECT("R7.Video!D"&amp;SUM(21,17*1,1))))</f>
        <v>N/A</v>
      </c>
      <c r="AC20" s="251" t="str" cm="1">
        <f t="array" aca="1" ref="AC20" ca="1">IF($B20="","",IF(ISBLANK(INDIRECT("R7.Video!D"&amp;SUM(21,17*2,1))),"",INDIRECT("R7.Video!D"&amp;SUM(21,17*2,1))))</f>
        <v>N/A</v>
      </c>
      <c r="AD20" s="251" t="str" cm="1">
        <f t="array" aca="1" ref="AD20" ca="1">IF($B20="","",IF(ISBLANK(INDIRECT("R7.Video!D"&amp;SUM(21,17*3,1))),"",INDIRECT("R7.Video!D"&amp;SUM(21,17*3,1))))</f>
        <v>N/A</v>
      </c>
      <c r="AE20" s="251" t="str" cm="1">
        <f t="array" aca="1" ref="AE20" ca="1">IF($B20="","",IF(ISBLANK(INDIRECT("R7.Video!D"&amp;SUM(21,17*4,1))),"",INDIRECT("R7.Video!D"&amp;SUM(21,17*4,1))))</f>
        <v>N/A</v>
      </c>
      <c r="AF20" s="251" t="str" cm="1">
        <f t="array" aca="1" ref="AF20" ca="1">IF($B20="","",IF(ISBLANK(INDIRECT("R7.Video!D"&amp;SUM(21,17*5,1))),"",INDIRECT("R7.Video!D"&amp;SUM(21,17*5,1))))</f>
        <v>N/A</v>
      </c>
      <c r="AG20" s="251" t="str" cm="1">
        <f t="array" aca="1" ref="AG20" ca="1">IF($B20="","",IF(ISBLANK(INDIRECT("R7.Video!D"&amp;SUM(21,17*6,1))),"",INDIRECT("R7.Video!D"&amp;SUM(21,17*6,1))))</f>
        <v>N/A</v>
      </c>
      <c r="AH20" s="251" t="str" cm="1">
        <f t="array" aca="1" ref="AH20" ca="1">IF($B20="","",IF(ISBLANK(INDIRECT("R7.Video!D"&amp;SUM(21,17*7,1))),"",INDIRECT("R7.Video!D"&amp;SUM(21,17*7,1))))</f>
        <v>N/A</v>
      </c>
      <c r="AI20" s="251" t="str" cm="1">
        <f t="array" aca="1" ref="AI20" ca="1">IF($B20="","",IF(ISBLANK(INDIRECT("R7.Video!D"&amp;SUM(21,17*8,1))),"",INDIRECT("R7.Video!D"&amp;SUM(21,17*8,1))))</f>
        <v>N/A</v>
      </c>
      <c r="AJ20" s="251" t="str" cm="1">
        <f t="array" aca="1" ref="AJ20" ca="1">IF($B20="","",IF(ISBLANK(INDIRECT("R9.Web!D"&amp;SUM(21,17*0,1))),"",INDIRECT("R9.Web!D"&amp;SUM(21,17*0,1))))</f>
        <v>Pasa</v>
      </c>
      <c r="AK20" s="251" t="str" cm="1">
        <f t="array" aca="1" ref="AK20" ca="1">IF($B20="","",IF(ISBLANK(INDIRECT("R9.Web!D"&amp;SUM(21,17*1,1))),"",INDIRECT("R9.Web!D"&amp;SUM(21,17*1,1))))</f>
        <v>Pasa</v>
      </c>
      <c r="AL20" s="251" t="str" cm="1">
        <f t="array" aca="1" ref="AL20" ca="1">IF($B20="","",IF(ISBLANK(INDIRECT("R9.Web!D"&amp;SUM(21,17*2,1))),"",INDIRECT("R9.Web!D"&amp;SUM(21,17*2,1))))</f>
        <v>Pasa</v>
      </c>
      <c r="AM20" s="251" t="str" cm="1">
        <f t="array" aca="1" ref="AM20" ca="1">IF($B20="","",IF(ISBLANK(INDIRECT("R9.Web!D"&amp;SUM(21,17*3,1))),"",INDIRECT("R9.Web!D"&amp;SUM(21,17*3,1))))</f>
        <v>Pasa</v>
      </c>
      <c r="AN20" s="251" t="str" cm="1">
        <f t="array" aca="1" ref="AN20" ca="1">IF($B20="","",IF(ISBLANK(INDIRECT("R9.Web!D"&amp;SUM(21,17*4,1))),"",INDIRECT("R9.Web!D"&amp;SUM(21,17*4,1))))</f>
        <v>N/A</v>
      </c>
      <c r="AO20" s="251" t="str" cm="1">
        <f t="array" aca="1" ref="AO20" ca="1">IF($B20="","",IF(ISBLANK(INDIRECT("R9.Web!D"&amp;SUM(21,17*5,1))),"",INDIRECT("R9.Web!D"&amp;SUM(21,17*5,1))))</f>
        <v>Pasa</v>
      </c>
      <c r="AP20" s="251" t="str" cm="1">
        <f t="array" aca="1" ref="AP20" ca="1">IF($B20="","",IF(ISBLANK(INDIRECT("R9.Web!D"&amp;SUM(21,17*6,1))),"",INDIRECT("R9.Web!D"&amp;SUM(21,17*6,1))))</f>
        <v>Pasa</v>
      </c>
      <c r="AQ20" s="251" t="str" cm="1">
        <f t="array" aca="1" ref="AQ20" ca="1">IF($B20="","",IF(ISBLANK(INDIRECT("R9.Web!D"&amp;SUM(21,17*7,1))),"",INDIRECT("R9.Web!D"&amp;SUM(21,17*7,1))))</f>
        <v>Pasa</v>
      </c>
      <c r="AR20" s="251" t="str" cm="1">
        <f t="array" aca="1" ref="AR20" ca="1">IF($B20="","",IF(ISBLANK(INDIRECT("R9.Web!D"&amp;SUM(21,17*8,1))),"",INDIRECT("R9.Web!D"&amp;SUM(21,17*8,1))))</f>
        <v>Pasa</v>
      </c>
      <c r="AS20" s="251" t="str" cm="1">
        <f t="array" aca="1" ref="AS20" ca="1">IF($B20="","",IF(ISBLANK(INDIRECT("R9.Web!D"&amp;SUM(21,17*9,1))),"",INDIRECT("R9.Web!D"&amp;SUM(21,17*9,1))))</f>
        <v>Pasa</v>
      </c>
      <c r="AT20" s="251" t="str" cm="1">
        <f t="array" aca="1" ref="AT20" ca="1">IF($B20="","",IF(ISBLANK(INDIRECT("R9.Web!D"&amp;SUM(21,17*10,1))),"",INDIRECT("R9.Web!D"&amp;SUM(21,17*10,1))))</f>
        <v>Pasa</v>
      </c>
      <c r="AU20" s="251" t="str" cm="1">
        <f t="array" aca="1" ref="AU20" ca="1">IF($B20="","",IF(ISBLANK(INDIRECT("R9.Web!D"&amp;SUM(21,17*11,1))),"",INDIRECT("R9.Web!D"&amp;SUM(21,17*11,1))))</f>
        <v>Pasa</v>
      </c>
      <c r="AV20" s="251" t="str" cm="1">
        <f t="array" aca="1" ref="AV20" ca="1">IF($B20="","",IF(ISBLANK(INDIRECT("R9.Web!D"&amp;SUM(21,17*12,1))),"",INDIRECT("R9.Web!D"&amp;SUM(21,17*12,1))))</f>
        <v>N/A</v>
      </c>
      <c r="AW20" s="251" t="str" cm="1">
        <f t="array" aca="1" ref="AW20" ca="1">IF($B20="","",IF(ISBLANK(INDIRECT("R9.Web!D"&amp;SUM(21,17*13,1))),"",INDIRECT("R9.Web!D"&amp;SUM(21,17*13,1))))</f>
        <v>Pasa</v>
      </c>
      <c r="AX20" s="251" t="str" cm="1">
        <f t="array" aca="1" ref="AX20" ca="1">IF($B20="","",IF(ISBLANK(INDIRECT("R9.Web!D"&amp;SUM(21,17*14,1))),"",INDIRECT("R9.Web!D"&amp;SUM(21,17*14,1))))</f>
        <v>Pasa</v>
      </c>
      <c r="AY20" s="251" t="str" cm="1">
        <f t="array" aca="1" ref="AY20" ca="1">IF($B20="","",IF(ISBLANK(INDIRECT("R9.Web!D"&amp;SUM(21,17*15,1))),"",INDIRECT("R9.Web!D"&amp;SUM(21,17*15,1))))</f>
        <v>Pasa</v>
      </c>
      <c r="AZ20" s="251" t="str" cm="1">
        <f t="array" aca="1" ref="AZ20" ca="1">IF($B20="","",IF(ISBLANK(INDIRECT("R9.Web!D"&amp;SUM(21,17*16,1))),"",INDIRECT("R9.Web!D"&amp;SUM(21,17*16,1))))</f>
        <v>N/A</v>
      </c>
      <c r="BA20" s="251" t="str" cm="1">
        <f t="array" aca="1" ref="BA20" ca="1">IF($B20="","",IF(ISBLANK(INDIRECT("R9.Web!D"&amp;SUM(21,17*17,1))),"",INDIRECT("R9.Web!D"&amp;SUM(21,17*17,1))))</f>
        <v>N/A</v>
      </c>
      <c r="BB20" s="251" t="str" cm="1">
        <f t="array" aca="1" ref="BB20" ca="1">IF($B20="","",IF(ISBLANK(INDIRECT("R9.Web!D"&amp;SUM(21,17*18,1))),"",INDIRECT("R9.Web!D"&amp;SUM(21,17*18,1))))</f>
        <v>N/A</v>
      </c>
      <c r="BC20" s="251" t="str" cm="1">
        <f t="array" aca="1" ref="BC20" ca="1">IF($B20="","",IF(ISBLANK(INDIRECT("R9.Web!D"&amp;SUM(21,17*19,1))),"",INDIRECT("R9.Web!D"&amp;SUM(21,17*19,1))))</f>
        <v>N/A</v>
      </c>
      <c r="BD20" s="251" t="str" cm="1">
        <f t="array" aca="1" ref="BD20" ca="1">IF($B20="","",IF(ISBLANK(INDIRECT("R9.Web!D"&amp;SUM(21,17*20,1))),"",INDIRECT("R9.Web!D"&amp;SUM(21,17*20,1))))</f>
        <v>N/A</v>
      </c>
      <c r="BE20" s="251" t="str" cm="1">
        <f t="array" aca="1" ref="BE20" ca="1">IF($B20="","",IF(ISBLANK(INDIRECT("R9.Web!D"&amp;SUM(21,17*21,1))),"",INDIRECT("R9.Web!D"&amp;SUM(21,17*21,1))))</f>
        <v>N/A</v>
      </c>
      <c r="BF20" s="251" t="str" cm="1">
        <f t="array" aca="1" ref="BF20" ca="1">IF($B20="","",IF(ISBLANK(INDIRECT("R9.Web!D"&amp;SUM(21,17*22,1))),"",INDIRECT("R9.Web!D"&amp;SUM(21,17*22,1))))</f>
        <v>N/A</v>
      </c>
      <c r="BG20" s="251" t="str" cm="1">
        <f t="array" aca="1" ref="BG20" ca="1">IF($B20="","",IF(ISBLANK(INDIRECT("R9.Web!D"&amp;SUM(21,17*23,1))),"",INDIRECT("R9.Web!D"&amp;SUM(21,17*23,1))))</f>
        <v>Pasa</v>
      </c>
      <c r="BH20" s="251" t="str" cm="1">
        <f t="array" aca="1" ref="BH20" ca="1">IF($B20="","",IF(ISBLANK(INDIRECT("R9.Web!D"&amp;SUM(21,17*24,1))),"",INDIRECT("R9.Web!D"&amp;SUM(21,17*24,1))))</f>
        <v>Pasa</v>
      </c>
      <c r="BI20" s="251" t="str" cm="1">
        <f t="array" aca="1" ref="BI20" ca="1">IF($B20="","",IF(ISBLANK(INDIRECT("R9.Web!D"&amp;SUM(21,17*25,1))),"",INDIRECT("R9.Web!D"&amp;SUM(21,17*25,1))))</f>
        <v>N/A</v>
      </c>
      <c r="BJ20" s="251" t="str" cm="1">
        <f t="array" aca="1" ref="BJ20" ca="1">IF($B20="","",IF(ISBLANK(INDIRECT("R9.Web!D"&amp;SUM(21,17*26,1))),"",INDIRECT("R9.Web!D"&amp;SUM(21,17*26,1))))</f>
        <v>Pasa</v>
      </c>
      <c r="BK20" s="251" t="str" cm="1">
        <f t="array" aca="1" ref="BK20" ca="1">IF($B20="","",IF(ISBLANK(INDIRECT("R9.Web!D"&amp;SUM(21,17*27,1))),"",INDIRECT("R9.Web!D"&amp;SUM(21,17*27,1))))</f>
        <v>Pasa</v>
      </c>
      <c r="BL20" s="251" t="str" cm="1">
        <f t="array" aca="1" ref="BL20" ca="1">IF($B20="","",IF(ISBLANK(INDIRECT("R9.Web!D"&amp;SUM(21,17*28,1))),"",INDIRECT("R9.Web!D"&amp;SUM(21,17*28,1))))</f>
        <v>Pasa</v>
      </c>
      <c r="BM20" s="251" t="str" cm="1">
        <f t="array" aca="1" ref="BM20" ca="1">IF($B20="","",IF(ISBLANK(INDIRECT("R9.Web!D"&amp;SUM(21,17*29,1))),"",INDIRECT("R9.Web!D"&amp;SUM(21,17*29,1))))</f>
        <v>Pasa</v>
      </c>
      <c r="BN20" s="251" t="str" cm="1">
        <f t="array" aca="1" ref="BN20" ca="1">IF($B20="","",IF(ISBLANK(INDIRECT("R9.Web!D"&amp;SUM(21,17*30,1))),"",INDIRECT("R9.Web!D"&amp;SUM(21,17*30,1))))</f>
        <v>Pasa</v>
      </c>
      <c r="BO20" s="251" t="str" cm="1">
        <f t="array" aca="1" ref="BO20" ca="1">IF($B20="","",IF(ISBLANK(INDIRECT("R9.Web!D"&amp;SUM(21,17*31,1))),"",INDIRECT("R9.Web!D"&amp;SUM(21,17*31,1))))</f>
        <v>N/A</v>
      </c>
      <c r="BP20" s="251" t="str" cm="1">
        <f t="array" aca="1" ref="BP20" ca="1">IF($B20="","",IF(ISBLANK(INDIRECT("R9.Web!D"&amp;SUM(21,17*32,1))),"",INDIRECT("R9.Web!D"&amp;SUM(21,17*32,1))))</f>
        <v>N/A</v>
      </c>
      <c r="BQ20" s="251" t="str" cm="1">
        <f t="array" aca="1" ref="BQ20" ca="1">IF($B20="","",IF(ISBLANK(INDIRECT("R9.Web!D"&amp;SUM(21,17*33,1))),"",INDIRECT("R9.Web!D"&amp;SUM(21,17*33,1))))</f>
        <v>N/A</v>
      </c>
      <c r="BR20" s="251" t="str" cm="1">
        <f t="array" aca="1" ref="BR20" ca="1">IF($B20="","",IF(ISBLANK(INDIRECT("R9.Web!D"&amp;SUM(21,17*34,1))),"",INDIRECT("R9.Web!D"&amp;SUM(21,17*34,1))))</f>
        <v>N/A</v>
      </c>
      <c r="BS20" s="251" t="str" cm="1">
        <f t="array" aca="1" ref="BS20" ca="1">IF($B20="","",IF(ISBLANK(INDIRECT("R9.Web!D"&amp;SUM(21,17*35,1))),"",INDIRECT("R9.Web!D"&amp;SUM(21,17*35,1))))</f>
        <v>N/A</v>
      </c>
      <c r="BT20" s="251" t="str" cm="1">
        <f t="array" aca="1" ref="BT20" ca="1">IF($B20="","",IF(ISBLANK(INDIRECT("R9.Web!D"&amp;SUM(21,17*36,1))),"",INDIRECT("R9.Web!D"&amp;SUM(21,17*36,1))))</f>
        <v>N/A</v>
      </c>
      <c r="BU20" s="251" t="str" cm="1">
        <f t="array" aca="1" ref="BU20" ca="1">IF($B20="","",IF(ISBLANK(INDIRECT("R9.Web!D"&amp;SUM(21,17*37,1))),"",INDIRECT("R9.Web!D"&amp;SUM(21,17*37,1))))</f>
        <v>N/A</v>
      </c>
      <c r="BV20" s="251" t="str" cm="1">
        <f t="array" aca="1" ref="BV20" ca="1">IF($B20="","",IF(ISBLANK(INDIRECT("R9.Web!D"&amp;SUM(21,17*38,1))),"",INDIRECT("R9.Web!D"&amp;SUM(21,17*38,1))))</f>
        <v>N/A</v>
      </c>
      <c r="BW20" s="251" t="str" cm="1">
        <f t="array" aca="1" ref="BW20" ca="1">IF($B20="","",IF(ISBLANK(INDIRECT("R9.Web!D"&amp;SUM(21,17*39,1))),"",INDIRECT("R9.Web!D"&amp;SUM(21,17*39,1))))</f>
        <v>N/A</v>
      </c>
      <c r="BX20" s="251" t="str" cm="1">
        <f t="array" aca="1" ref="BX20" ca="1">IF($B20="","",IF(ISBLANK(INDIRECT("R9.Web!D"&amp;SUM(21,17*40,1))),"",INDIRECT("R9.Web!D"&amp;SUM(21,17*40,1))))</f>
        <v>Pasa</v>
      </c>
      <c r="BY20" s="251" t="str" cm="1">
        <f t="array" aca="1" ref="BY20" ca="1">IF($B20="","",IF(ISBLANK(INDIRECT("R9.Web!D"&amp;SUM(21,17*41,1))),"",INDIRECT("R9.Web!D"&amp;SUM(21,17*41,1))))</f>
        <v>Pasa</v>
      </c>
      <c r="BZ20" s="251" t="str" cm="1">
        <f t="array" aca="1" ref="BZ20" ca="1">IF($B20="","",IF(ISBLANK(INDIRECT("R9.Web!D"&amp;SUM(21,17*42,1))),"",INDIRECT("R9.Web!D"&amp;SUM(21,17*42,1))))</f>
        <v>Pasa</v>
      </c>
      <c r="CA20" s="251" t="str" cm="1">
        <f t="array" aca="1" ref="CA20" ca="1">IF($B20="","",IF(ISBLANK(INDIRECT("R9.Web!D"&amp;SUM(21,17*43,1))),"",INDIRECT("R9.Web!D"&amp;SUM(21,17*43,1))))</f>
        <v>Pasa</v>
      </c>
      <c r="CB20" s="251" t="str" cm="1">
        <f t="array" aca="1" ref="CB20" ca="1">IF($B20="","",IF(ISBLANK(INDIRECT("R9.Web!D"&amp;SUM(21,17*44,1))),"",INDIRECT("R9.Web!D"&amp;SUM(21,17*44,1))))</f>
        <v>N/A</v>
      </c>
      <c r="CC20" s="251" t="str" cm="1">
        <f t="array" aca="1" ref="CC20" ca="1">IF($B20="","",IF(ISBLANK(INDIRECT("R9.Web!D"&amp;SUM(21,17*45,1))),"",INDIRECT("R9.Web!D"&amp;SUM(21,17*45,1))))</f>
        <v>N/A</v>
      </c>
      <c r="CD20" s="251" t="str" cm="1">
        <f t="array" aca="1" ref="CD20" ca="1">IF($B20="","",IF(ISBLANK(INDIRECT("R9.Web!D"&amp;SUM(21,17*46,1))),"",INDIRECT("R9.Web!D"&amp;SUM(21,17*46,1))))</f>
        <v>N/A</v>
      </c>
      <c r="CE20" s="251" t="str" cm="1">
        <f t="array" aca="1" ref="CE20" ca="1">IF($B20="","",IF(ISBLANK(INDIRECT("R9.Web!D"&amp;SUM(21,17*47,1))),"",INDIRECT("R9.Web!D"&amp;SUM(21,17*47,1))))</f>
        <v>N/A</v>
      </c>
      <c r="CF20" s="251" t="str" cm="1">
        <f t="array" aca="1" ref="CF20" ca="1">IF($B20="","",IF(ISBLANK(INDIRECT("R9.Web!D"&amp;SUM(21,17*48,1))),"",INDIRECT("R9.Web!D"&amp;SUM(21,17*48,1))))</f>
        <v>N/A</v>
      </c>
      <c r="CG20" s="251" t="str" cm="1">
        <f t="array" aca="1" ref="CG20" ca="1">IF($B20="","",IF(ISBLANK(INDIRECT("R9.Web!D"&amp;SUM(21,17*49,1))),"",INDIRECT("R9.Web!D"&amp;SUM(21,17*49,1))))</f>
        <v>N/A</v>
      </c>
      <c r="CH20" s="251" t="str" cm="1">
        <f t="array" aca="1" ref="CH20" ca="1">IF($B20="","",IF(ISBLANK(INDIRECT("R11.Software!D"&amp;SUM(21,17*0,1))),"",INDIRECT("R11.Software!D"&amp;SUM(21,17*0,1))))</f>
        <v>Pasa</v>
      </c>
      <c r="CI20" s="251" t="str" cm="1">
        <f t="array" aca="1" ref="CI20" ca="1">IF($B20="","",IF(ISBLANK(INDIRECT("R11.Software!D"&amp;SUM(21,17*1,1))),"",INDIRECT("R11.Software!D"&amp;SUM(21,17*1,1))))</f>
        <v>N/A</v>
      </c>
      <c r="CJ20" s="251" t="str" cm="1">
        <f t="array" aca="1" ref="CJ20" ca="1">IF($B20="","",IF(ISBLANK(INDIRECT("R11.Software!D"&amp;SUM(21,17*2,1))),"",INDIRECT("R11.Software!D"&amp;SUM(21,17*2,1))))</f>
        <v>Pasa</v>
      </c>
      <c r="CK20" s="251" t="str" cm="1">
        <f t="array" aca="1" ref="CK20" ca="1">IF($B20="","",IF(ISBLANK(INDIRECT("R11.Software!D"&amp;SUM(21,17*3,1))),"",INDIRECT("R11.Software!D"&amp;SUM(21,17*3,1))))</f>
        <v>N/A</v>
      </c>
      <c r="CL20" s="251" t="str" cm="1">
        <f t="array" aca="1" ref="CL20" ca="1">IF($B20="","",IF(ISBLANK(INDIRECT("R11.Software!D"&amp;SUM(21,17*4,1))),"",INDIRECT("R11.Software!D"&amp;SUM(21,17*4,1))))</f>
        <v>N/A</v>
      </c>
      <c r="CM20" s="251" t="str" cm="1">
        <f t="array" aca="1" ref="CM20" ca="1">IF($B20="","",IF(ISBLANK(INDIRECT("R11.Software!D"&amp;SUM(21,17*5,1))),"",INDIRECT("R11.Software!D"&amp;SUM(21,17*5,1))))</f>
        <v>Pasa</v>
      </c>
      <c r="CN20" s="251" t="str" cm="1">
        <f t="array" aca="1" ref="CN20" ca="1">IF($B20="","",IF(ISBLANK(INDIRECT("R12.ServiciosApoyo!D"&amp;SUM(21,17*0,1))),"",INDIRECT("R12.ServiciosApoyo!D"&amp;SUM(21,17*0,1))))</f>
        <v>Falla</v>
      </c>
      <c r="CO20" s="251" t="str" cm="1">
        <f t="array" aca="1" ref="CO20" ca="1">IF($B20="","",IF(ISBLANK(INDIRECT("R12.ServiciosApoyo!D"&amp;SUM(21,17*1,1))),"",INDIRECT("R12.ServiciosApoyo!D"&amp;SUM(21,17*1,1))))</f>
        <v>Falla</v>
      </c>
      <c r="CP20" s="251" t="str" cm="1">
        <f t="array" aca="1" ref="CP20" ca="1">IF($B20="","",IF(ISBLANK(INDIRECT("R12.ServiciosApoyo!D"&amp;SUM(21,17*2,1))),"",INDIRECT("R12.ServiciosApoyo!D"&amp;SUM(21,17*2,1))))</f>
        <v>Falla</v>
      </c>
      <c r="CQ20" s="251" t="str" cm="1">
        <f t="array" aca="1" ref="CQ20" ca="1">IF($B20="","",IF(ISBLANK(INDIRECT("R12.ServiciosApoyo!D"&amp;SUM(21,17*3,1))),"",INDIRECT("R12.ServiciosApoyo!D"&amp;SUM(21,17*3,1))))</f>
        <v>Falla</v>
      </c>
      <c r="CR20" s="251" t="str" cm="1">
        <f t="array" aca="1" ref="CR20" ca="1">IF($B20="","",IF(ISBLANK(INDIRECT("R12.ServiciosApoyo!D"&amp;SUM(21,17*4,1))),"",INDIRECT("R12.ServiciosApoyo!D"&amp;SUM(21,17*4,1))))</f>
        <v>Falla</v>
      </c>
      <c r="CU20" s="27"/>
    </row>
    <row r="21" spans="2:99" ht="20.5">
      <c r="B21" s="178" t="str" cm="1">
        <f t="array" ref="B21">IFERROR(INDEX('03.Muestra'!$B$8:$B$17,SMALL(IF("Página Web"='03.Muestra'!$D$8:$D$17,ROW('03.Muestra'!$B$8:$B$17)-MIN(ROW('03.Muestra'!$D$8:$D$17))+1,""),ROW()-19)),"")</f>
        <v/>
      </c>
      <c r="C21" s="209" t="str" cm="1">
        <f t="array" ref="C21">IFERROR(INDEX('03.Muestra'!$C$8:$C$17,SMALL(IF("Página Web"='03.Muestra'!$D$8:$D$17,ROW('03.Muestra'!$C$8:$C$17)-MIN(ROW('03.Muestra'!$D$8:$D$17))+1,""),ROW()-19)),"")</f>
        <v/>
      </c>
      <c r="D21" s="210" t="str" cm="1">
        <f t="array" ref="D21">IFERROR(INDEX('03.Muestra'!$F$8:$F$17,SMALL(IF("Página Web"='03.Muestra'!$D$8:$D$17,ROW('03.Muestra'!$F$8:$F$17)-MIN(ROW('03.Muestra'!$D$8:$D$17))+1,""),ROW()-19)),"")</f>
        <v/>
      </c>
      <c r="E21" s="251" t="str" cm="1">
        <f t="array" aca="1" ref="E21" ca="1">IF($B21="","",IF(ISBLANK(INDIRECT("R5.Genéricos!D"&amp;SUM(21,17*0,1))),"",INDIRECT("R5.Genéricos!D"&amp;SUM(21,17*0,1))))</f>
        <v/>
      </c>
      <c r="F21" s="251" t="str" cm="1">
        <f t="array" aca="1" ref="F21" ca="1">IF($B21="","",IF(ISBLANK(INDIRECT("R5.Genéricos!D"&amp;SUM(21,17*1,2))),"",INDIRECT("R5.Genéricos!D"&amp;SUM(21,17*1,2))))</f>
        <v/>
      </c>
      <c r="G21" s="251" t="str" cm="1">
        <f t="array" aca="1" ref="G21" ca="1">IF($B21="","",IF(ISBLANK(INDIRECT("R5.Genéricos!D"&amp;SUM(21,17*2,1))),"",INDIRECT("R5.Genéricos!D"&amp;SUM(21,17*2,1))))</f>
        <v/>
      </c>
      <c r="H21" s="251" t="str" cm="1">
        <f t="array" aca="1" ref="H21" ca="1">IF($B21="","",IF(ISBLANK(INDIRECT("R6.Voz!D"&amp;SUM(21,17*0,1))),"",INDIRECT("R6.Voz!D"&amp;SUM(21,17*0,1))))</f>
        <v/>
      </c>
      <c r="I21" s="251" t="str" cm="1">
        <f t="array" aca="1" ref="I21" ca="1">IF($B21="","",IF(ISBLANK(INDIRECT("R6.Voz!D"&amp;SUM(21,17*1,1))),"",INDIRECT("R6.Voz!D"&amp;SUM(21,17*1,1))))</f>
        <v/>
      </c>
      <c r="J21" s="251" t="str" cm="1">
        <f t="array" aca="1" ref="J21" ca="1">IF($B21="","",IF(ISBLANK(INDIRECT("R6.Voz!D"&amp;SUM(21,17*2,1))),"",INDIRECT("R6.Voz!D"&amp;SUM(21,17*2,1))))</f>
        <v/>
      </c>
      <c r="K21" s="251" t="str" cm="1">
        <f t="array" aca="1" ref="K21" ca="1">IF($B21="","",IF(ISBLANK(INDIRECT("R6.Voz!D"&amp;SUM(21,17*3,1))),"",INDIRECT("R6.Voz!D"&amp;SUM(21,17*3,1))))</f>
        <v/>
      </c>
      <c r="L21" s="251" t="str" cm="1">
        <f t="array" aca="1" ref="L21" ca="1">IF($B21="","",IF(ISBLANK(INDIRECT("R6.Voz!D"&amp;SUM(21,17*4,1))),"",INDIRECT("R6.Voz!D"&amp;SUM(21,17*4,1))))</f>
        <v/>
      </c>
      <c r="M21" s="251" t="str" cm="1">
        <f t="array" aca="1" ref="M21" ca="1">IF($B21="","",IF(ISBLANK(INDIRECT("R6.Voz!D"&amp;SUM(21,17*5,1))),"",INDIRECT("R6.Voz!D"&amp;SUM(21,17*5,1))))</f>
        <v/>
      </c>
      <c r="N21" s="251" t="str" cm="1">
        <f t="array" aca="1" ref="N21" ca="1">IF($B21="","",IF(ISBLANK(INDIRECT("R6.Voz!D"&amp;SUM(21,17*6,1))),"",INDIRECT("R6.Voz!D"&amp;SUM(21,17*6,1))))</f>
        <v/>
      </c>
      <c r="O21" s="251" t="str" cm="1">
        <f t="array" aca="1" ref="O21" ca="1">IF($B21="","",IF(ISBLANK(INDIRECT("R6.Voz!D"&amp;SUM(21,17*7,1))),"",INDIRECT("R6.Voz!D"&amp;SUM(21,17*7,1))))</f>
        <v/>
      </c>
      <c r="P21" s="251" t="str" cm="1">
        <f t="array" aca="1" ref="P21" ca="1">IF($B21="","",IF(ISBLANK(INDIRECT("R6.Voz!D"&amp;SUM(21,17*8,1))),"",INDIRECT("R6.Voz!D"&amp;SUM(21,17*8,1))))</f>
        <v/>
      </c>
      <c r="Q21" s="251" t="str" cm="1">
        <f t="array" aca="1" ref="Q21" ca="1">IF($B21="","",IF(ISBLANK(INDIRECT("R6.Voz!D"&amp;SUM(21,17*9,1))),"",INDIRECT("R6.Voz!D"&amp;SUM(21,17*9,1))))</f>
        <v/>
      </c>
      <c r="R21" s="251" t="str" cm="1">
        <f t="array" aca="1" ref="R21" ca="1">IF($B21="","",IF(ISBLANK(INDIRECT("R6.Voz!D"&amp;SUM(21,17*10,1))),"",INDIRECT("R6.Voz!D"&amp;SUM(21,17*10,1))))</f>
        <v/>
      </c>
      <c r="S21" s="251" t="str" cm="1">
        <f t="array" aca="1" ref="S21" ca="1">IF($B21="","",IF(ISBLANK(INDIRECT("R6.Voz!D"&amp;SUM(21,17*11,1))),"",INDIRECT("R6.Voz!D"&amp;SUM(21,17*11,1))))</f>
        <v/>
      </c>
      <c r="T21" s="251" t="str" cm="1">
        <f t="array" aca="1" ref="T21" ca="1">IF($B21="","",IF(ISBLANK(INDIRECT("R6.Voz!D"&amp;SUM(21,17*12,1))),"",INDIRECT("R6.Voz!D"&amp;SUM(21,17*12,1))))</f>
        <v/>
      </c>
      <c r="U21" s="251" t="str" cm="1">
        <f t="array" aca="1" ref="U21" ca="1">IF($B21="","",IF(ISBLANK(INDIRECT("R6.Voz!D"&amp;SUM(21,17*13,1))),"",INDIRECT("R6.Voz!D"&amp;SUM(21,17*13,1))))</f>
        <v/>
      </c>
      <c r="V21" s="251" t="str" cm="1">
        <f t="array" aca="1" ref="V21" ca="1">IF($B21="","",IF(ISBLANK(INDIRECT("R6.Voz!D"&amp;SUM(21,17*14,1))),"",INDIRECT("R6.Voz!D"&amp;SUM(21,17*14,1))))</f>
        <v/>
      </c>
      <c r="W21" s="251" t="str" cm="1">
        <f t="array" aca="1" ref="W21" ca="1">IF($B21="","",IF(ISBLANK(INDIRECT("R6.Voz!D"&amp;SUM(21,17*15,1))),"",INDIRECT("R6.Voz!D"&amp;SUM(21,17*15,1))))</f>
        <v/>
      </c>
      <c r="X21" s="251" t="str" cm="1">
        <f t="array" aca="1" ref="X21" ca="1">IF($B21="","",IF(ISBLANK(INDIRECT("R6.Voz!D"&amp;SUM(21,17*16,1))),"",INDIRECT("R6.Voz!D"&amp;SUM(21,17*16,1))))</f>
        <v/>
      </c>
      <c r="Y21" s="251" t="str" cm="1">
        <f t="array" aca="1" ref="Y21" ca="1">IF($B21="","",IF(ISBLANK(INDIRECT("R6.Voz!D"&amp;SUM(21,17*17,1))),"",INDIRECT("R6.Voz!D"&amp;SUM(21,17*17,1))))</f>
        <v/>
      </c>
      <c r="Z21" s="251" t="str" cm="1">
        <f t="array" aca="1" ref="Z21" ca="1">IF($B21="","",IF(ISBLANK(INDIRECT("R6.Voz!D"&amp;SUM(21,17*18,1))),"",INDIRECT("R6.Voz!D"&amp;SUM(21,17*18,1))))</f>
        <v/>
      </c>
      <c r="AA21" s="251" t="str" cm="1">
        <f t="array" aca="1" ref="AA21" ca="1">IF($B21="","",IF(ISBLANK(INDIRECT("R7.Video!D"&amp;SUM(21,17*0,1))),"",INDIRECT("R7.Video!D"&amp;SUM(21,17*0,1))))</f>
        <v/>
      </c>
      <c r="AB21" s="251" t="str" cm="1">
        <f t="array" aca="1" ref="AB21" ca="1">IF($B21="","",IF(ISBLANK(INDIRECT("R7.Video!D"&amp;SUM(21,17*1,1))),"",INDIRECT("R7.Video!D"&amp;SUM(21,17*1,1))))</f>
        <v/>
      </c>
      <c r="AC21" s="251" t="str" cm="1">
        <f t="array" aca="1" ref="AC21" ca="1">IF($B21="","",IF(ISBLANK(INDIRECT("R7.Video!D"&amp;SUM(21,17*2,1))),"",INDIRECT("R7.Video!D"&amp;SUM(21,17*2,1))))</f>
        <v/>
      </c>
      <c r="AD21" s="251" t="str" cm="1">
        <f t="array" aca="1" ref="AD21" ca="1">IF($B21="","",IF(ISBLANK(INDIRECT("R7.Video!D"&amp;SUM(21,17*3,1))),"",INDIRECT("R7.Video!D"&amp;SUM(21,17*3,1))))</f>
        <v/>
      </c>
      <c r="AE21" s="251" t="str" cm="1">
        <f t="array" aca="1" ref="AE21" ca="1">IF($B21="","",IF(ISBLANK(INDIRECT("R7.Video!D"&amp;SUM(21,17*4,1))),"",INDIRECT("R7.Video!D"&amp;SUM(21,17*4,1))))</f>
        <v/>
      </c>
      <c r="AF21" s="251" t="str" cm="1">
        <f t="array" aca="1" ref="AF21" ca="1">IF($B21="","",IF(ISBLANK(INDIRECT("R7.Video!D"&amp;SUM(21,17*5,1))),"",INDIRECT("R7.Video!D"&amp;SUM(21,17*5,1))))</f>
        <v/>
      </c>
      <c r="AG21" s="251" t="str" cm="1">
        <f t="array" aca="1" ref="AG21" ca="1">IF($B21="","",IF(ISBLANK(INDIRECT("R7.Video!D"&amp;SUM(21,17*6,1))),"",INDIRECT("R7.Video!D"&amp;SUM(21,17*6,1))))</f>
        <v/>
      </c>
      <c r="AH21" s="251" t="str" cm="1">
        <f t="array" aca="1" ref="AH21" ca="1">IF($B21="","",IF(ISBLANK(INDIRECT("R7.Video!D"&amp;SUM(21,17*7,1))),"",INDIRECT("R7.Video!D"&amp;SUM(21,17*7,1))))</f>
        <v/>
      </c>
      <c r="AI21" s="251" t="str" cm="1">
        <f t="array" aca="1" ref="AI21" ca="1">IF($B21="","",IF(ISBLANK(INDIRECT("R7.Video!D"&amp;SUM(21,17*8,1))),"",INDIRECT("R7.Video!D"&amp;SUM(21,17*8,1))))</f>
        <v/>
      </c>
      <c r="AJ21" s="251" t="str" cm="1">
        <f t="array" aca="1" ref="AJ21" ca="1">IF($B21="","",IF(ISBLANK(INDIRECT("R9.Web!D"&amp;SUM(21,17*0,1))),"",INDIRECT("R9.Web!D"&amp;SUM(21,17*0,1))))</f>
        <v/>
      </c>
      <c r="AK21" s="251" t="str" cm="1">
        <f t="array" aca="1" ref="AK21" ca="1">IF($B21="","",IF(ISBLANK(INDIRECT("R9.Web!D"&amp;SUM(21,17*1,1))),"",INDIRECT("R9.Web!D"&amp;SUM(21,17*1,1))))</f>
        <v/>
      </c>
      <c r="AL21" s="251" t="str" cm="1">
        <f t="array" aca="1" ref="AL21" ca="1">IF($B21="","",IF(ISBLANK(INDIRECT("R9.Web!D"&amp;SUM(21,17*2,1))),"",INDIRECT("R9.Web!D"&amp;SUM(21,17*2,1))))</f>
        <v/>
      </c>
      <c r="AM21" s="251" t="str" cm="1">
        <f t="array" aca="1" ref="AM21" ca="1">IF($B21="","",IF(ISBLANK(INDIRECT("R9.Web!D"&amp;SUM(21,17*3,1))),"",INDIRECT("R9.Web!D"&amp;SUM(21,17*3,1))))</f>
        <v/>
      </c>
      <c r="AN21" s="251" t="str" cm="1">
        <f t="array" aca="1" ref="AN21" ca="1">IF($B21="","",IF(ISBLANK(INDIRECT("R9.Web!D"&amp;SUM(21,17*4,1))),"",INDIRECT("R9.Web!D"&amp;SUM(21,17*4,1))))</f>
        <v/>
      </c>
      <c r="AO21" s="251" t="str" cm="1">
        <f t="array" aca="1" ref="AO21" ca="1">IF($B21="","",IF(ISBLANK(INDIRECT("R9.Web!D"&amp;SUM(21,17*5,1))),"",INDIRECT("R9.Web!D"&amp;SUM(21,17*5,1))))</f>
        <v/>
      </c>
      <c r="AP21" s="251" t="str" cm="1">
        <f t="array" aca="1" ref="AP21" ca="1">IF($B21="","",IF(ISBLANK(INDIRECT("R9.Web!D"&amp;SUM(21,17*6,1))),"",INDIRECT("R9.Web!D"&amp;SUM(21,17*6,1))))</f>
        <v/>
      </c>
      <c r="AQ21" s="251" t="str" cm="1">
        <f t="array" aca="1" ref="AQ21" ca="1">IF($B21="","",IF(ISBLANK(INDIRECT("R9.Web!D"&amp;SUM(21,17*7,1))),"",INDIRECT("R9.Web!D"&amp;SUM(21,17*7,1))))</f>
        <v/>
      </c>
      <c r="AR21" s="251" t="str" cm="1">
        <f t="array" aca="1" ref="AR21" ca="1">IF($B21="","",IF(ISBLANK(INDIRECT("R9.Web!D"&amp;SUM(21,17*8,1))),"",INDIRECT("R9.Web!D"&amp;SUM(21,17*8,1))))</f>
        <v/>
      </c>
      <c r="AS21" s="251" t="str" cm="1">
        <f t="array" aca="1" ref="AS21" ca="1">IF($B21="","",IF(ISBLANK(INDIRECT("R9.Web!D"&amp;SUM(21,17*9,1))),"",INDIRECT("R9.Web!D"&amp;SUM(21,17*9,1))))</f>
        <v/>
      </c>
      <c r="AT21" s="251" t="str" cm="1">
        <f t="array" aca="1" ref="AT21" ca="1">IF($B21="","",IF(ISBLANK(INDIRECT("R9.Web!D"&amp;SUM(21,17*10,1))),"",INDIRECT("R9.Web!D"&amp;SUM(21,17*10,1))))</f>
        <v/>
      </c>
      <c r="AU21" s="251" t="str" cm="1">
        <f t="array" aca="1" ref="AU21" ca="1">IF($B21="","",IF(ISBLANK(INDIRECT("R9.Web!D"&amp;SUM(21,17*11,1))),"",INDIRECT("R9.Web!D"&amp;SUM(21,17*11,1))))</f>
        <v/>
      </c>
      <c r="AV21" s="251" t="str" cm="1">
        <f t="array" aca="1" ref="AV21" ca="1">IF($B21="","",IF(ISBLANK(INDIRECT("R9.Web!D"&amp;SUM(21,17*12,1))),"",INDIRECT("R9.Web!D"&amp;SUM(21,17*12,1))))</f>
        <v/>
      </c>
      <c r="AW21" s="251" t="str" cm="1">
        <f t="array" aca="1" ref="AW21" ca="1">IF($B21="","",IF(ISBLANK(INDIRECT("R9.Web!D"&amp;SUM(21,17*13,1))),"",INDIRECT("R9.Web!D"&amp;SUM(21,17*13,1))))</f>
        <v/>
      </c>
      <c r="AX21" s="251" t="str" cm="1">
        <f t="array" aca="1" ref="AX21" ca="1">IF($B21="","",IF(ISBLANK(INDIRECT("R9.Web!D"&amp;SUM(21,17*14,1))),"",INDIRECT("R9.Web!D"&amp;SUM(21,17*14,1))))</f>
        <v/>
      </c>
      <c r="AY21" s="251" t="str" cm="1">
        <f t="array" aca="1" ref="AY21" ca="1">IF($B21="","",IF(ISBLANK(INDIRECT("R9.Web!D"&amp;SUM(21,17*15,1))),"",INDIRECT("R9.Web!D"&amp;SUM(21,17*15,1))))</f>
        <v/>
      </c>
      <c r="AZ21" s="251" t="str" cm="1">
        <f t="array" aca="1" ref="AZ21" ca="1">IF($B21="","",IF(ISBLANK(INDIRECT("R9.Web!D"&amp;SUM(21,17*16,1))),"",INDIRECT("R9.Web!D"&amp;SUM(21,17*16,1))))</f>
        <v/>
      </c>
      <c r="BA21" s="251" t="str" cm="1">
        <f t="array" aca="1" ref="BA21" ca="1">IF($B21="","",IF(ISBLANK(INDIRECT("R9.Web!D"&amp;SUM(21,17*17,1))),"",INDIRECT("R9.Web!D"&amp;SUM(21,17*17,1))))</f>
        <v/>
      </c>
      <c r="BB21" s="251" t="str" cm="1">
        <f t="array" aca="1" ref="BB21" ca="1">IF($B21="","",IF(ISBLANK(INDIRECT("R9.Web!D"&amp;SUM(21,17*18,1))),"",INDIRECT("R9.Web!D"&amp;SUM(21,17*18,1))))</f>
        <v/>
      </c>
      <c r="BC21" s="251" t="str" cm="1">
        <f t="array" aca="1" ref="BC21" ca="1">IF($B21="","",IF(ISBLANK(INDIRECT("R9.Web!D"&amp;SUM(21,17*19,1))),"",INDIRECT("R9.Web!D"&amp;SUM(21,17*19,1))))</f>
        <v/>
      </c>
      <c r="BD21" s="251" t="str" cm="1">
        <f t="array" aca="1" ref="BD21" ca="1">IF($B21="","",IF(ISBLANK(INDIRECT("R9.Web!D"&amp;SUM(21,17*20,1))),"",INDIRECT("R9.Web!D"&amp;SUM(21,17*20,1))))</f>
        <v/>
      </c>
      <c r="BE21" s="251" t="str" cm="1">
        <f t="array" aca="1" ref="BE21" ca="1">IF($B21="","",IF(ISBLANK(INDIRECT("R9.Web!D"&amp;SUM(21,17*21,1))),"",INDIRECT("R9.Web!D"&amp;SUM(21,17*21,1))))</f>
        <v/>
      </c>
      <c r="BF21" s="251" t="str" cm="1">
        <f t="array" aca="1" ref="BF21" ca="1">IF($B21="","",IF(ISBLANK(INDIRECT("R9.Web!D"&amp;SUM(21,17*22,1))),"",INDIRECT("R9.Web!D"&amp;SUM(21,17*22,1))))</f>
        <v/>
      </c>
      <c r="BG21" s="251" t="str" cm="1">
        <f t="array" aca="1" ref="BG21" ca="1">IF($B21="","",IF(ISBLANK(INDIRECT("R9.Web!D"&amp;SUM(21,17*23,1))),"",INDIRECT("R9.Web!D"&amp;SUM(21,17*23,1))))</f>
        <v/>
      </c>
      <c r="BH21" s="251" t="str" cm="1">
        <f t="array" aca="1" ref="BH21" ca="1">IF($B21="","",IF(ISBLANK(INDIRECT("R9.Web!D"&amp;SUM(21,17*24,1))),"",INDIRECT("R9.Web!D"&amp;SUM(21,17*24,1))))</f>
        <v/>
      </c>
      <c r="BI21" s="251" t="str" cm="1">
        <f t="array" aca="1" ref="BI21" ca="1">IF($B21="","",IF(ISBLANK(INDIRECT("R9.Web!D"&amp;SUM(21,17*25,1))),"",INDIRECT("R9.Web!D"&amp;SUM(21,17*25,1))))</f>
        <v/>
      </c>
      <c r="BJ21" s="251" t="str" cm="1">
        <f t="array" aca="1" ref="BJ21" ca="1">IF($B21="","",IF(ISBLANK(INDIRECT("R9.Web!D"&amp;SUM(21,17*26,1))),"",INDIRECT("R9.Web!D"&amp;SUM(21,17*26,1))))</f>
        <v/>
      </c>
      <c r="BK21" s="251" t="str" cm="1">
        <f t="array" aca="1" ref="BK21" ca="1">IF($B21="","",IF(ISBLANK(INDIRECT("R9.Web!D"&amp;SUM(21,17*27,1))),"",INDIRECT("R9.Web!D"&amp;SUM(21,17*27,1))))</f>
        <v/>
      </c>
      <c r="BL21" s="251" t="str" cm="1">
        <f t="array" aca="1" ref="BL21" ca="1">IF($B21="","",IF(ISBLANK(INDIRECT("R9.Web!D"&amp;SUM(21,17*28,1))),"",INDIRECT("R9.Web!D"&amp;SUM(21,17*28,1))))</f>
        <v/>
      </c>
      <c r="BM21" s="251" t="str" cm="1">
        <f t="array" aca="1" ref="BM21" ca="1">IF($B21="","",IF(ISBLANK(INDIRECT("R9.Web!D"&amp;SUM(21,17*29,1))),"",INDIRECT("R9.Web!D"&amp;SUM(21,17*29,1))))</f>
        <v/>
      </c>
      <c r="BN21" s="251" t="str" cm="1">
        <f t="array" aca="1" ref="BN21" ca="1">IF($B21="","",IF(ISBLANK(INDIRECT("R9.Web!D"&amp;SUM(21,17*30,1))),"",INDIRECT("R9.Web!D"&amp;SUM(21,17*30,1))))</f>
        <v/>
      </c>
      <c r="BO21" s="251" t="str" cm="1">
        <f t="array" aca="1" ref="BO21" ca="1">IF($B21="","",IF(ISBLANK(INDIRECT("R9.Web!D"&amp;SUM(21,17*31,1))),"",INDIRECT("R9.Web!D"&amp;SUM(21,17*31,1))))</f>
        <v/>
      </c>
      <c r="BP21" s="251" t="str" cm="1">
        <f t="array" aca="1" ref="BP21" ca="1">IF($B21="","",IF(ISBLANK(INDIRECT("R9.Web!D"&amp;SUM(21,17*32,1))),"",INDIRECT("R9.Web!D"&amp;SUM(21,17*32,1))))</f>
        <v/>
      </c>
      <c r="BQ21" s="251" t="str" cm="1">
        <f t="array" aca="1" ref="BQ21" ca="1">IF($B21="","",IF(ISBLANK(INDIRECT("R9.Web!D"&amp;SUM(21,17*33,1))),"",INDIRECT("R9.Web!D"&amp;SUM(21,17*33,1))))</f>
        <v/>
      </c>
      <c r="BR21" s="251" t="str" cm="1">
        <f t="array" aca="1" ref="BR21" ca="1">IF($B21="","",IF(ISBLANK(INDIRECT("R9.Web!D"&amp;SUM(21,17*34,1))),"",INDIRECT("R9.Web!D"&amp;SUM(21,17*34,1))))</f>
        <v/>
      </c>
      <c r="BS21" s="251" t="str" cm="1">
        <f t="array" aca="1" ref="BS21" ca="1">IF($B21="","",IF(ISBLANK(INDIRECT("R9.Web!D"&amp;SUM(21,17*35,1))),"",INDIRECT("R9.Web!D"&amp;SUM(21,17*35,1))))</f>
        <v/>
      </c>
      <c r="BT21" s="251" t="str" cm="1">
        <f t="array" aca="1" ref="BT21" ca="1">IF($B21="","",IF(ISBLANK(INDIRECT("R9.Web!D"&amp;SUM(21,17*36,1))),"",INDIRECT("R9.Web!D"&amp;SUM(21,17*36,1))))</f>
        <v/>
      </c>
      <c r="BU21" s="251" t="str" cm="1">
        <f t="array" aca="1" ref="BU21" ca="1">IF($B21="","",IF(ISBLANK(INDIRECT("R9.Web!D"&amp;SUM(21,17*37,1))),"",INDIRECT("R9.Web!D"&amp;SUM(21,17*37,1))))</f>
        <v/>
      </c>
      <c r="BV21" s="251" t="str" cm="1">
        <f t="array" aca="1" ref="BV21" ca="1">IF($B21="","",IF(ISBLANK(INDIRECT("R9.Web!D"&amp;SUM(21,17*38,1))),"",INDIRECT("R9.Web!D"&amp;SUM(21,17*38,1))))</f>
        <v/>
      </c>
      <c r="BW21" s="251" t="str" cm="1">
        <f t="array" aca="1" ref="BW21" ca="1">IF($B21="","",IF(ISBLANK(INDIRECT("R9.Web!D"&amp;SUM(21,17*39,1))),"",INDIRECT("R9.Web!D"&amp;SUM(21,17*39,1))))</f>
        <v/>
      </c>
      <c r="BX21" s="251" t="str" cm="1">
        <f t="array" aca="1" ref="BX21" ca="1">IF($B21="","",IF(ISBLANK(INDIRECT("R9.Web!D"&amp;SUM(21,17*40,1))),"",INDIRECT("R9.Web!D"&amp;SUM(21,17*40,1))))</f>
        <v/>
      </c>
      <c r="BY21" s="251" t="str" cm="1">
        <f t="array" aca="1" ref="BY21" ca="1">IF($B21="","",IF(ISBLANK(INDIRECT("R9.Web!D"&amp;SUM(21,17*41,1))),"",INDIRECT("R9.Web!D"&amp;SUM(21,17*41,1))))</f>
        <v/>
      </c>
      <c r="BZ21" s="251" t="str" cm="1">
        <f t="array" aca="1" ref="BZ21" ca="1">IF($B21="","",IF(ISBLANK(INDIRECT("R9.Web!D"&amp;SUM(21,17*42,1))),"",INDIRECT("R9.Web!D"&amp;SUM(21,17*42,1))))</f>
        <v/>
      </c>
      <c r="CA21" s="251" t="str" cm="1">
        <f t="array" aca="1" ref="CA21" ca="1">IF($B21="","",IF(ISBLANK(INDIRECT("R9.Web!D"&amp;SUM(21,17*43,1))),"",INDIRECT("R9.Web!D"&amp;SUM(21,17*43,1))))</f>
        <v/>
      </c>
      <c r="CB21" s="251" t="str" cm="1">
        <f t="array" aca="1" ref="CB21" ca="1">IF($B21="","",IF(ISBLANK(INDIRECT("R9.Web!D"&amp;SUM(21,17*44,1))),"",INDIRECT("R9.Web!D"&amp;SUM(21,17*44,1))))</f>
        <v/>
      </c>
      <c r="CC21" s="251" t="str" cm="1">
        <f t="array" aca="1" ref="CC21" ca="1">IF($B21="","",IF(ISBLANK(INDIRECT("R9.Web!D"&amp;SUM(21,17*45,1))),"",INDIRECT("R9.Web!D"&amp;SUM(21,17*45,1))))</f>
        <v/>
      </c>
      <c r="CD21" s="251" t="str" cm="1">
        <f t="array" aca="1" ref="CD21" ca="1">IF($B21="","",IF(ISBLANK(INDIRECT("R9.Web!D"&amp;SUM(21,17*46,1))),"",INDIRECT("R9.Web!D"&amp;SUM(21,17*46,1))))</f>
        <v/>
      </c>
      <c r="CE21" s="251" t="str" cm="1">
        <f t="array" aca="1" ref="CE21" ca="1">IF($B21="","",IF(ISBLANK(INDIRECT("R9.Web!D"&amp;SUM(21,17*47,1))),"",INDIRECT("R9.Web!D"&amp;SUM(21,17*47,1))))</f>
        <v/>
      </c>
      <c r="CF21" s="251" t="str" cm="1">
        <f t="array" aca="1" ref="CF21" ca="1">IF($B21="","",IF(ISBLANK(INDIRECT("R9.Web!D"&amp;SUM(21,17*48,1))),"",INDIRECT("R9.Web!D"&amp;SUM(21,17*48,1))))</f>
        <v/>
      </c>
      <c r="CG21" s="251" t="str" cm="1">
        <f t="array" aca="1" ref="CG21" ca="1">IF($B21="","",IF(ISBLANK(INDIRECT("R9.Web!D"&amp;SUM(21,17*49,1))),"",INDIRECT("R9.Web!D"&amp;SUM(21,17*49,1))))</f>
        <v/>
      </c>
      <c r="CH21" s="251" t="str" cm="1">
        <f t="array" aca="1" ref="CH21" ca="1">IF($B21="","",IF(ISBLANK(INDIRECT("R11.Software!D"&amp;SUM(21,17*0,1))),"",INDIRECT("R11.Software!D"&amp;SUM(21,17*0,1))))</f>
        <v/>
      </c>
      <c r="CI21" s="251" t="str" cm="1">
        <f t="array" aca="1" ref="CI21" ca="1">IF($B21="","",IF(ISBLANK(INDIRECT("R11.Software!D"&amp;SUM(21,17*1,1))),"",INDIRECT("R11.Software!D"&amp;SUM(21,17*1,1))))</f>
        <v/>
      </c>
      <c r="CJ21" s="251" t="str" cm="1">
        <f t="array" aca="1" ref="CJ21" ca="1">IF($B21="","",IF(ISBLANK(INDIRECT("R11.Software!D"&amp;SUM(21,17*2,1))),"",INDIRECT("R11.Software!D"&amp;SUM(21,17*2,1))))</f>
        <v/>
      </c>
      <c r="CK21" s="251" t="str" cm="1">
        <f t="array" aca="1" ref="CK21" ca="1">IF($B21="","",IF(ISBLANK(INDIRECT("R11.Software!D"&amp;SUM(21,17*3,1))),"",INDIRECT("R11.Software!D"&amp;SUM(21,17*3,1))))</f>
        <v/>
      </c>
      <c r="CL21" s="251" t="str" cm="1">
        <f t="array" aca="1" ref="CL21" ca="1">IF($B21="","",IF(ISBLANK(INDIRECT("R11.Software!D"&amp;SUM(21,17*4,1))),"",INDIRECT("R11.Software!D"&amp;SUM(21,17*4,1))))</f>
        <v/>
      </c>
      <c r="CM21" s="251" t="str" cm="1">
        <f t="array" aca="1" ref="CM21" ca="1">IF($B21="","",IF(ISBLANK(INDIRECT("R11.Software!D"&amp;SUM(21,17*5,1))),"",INDIRECT("R11.Software!D"&amp;SUM(21,17*5,1))))</f>
        <v/>
      </c>
      <c r="CN21" s="251" t="str" cm="1">
        <f t="array" aca="1" ref="CN21" ca="1">IF($B21="","",IF(ISBLANK(INDIRECT("R12.ServiciosApoyo!D"&amp;SUM(21,17*0,1))),"",INDIRECT("R12.ServiciosApoyo!D"&amp;SUM(21,17*0,1))))</f>
        <v/>
      </c>
      <c r="CO21" s="251" t="str" cm="1">
        <f t="array" aca="1" ref="CO21" ca="1">IF($B21="","",IF(ISBLANK(INDIRECT("R12.ServiciosApoyo!D"&amp;SUM(21,17*1,1))),"",INDIRECT("R12.ServiciosApoyo!D"&amp;SUM(21,17*1,1))))</f>
        <v/>
      </c>
      <c r="CP21" s="251" t="str" cm="1">
        <f t="array" aca="1" ref="CP21" ca="1">IF($B21="","",IF(ISBLANK(INDIRECT("R12.ServiciosApoyo!D"&amp;SUM(21,17*2,1))),"",INDIRECT("R12.ServiciosApoyo!D"&amp;SUM(21,17*2,1))))</f>
        <v/>
      </c>
      <c r="CQ21" s="251" t="str" cm="1">
        <f t="array" aca="1" ref="CQ21" ca="1">IF($B21="","",IF(ISBLANK(INDIRECT("R12.ServiciosApoyo!D"&amp;SUM(21,17*3,1))),"",INDIRECT("R12.ServiciosApoyo!D"&amp;SUM(21,17*3,1))))</f>
        <v/>
      </c>
      <c r="CR21" s="251" t="str" cm="1">
        <f t="array" aca="1" ref="CR21" ca="1">IF($B21="","",IF(ISBLANK(INDIRECT("R12.ServiciosApoyo!D"&amp;SUM(21,17*4,1))),"",INDIRECT("R12.ServiciosApoyo!D"&amp;SUM(21,17*4,1))))</f>
        <v/>
      </c>
      <c r="CU21" s="71"/>
    </row>
    <row r="22" spans="2:99" ht="20.5">
      <c r="B22" s="178" t="str" cm="1">
        <f t="array" ref="B22">IFERROR(INDEX('03.Muestra'!$B$8:$B$17,SMALL(IF("Página Web"='03.Muestra'!$D$8:$D$17,ROW('03.Muestra'!$B$8:$B$17)-MIN(ROW('03.Muestra'!$D$8:$D$17))+1,""),ROW()-19)),"")</f>
        <v/>
      </c>
      <c r="C22" s="209" t="str" cm="1">
        <f t="array" ref="C22">IFERROR(INDEX('03.Muestra'!$C$8:$C$17,SMALL(IF("Página Web"='03.Muestra'!$D$8:$D$17,ROW('03.Muestra'!$C$8:$C$17)-MIN(ROW('03.Muestra'!$D$8:$D$17))+1,""),ROW()-19)),"")</f>
        <v/>
      </c>
      <c r="D22" s="210" t="str" cm="1">
        <f t="array" ref="D22">IFERROR(INDEX('03.Muestra'!$F$8:$F$17,SMALL(IF("Página Web"='03.Muestra'!$D$8:$D$17,ROW('03.Muestra'!$F$8:$F$17)-MIN(ROW('03.Muestra'!$D$8:$D$17))+1,""),ROW()-19)),"")</f>
        <v/>
      </c>
      <c r="E22" s="251" t="str" cm="1">
        <f t="array" aca="1" ref="E22" ca="1">IF($B22="","",IF(ISBLANK(INDIRECT("R5.Genéricos!D"&amp;SUM(21,17*0,1))),"",INDIRECT("R5.Genéricos!D"&amp;SUM(21,17*0,1))))</f>
        <v/>
      </c>
      <c r="F22" s="251" t="str" cm="1">
        <f t="array" aca="1" ref="F22" ca="1">IF($B22="","",IF(ISBLANK(INDIRECT("R5.Genéricos!D"&amp;SUM(21,17*1,3))),"",INDIRECT("R5.Genéricos!D"&amp;SUM(21,17*1,3))))</f>
        <v/>
      </c>
      <c r="G22" s="251" t="str" cm="1">
        <f t="array" aca="1" ref="G22" ca="1">IF($B22="","",IF(ISBLANK(INDIRECT("R5.Genéricos!D"&amp;SUM(21,17*2,1))),"",INDIRECT("R5.Genéricos!D"&amp;SUM(21,17*2,1))))</f>
        <v/>
      </c>
      <c r="H22" s="251" t="str" cm="1">
        <f t="array" aca="1" ref="H22" ca="1">IF($B22="","",IF(ISBLANK(INDIRECT("R6.Voz!D"&amp;SUM(21,17*0,1))),"",INDIRECT("R6.Voz!D"&amp;SUM(21,17*0,1))))</f>
        <v/>
      </c>
      <c r="I22" s="251" t="str" cm="1">
        <f t="array" aca="1" ref="I22" ca="1">IF($B22="","",IF(ISBLANK(INDIRECT("R6.Voz!D"&amp;SUM(21,17*1,1))),"",INDIRECT("R6.Voz!D"&amp;SUM(21,17*1,1))))</f>
        <v/>
      </c>
      <c r="J22" s="251" t="str" cm="1">
        <f t="array" aca="1" ref="J22" ca="1">IF($B22="","",IF(ISBLANK(INDIRECT("R6.Voz!D"&amp;SUM(21,17*2,1))),"",INDIRECT("R6.Voz!D"&amp;SUM(21,17*2,1))))</f>
        <v/>
      </c>
      <c r="K22" s="251" t="str" cm="1">
        <f t="array" aca="1" ref="K22" ca="1">IF($B22="","",IF(ISBLANK(INDIRECT("R6.Voz!D"&amp;SUM(21,17*3,1))),"",INDIRECT("R6.Voz!D"&amp;SUM(21,17*3,1))))</f>
        <v/>
      </c>
      <c r="L22" s="251" t="str" cm="1">
        <f t="array" aca="1" ref="L22" ca="1">IF($B22="","",IF(ISBLANK(INDIRECT("R6.Voz!D"&amp;SUM(21,17*4,1))),"",INDIRECT("R6.Voz!D"&amp;SUM(21,17*4,1))))</f>
        <v/>
      </c>
      <c r="M22" s="251" t="str" cm="1">
        <f t="array" aca="1" ref="M22" ca="1">IF($B22="","",IF(ISBLANK(INDIRECT("R6.Voz!D"&amp;SUM(21,17*5,1))),"",INDIRECT("R6.Voz!D"&amp;SUM(21,17*5,1))))</f>
        <v/>
      </c>
      <c r="N22" s="251" t="str" cm="1">
        <f t="array" aca="1" ref="N22" ca="1">IF($B22="","",IF(ISBLANK(INDIRECT("R6.Voz!D"&amp;SUM(21,17*6,1))),"",INDIRECT("R6.Voz!D"&amp;SUM(21,17*6,1))))</f>
        <v/>
      </c>
      <c r="O22" s="251" t="str" cm="1">
        <f t="array" aca="1" ref="O22" ca="1">IF($B22="","",IF(ISBLANK(INDIRECT("R6.Voz!D"&amp;SUM(21,17*7,1))),"",INDIRECT("R6.Voz!D"&amp;SUM(21,17*7,1))))</f>
        <v/>
      </c>
      <c r="P22" s="251" t="str" cm="1">
        <f t="array" aca="1" ref="P22" ca="1">IF($B22="","",IF(ISBLANK(INDIRECT("R6.Voz!D"&amp;SUM(21,17*8,1))),"",INDIRECT("R6.Voz!D"&amp;SUM(21,17*8,1))))</f>
        <v/>
      </c>
      <c r="Q22" s="251" t="str" cm="1">
        <f t="array" aca="1" ref="Q22" ca="1">IF($B22="","",IF(ISBLANK(INDIRECT("R6.Voz!D"&amp;SUM(21,17*9,1))),"",INDIRECT("R6.Voz!D"&amp;SUM(21,17*9,1))))</f>
        <v/>
      </c>
      <c r="R22" s="251" t="str" cm="1">
        <f t="array" aca="1" ref="R22" ca="1">IF($B22="","",IF(ISBLANK(INDIRECT("R6.Voz!D"&amp;SUM(21,17*10,1))),"",INDIRECT("R6.Voz!D"&amp;SUM(21,17*10,1))))</f>
        <v/>
      </c>
      <c r="S22" s="251" t="str" cm="1">
        <f t="array" aca="1" ref="S22" ca="1">IF($B22="","",IF(ISBLANK(INDIRECT("R6.Voz!D"&amp;SUM(21,17*11,1))),"",INDIRECT("R6.Voz!D"&amp;SUM(21,17*11,1))))</f>
        <v/>
      </c>
      <c r="T22" s="251" t="str" cm="1">
        <f t="array" aca="1" ref="T22" ca="1">IF($B22="","",IF(ISBLANK(INDIRECT("R6.Voz!D"&amp;SUM(21,17*12,1))),"",INDIRECT("R6.Voz!D"&amp;SUM(21,17*12,1))))</f>
        <v/>
      </c>
      <c r="U22" s="251" t="str" cm="1">
        <f t="array" aca="1" ref="U22" ca="1">IF($B22="","",IF(ISBLANK(INDIRECT("R6.Voz!D"&amp;SUM(21,17*13,1))),"",INDIRECT("R6.Voz!D"&amp;SUM(21,17*13,1))))</f>
        <v/>
      </c>
      <c r="V22" s="251" t="str" cm="1">
        <f t="array" aca="1" ref="V22" ca="1">IF($B22="","",IF(ISBLANK(INDIRECT("R6.Voz!D"&amp;SUM(21,17*14,1))),"",INDIRECT("R6.Voz!D"&amp;SUM(21,17*14,1))))</f>
        <v/>
      </c>
      <c r="W22" s="251" t="str" cm="1">
        <f t="array" aca="1" ref="W22" ca="1">IF($B22="","",IF(ISBLANK(INDIRECT("R6.Voz!D"&amp;SUM(21,17*15,1))),"",INDIRECT("R6.Voz!D"&amp;SUM(21,17*15,1))))</f>
        <v/>
      </c>
      <c r="X22" s="251" t="str" cm="1">
        <f t="array" aca="1" ref="X22" ca="1">IF($B22="","",IF(ISBLANK(INDIRECT("R6.Voz!D"&amp;SUM(21,17*16,1))),"",INDIRECT("R6.Voz!D"&amp;SUM(21,17*16,1))))</f>
        <v/>
      </c>
      <c r="Y22" s="251" t="str" cm="1">
        <f t="array" aca="1" ref="Y22" ca="1">IF($B22="","",IF(ISBLANK(INDIRECT("R6.Voz!D"&amp;SUM(21,17*17,1))),"",INDIRECT("R6.Voz!D"&amp;SUM(21,17*17,1))))</f>
        <v/>
      </c>
      <c r="Z22" s="251" t="str" cm="1">
        <f t="array" aca="1" ref="Z22" ca="1">IF($B22="","",IF(ISBLANK(INDIRECT("R6.Voz!D"&amp;SUM(21,17*18,1))),"",INDIRECT("R6.Voz!D"&amp;SUM(21,17*18,1))))</f>
        <v/>
      </c>
      <c r="AA22" s="251" t="str" cm="1">
        <f t="array" aca="1" ref="AA22" ca="1">IF($B22="","",IF(ISBLANK(INDIRECT("R7.Video!D"&amp;SUM(21,17*0,1))),"",INDIRECT("R7.Video!D"&amp;SUM(21,17*0,1))))</f>
        <v/>
      </c>
      <c r="AB22" s="251" t="str" cm="1">
        <f t="array" aca="1" ref="AB22" ca="1">IF($B22="","",IF(ISBLANK(INDIRECT("R7.Video!D"&amp;SUM(21,17*1,1))),"",INDIRECT("R7.Video!D"&amp;SUM(21,17*1,1))))</f>
        <v/>
      </c>
      <c r="AC22" s="251" t="str" cm="1">
        <f t="array" aca="1" ref="AC22" ca="1">IF($B22="","",IF(ISBLANK(INDIRECT("R7.Video!D"&amp;SUM(21,17*2,1))),"",INDIRECT("R7.Video!D"&amp;SUM(21,17*2,1))))</f>
        <v/>
      </c>
      <c r="AD22" s="251" t="str" cm="1">
        <f t="array" aca="1" ref="AD22" ca="1">IF($B22="","",IF(ISBLANK(INDIRECT("R7.Video!D"&amp;SUM(21,17*3,1))),"",INDIRECT("R7.Video!D"&amp;SUM(21,17*3,1))))</f>
        <v/>
      </c>
      <c r="AE22" s="251" t="str" cm="1">
        <f t="array" aca="1" ref="AE22" ca="1">IF($B22="","",IF(ISBLANK(INDIRECT("R7.Video!D"&amp;SUM(21,17*4,1))),"",INDIRECT("R7.Video!D"&amp;SUM(21,17*4,1))))</f>
        <v/>
      </c>
      <c r="AF22" s="251" t="str" cm="1">
        <f t="array" aca="1" ref="AF22" ca="1">IF($B22="","",IF(ISBLANK(INDIRECT("R7.Video!D"&amp;SUM(21,17*5,1))),"",INDIRECT("R7.Video!D"&amp;SUM(21,17*5,1))))</f>
        <v/>
      </c>
      <c r="AG22" s="251" t="str" cm="1">
        <f t="array" aca="1" ref="AG22" ca="1">IF($B22="","",IF(ISBLANK(INDIRECT("R7.Video!D"&amp;SUM(21,17*6,1))),"",INDIRECT("R7.Video!D"&amp;SUM(21,17*6,1))))</f>
        <v/>
      </c>
      <c r="AH22" s="251" t="str" cm="1">
        <f t="array" aca="1" ref="AH22" ca="1">IF($B22="","",IF(ISBLANK(INDIRECT("R7.Video!D"&amp;SUM(21,17*7,1))),"",INDIRECT("R7.Video!D"&amp;SUM(21,17*7,1))))</f>
        <v/>
      </c>
      <c r="AI22" s="251" t="str" cm="1">
        <f t="array" aca="1" ref="AI22" ca="1">IF($B22="","",IF(ISBLANK(INDIRECT("R7.Video!D"&amp;SUM(21,17*8,1))),"",INDIRECT("R7.Video!D"&amp;SUM(21,17*8,1))))</f>
        <v/>
      </c>
      <c r="AJ22" s="251" t="str" cm="1">
        <f t="array" aca="1" ref="AJ22" ca="1">IF($B22="","",IF(ISBLANK(INDIRECT("R9.Web!D"&amp;SUM(21,17*0,1))),"",INDIRECT("R9.Web!D"&amp;SUM(21,17*0,1))))</f>
        <v/>
      </c>
      <c r="AK22" s="251" t="str" cm="1">
        <f t="array" aca="1" ref="AK22" ca="1">IF($B22="","",IF(ISBLANK(INDIRECT("R9.Web!D"&amp;SUM(21,17*1,1))),"",INDIRECT("R9.Web!D"&amp;SUM(21,17*1,1))))</f>
        <v/>
      </c>
      <c r="AL22" s="251" t="str" cm="1">
        <f t="array" aca="1" ref="AL22" ca="1">IF($B22="","",IF(ISBLANK(INDIRECT("R9.Web!D"&amp;SUM(21,17*2,1))),"",INDIRECT("R9.Web!D"&amp;SUM(21,17*2,1))))</f>
        <v/>
      </c>
      <c r="AM22" s="251" t="str" cm="1">
        <f t="array" aca="1" ref="AM22" ca="1">IF($B22="","",IF(ISBLANK(INDIRECT("R9.Web!D"&amp;SUM(21,17*3,1))),"",INDIRECT("R9.Web!D"&amp;SUM(21,17*3,1))))</f>
        <v/>
      </c>
      <c r="AN22" s="251" t="str" cm="1">
        <f t="array" aca="1" ref="AN22" ca="1">IF($B22="","",IF(ISBLANK(INDIRECT("R9.Web!D"&amp;SUM(21,17*4,1))),"",INDIRECT("R9.Web!D"&amp;SUM(21,17*4,1))))</f>
        <v/>
      </c>
      <c r="AO22" s="251" t="str" cm="1">
        <f t="array" aca="1" ref="AO22" ca="1">IF($B22="","",IF(ISBLANK(INDIRECT("R9.Web!D"&amp;SUM(21,17*5,1))),"",INDIRECT("R9.Web!D"&amp;SUM(21,17*5,1))))</f>
        <v/>
      </c>
      <c r="AP22" s="251" t="str" cm="1">
        <f t="array" aca="1" ref="AP22" ca="1">IF($B22="","",IF(ISBLANK(INDIRECT("R9.Web!D"&amp;SUM(21,17*6,1))),"",INDIRECT("R9.Web!D"&amp;SUM(21,17*6,1))))</f>
        <v/>
      </c>
      <c r="AQ22" s="251" t="str" cm="1">
        <f t="array" aca="1" ref="AQ22" ca="1">IF($B22="","",IF(ISBLANK(INDIRECT("R9.Web!D"&amp;SUM(21,17*7,1))),"",INDIRECT("R9.Web!D"&amp;SUM(21,17*7,1))))</f>
        <v/>
      </c>
      <c r="AR22" s="251" t="str" cm="1">
        <f t="array" aca="1" ref="AR22" ca="1">IF($B22="","",IF(ISBLANK(INDIRECT("R9.Web!D"&amp;SUM(21,17*8,1))),"",INDIRECT("R9.Web!D"&amp;SUM(21,17*8,1))))</f>
        <v/>
      </c>
      <c r="AS22" s="251" t="str" cm="1">
        <f t="array" aca="1" ref="AS22" ca="1">IF($B22="","",IF(ISBLANK(INDIRECT("R9.Web!D"&amp;SUM(21,17*9,1))),"",INDIRECT("R9.Web!D"&amp;SUM(21,17*9,1))))</f>
        <v/>
      </c>
      <c r="AT22" s="251" t="str" cm="1">
        <f t="array" aca="1" ref="AT22" ca="1">IF($B22="","",IF(ISBLANK(INDIRECT("R9.Web!D"&amp;SUM(21,17*10,1))),"",INDIRECT("R9.Web!D"&amp;SUM(21,17*10,1))))</f>
        <v/>
      </c>
      <c r="AU22" s="251" t="str" cm="1">
        <f t="array" aca="1" ref="AU22" ca="1">IF($B22="","",IF(ISBLANK(INDIRECT("R9.Web!D"&amp;SUM(21,17*11,1))),"",INDIRECT("R9.Web!D"&amp;SUM(21,17*11,1))))</f>
        <v/>
      </c>
      <c r="AV22" s="251" t="str" cm="1">
        <f t="array" aca="1" ref="AV22" ca="1">IF($B22="","",IF(ISBLANK(INDIRECT("R9.Web!D"&amp;SUM(21,17*12,1))),"",INDIRECT("R9.Web!D"&amp;SUM(21,17*12,1))))</f>
        <v/>
      </c>
      <c r="AW22" s="251" t="str" cm="1">
        <f t="array" aca="1" ref="AW22" ca="1">IF($B22="","",IF(ISBLANK(INDIRECT("R9.Web!D"&amp;SUM(21,17*13,1))),"",INDIRECT("R9.Web!D"&amp;SUM(21,17*13,1))))</f>
        <v/>
      </c>
      <c r="AX22" s="251" t="str" cm="1">
        <f t="array" aca="1" ref="AX22" ca="1">IF($B22="","",IF(ISBLANK(INDIRECT("R9.Web!D"&amp;SUM(21,17*14,1))),"",INDIRECT("R9.Web!D"&amp;SUM(21,17*14,1))))</f>
        <v/>
      </c>
      <c r="AY22" s="251" t="str" cm="1">
        <f t="array" aca="1" ref="AY22" ca="1">IF($B22="","",IF(ISBLANK(INDIRECT("R9.Web!D"&amp;SUM(21,17*15,1))),"",INDIRECT("R9.Web!D"&amp;SUM(21,17*15,1))))</f>
        <v/>
      </c>
      <c r="AZ22" s="251" t="str" cm="1">
        <f t="array" aca="1" ref="AZ22" ca="1">IF($B22="","",IF(ISBLANK(INDIRECT("R9.Web!D"&amp;SUM(21,17*16,1))),"",INDIRECT("R9.Web!D"&amp;SUM(21,17*16,1))))</f>
        <v/>
      </c>
      <c r="BA22" s="251" t="str" cm="1">
        <f t="array" aca="1" ref="BA22" ca="1">IF($B22="","",IF(ISBLANK(INDIRECT("R9.Web!D"&amp;SUM(21,17*17,1))),"",INDIRECT("R9.Web!D"&amp;SUM(21,17*17,1))))</f>
        <v/>
      </c>
      <c r="BB22" s="251" t="str" cm="1">
        <f t="array" aca="1" ref="BB22" ca="1">IF($B22="","",IF(ISBLANK(INDIRECT("R9.Web!D"&amp;SUM(21,17*18,1))),"",INDIRECT("R9.Web!D"&amp;SUM(21,17*18,1))))</f>
        <v/>
      </c>
      <c r="BC22" s="251" t="str" cm="1">
        <f t="array" aca="1" ref="BC22" ca="1">IF($B22="","",IF(ISBLANK(INDIRECT("R9.Web!D"&amp;SUM(21,17*19,1))),"",INDIRECT("R9.Web!D"&amp;SUM(21,17*19,1))))</f>
        <v/>
      </c>
      <c r="BD22" s="251" t="str" cm="1">
        <f t="array" aca="1" ref="BD22" ca="1">IF($B22="","",IF(ISBLANK(INDIRECT("R9.Web!D"&amp;SUM(21,17*20,1))),"",INDIRECT("R9.Web!D"&amp;SUM(21,17*20,1))))</f>
        <v/>
      </c>
      <c r="BE22" s="251" t="str" cm="1">
        <f t="array" aca="1" ref="BE22" ca="1">IF($B22="","",IF(ISBLANK(INDIRECT("R9.Web!D"&amp;SUM(21,17*21,1))),"",INDIRECT("R9.Web!D"&amp;SUM(21,17*21,1))))</f>
        <v/>
      </c>
      <c r="BF22" s="251" t="str" cm="1">
        <f t="array" aca="1" ref="BF22" ca="1">IF($B22="","",IF(ISBLANK(INDIRECT("R9.Web!D"&amp;SUM(21,17*22,1))),"",INDIRECT("R9.Web!D"&amp;SUM(21,17*22,1))))</f>
        <v/>
      </c>
      <c r="BG22" s="251" t="str" cm="1">
        <f t="array" aca="1" ref="BG22" ca="1">IF($B22="","",IF(ISBLANK(INDIRECT("R9.Web!D"&amp;SUM(21,17*23,1))),"",INDIRECT("R9.Web!D"&amp;SUM(21,17*23,1))))</f>
        <v/>
      </c>
      <c r="BH22" s="251" t="str" cm="1">
        <f t="array" aca="1" ref="BH22" ca="1">IF($B22="","",IF(ISBLANK(INDIRECT("R9.Web!D"&amp;SUM(21,17*24,1))),"",INDIRECT("R9.Web!D"&amp;SUM(21,17*24,1))))</f>
        <v/>
      </c>
      <c r="BI22" s="251" t="str" cm="1">
        <f t="array" aca="1" ref="BI22" ca="1">IF($B22="","",IF(ISBLANK(INDIRECT("R9.Web!D"&amp;SUM(21,17*25,1))),"",INDIRECT("R9.Web!D"&amp;SUM(21,17*25,1))))</f>
        <v/>
      </c>
      <c r="BJ22" s="251" t="str" cm="1">
        <f t="array" aca="1" ref="BJ22" ca="1">IF($B22="","",IF(ISBLANK(INDIRECT("R9.Web!D"&amp;SUM(21,17*26,1))),"",INDIRECT("R9.Web!D"&amp;SUM(21,17*26,1))))</f>
        <v/>
      </c>
      <c r="BK22" s="251" t="str" cm="1">
        <f t="array" aca="1" ref="BK22" ca="1">IF($B22="","",IF(ISBLANK(INDIRECT("R9.Web!D"&amp;SUM(21,17*27,1))),"",INDIRECT("R9.Web!D"&amp;SUM(21,17*27,1))))</f>
        <v/>
      </c>
      <c r="BL22" s="251" t="str" cm="1">
        <f t="array" aca="1" ref="BL22" ca="1">IF($B22="","",IF(ISBLANK(INDIRECT("R9.Web!D"&amp;SUM(21,17*28,1))),"",INDIRECT("R9.Web!D"&amp;SUM(21,17*28,1))))</f>
        <v/>
      </c>
      <c r="BM22" s="251" t="str" cm="1">
        <f t="array" aca="1" ref="BM22" ca="1">IF($B22="","",IF(ISBLANK(INDIRECT("R9.Web!D"&amp;SUM(21,17*29,1))),"",INDIRECT("R9.Web!D"&amp;SUM(21,17*29,1))))</f>
        <v/>
      </c>
      <c r="BN22" s="251" t="str" cm="1">
        <f t="array" aca="1" ref="BN22" ca="1">IF($B22="","",IF(ISBLANK(INDIRECT("R9.Web!D"&amp;SUM(21,17*30,1))),"",INDIRECT("R9.Web!D"&amp;SUM(21,17*30,1))))</f>
        <v/>
      </c>
      <c r="BO22" s="251" t="str" cm="1">
        <f t="array" aca="1" ref="BO22" ca="1">IF($B22="","",IF(ISBLANK(INDIRECT("R9.Web!D"&amp;SUM(21,17*31,1))),"",INDIRECT("R9.Web!D"&amp;SUM(21,17*31,1))))</f>
        <v/>
      </c>
      <c r="BP22" s="251" t="str" cm="1">
        <f t="array" aca="1" ref="BP22" ca="1">IF($B22="","",IF(ISBLANK(INDIRECT("R9.Web!D"&amp;SUM(21,17*32,1))),"",INDIRECT("R9.Web!D"&amp;SUM(21,17*32,1))))</f>
        <v/>
      </c>
      <c r="BQ22" s="251" t="str" cm="1">
        <f t="array" aca="1" ref="BQ22" ca="1">IF($B22="","",IF(ISBLANK(INDIRECT("R9.Web!D"&amp;SUM(21,17*33,1))),"",INDIRECT("R9.Web!D"&amp;SUM(21,17*33,1))))</f>
        <v/>
      </c>
      <c r="BR22" s="251" t="str" cm="1">
        <f t="array" aca="1" ref="BR22" ca="1">IF($B22="","",IF(ISBLANK(INDIRECT("R9.Web!D"&amp;SUM(21,17*34,1))),"",INDIRECT("R9.Web!D"&amp;SUM(21,17*34,1))))</f>
        <v/>
      </c>
      <c r="BS22" s="251" t="str" cm="1">
        <f t="array" aca="1" ref="BS22" ca="1">IF($B22="","",IF(ISBLANK(INDIRECT("R9.Web!D"&amp;SUM(21,17*35,1))),"",INDIRECT("R9.Web!D"&amp;SUM(21,17*35,1))))</f>
        <v/>
      </c>
      <c r="BT22" s="251" t="str" cm="1">
        <f t="array" aca="1" ref="BT22" ca="1">IF($B22="","",IF(ISBLANK(INDIRECT("R9.Web!D"&amp;SUM(21,17*36,1))),"",INDIRECT("R9.Web!D"&amp;SUM(21,17*36,1))))</f>
        <v/>
      </c>
      <c r="BU22" s="251" t="str" cm="1">
        <f t="array" aca="1" ref="BU22" ca="1">IF($B22="","",IF(ISBLANK(INDIRECT("R9.Web!D"&amp;SUM(21,17*37,1))),"",INDIRECT("R9.Web!D"&amp;SUM(21,17*37,1))))</f>
        <v/>
      </c>
      <c r="BV22" s="251" t="str" cm="1">
        <f t="array" aca="1" ref="BV22" ca="1">IF($B22="","",IF(ISBLANK(INDIRECT("R9.Web!D"&amp;SUM(21,17*38,1))),"",INDIRECT("R9.Web!D"&amp;SUM(21,17*38,1))))</f>
        <v/>
      </c>
      <c r="BW22" s="251" t="str" cm="1">
        <f t="array" aca="1" ref="BW22" ca="1">IF($B22="","",IF(ISBLANK(INDIRECT("R9.Web!D"&amp;SUM(21,17*39,1))),"",INDIRECT("R9.Web!D"&amp;SUM(21,17*39,1))))</f>
        <v/>
      </c>
      <c r="BX22" s="251" t="str" cm="1">
        <f t="array" aca="1" ref="BX22" ca="1">IF($B22="","",IF(ISBLANK(INDIRECT("R9.Web!D"&amp;SUM(21,17*40,1))),"",INDIRECT("R9.Web!D"&amp;SUM(21,17*40,1))))</f>
        <v/>
      </c>
      <c r="BY22" s="251" t="str" cm="1">
        <f t="array" aca="1" ref="BY22" ca="1">IF($B22="","",IF(ISBLANK(INDIRECT("R9.Web!D"&amp;SUM(21,17*41,1))),"",INDIRECT("R9.Web!D"&amp;SUM(21,17*41,1))))</f>
        <v/>
      </c>
      <c r="BZ22" s="251" t="str" cm="1">
        <f t="array" aca="1" ref="BZ22" ca="1">IF($B22="","",IF(ISBLANK(INDIRECT("R9.Web!D"&amp;SUM(21,17*42,1))),"",INDIRECT("R9.Web!D"&amp;SUM(21,17*42,1))))</f>
        <v/>
      </c>
      <c r="CA22" s="251" t="str" cm="1">
        <f t="array" aca="1" ref="CA22" ca="1">IF($B22="","",IF(ISBLANK(INDIRECT("R9.Web!D"&amp;SUM(21,17*43,1))),"",INDIRECT("R9.Web!D"&amp;SUM(21,17*43,1))))</f>
        <v/>
      </c>
      <c r="CB22" s="251" t="str" cm="1">
        <f t="array" aca="1" ref="CB22" ca="1">IF($B22="","",IF(ISBLANK(INDIRECT("R9.Web!D"&amp;SUM(21,17*44,1))),"",INDIRECT("R9.Web!D"&amp;SUM(21,17*44,1))))</f>
        <v/>
      </c>
      <c r="CC22" s="251" t="str" cm="1">
        <f t="array" aca="1" ref="CC22" ca="1">IF($B22="","",IF(ISBLANK(INDIRECT("R9.Web!D"&amp;SUM(21,17*45,1))),"",INDIRECT("R9.Web!D"&amp;SUM(21,17*45,1))))</f>
        <v/>
      </c>
      <c r="CD22" s="251" t="str" cm="1">
        <f t="array" aca="1" ref="CD22" ca="1">IF($B22="","",IF(ISBLANK(INDIRECT("R9.Web!D"&amp;SUM(21,17*46,1))),"",INDIRECT("R9.Web!D"&amp;SUM(21,17*46,1))))</f>
        <v/>
      </c>
      <c r="CE22" s="251" t="str" cm="1">
        <f t="array" aca="1" ref="CE22" ca="1">IF($B22="","",IF(ISBLANK(INDIRECT("R9.Web!D"&amp;SUM(21,17*47,1))),"",INDIRECT("R9.Web!D"&amp;SUM(21,17*47,1))))</f>
        <v/>
      </c>
      <c r="CF22" s="251" t="str" cm="1">
        <f t="array" aca="1" ref="CF22" ca="1">IF($B22="","",IF(ISBLANK(INDIRECT("R9.Web!D"&amp;SUM(21,17*48,1))),"",INDIRECT("R9.Web!D"&amp;SUM(21,17*48,1))))</f>
        <v/>
      </c>
      <c r="CG22" s="251" t="str" cm="1">
        <f t="array" aca="1" ref="CG22" ca="1">IF($B22="","",IF(ISBLANK(INDIRECT("R9.Web!D"&amp;SUM(21,17*49,1))),"",INDIRECT("R9.Web!D"&amp;SUM(21,17*49,1))))</f>
        <v/>
      </c>
      <c r="CH22" s="251" t="str" cm="1">
        <f t="array" aca="1" ref="CH22" ca="1">IF($B22="","",IF(ISBLANK(INDIRECT("R11.Software!D"&amp;SUM(21,17*0,1))),"",INDIRECT("R11.Software!D"&amp;SUM(21,17*0,1))))</f>
        <v/>
      </c>
      <c r="CI22" s="251" t="str" cm="1">
        <f t="array" aca="1" ref="CI22" ca="1">IF($B22="","",IF(ISBLANK(INDIRECT("R11.Software!D"&amp;SUM(21,17*1,1))),"",INDIRECT("R11.Software!D"&amp;SUM(21,17*1,1))))</f>
        <v/>
      </c>
      <c r="CJ22" s="251" t="str" cm="1">
        <f t="array" aca="1" ref="CJ22" ca="1">IF($B22="","",IF(ISBLANK(INDIRECT("R11.Software!D"&amp;SUM(21,17*2,1))),"",INDIRECT("R11.Software!D"&amp;SUM(21,17*2,1))))</f>
        <v/>
      </c>
      <c r="CK22" s="251" t="str" cm="1">
        <f t="array" aca="1" ref="CK22" ca="1">IF($B22="","",IF(ISBLANK(INDIRECT("R11.Software!D"&amp;SUM(21,17*3,1))),"",INDIRECT("R11.Software!D"&amp;SUM(21,17*3,1))))</f>
        <v/>
      </c>
      <c r="CL22" s="251" t="str" cm="1">
        <f t="array" aca="1" ref="CL22" ca="1">IF($B22="","",IF(ISBLANK(INDIRECT("R11.Software!D"&amp;SUM(21,17*4,1))),"",INDIRECT("R11.Software!D"&amp;SUM(21,17*4,1))))</f>
        <v/>
      </c>
      <c r="CM22" s="251" t="str" cm="1">
        <f t="array" aca="1" ref="CM22" ca="1">IF($B22="","",IF(ISBLANK(INDIRECT("R11.Software!D"&amp;SUM(21,17*5,1))),"",INDIRECT("R11.Software!D"&amp;SUM(21,17*5,1))))</f>
        <v/>
      </c>
      <c r="CN22" s="251" t="str" cm="1">
        <f t="array" aca="1" ref="CN22" ca="1">IF($B22="","",IF(ISBLANK(INDIRECT("R12.ServiciosApoyo!D"&amp;SUM(21,17*0,1))),"",INDIRECT("R12.ServiciosApoyo!D"&amp;SUM(21,17*0,1))))</f>
        <v/>
      </c>
      <c r="CO22" s="251" t="str" cm="1">
        <f t="array" aca="1" ref="CO22" ca="1">IF($B22="","",IF(ISBLANK(INDIRECT("R12.ServiciosApoyo!D"&amp;SUM(21,17*1,1))),"",INDIRECT("R12.ServiciosApoyo!D"&amp;SUM(21,17*1,1))))</f>
        <v/>
      </c>
      <c r="CP22" s="251" t="str" cm="1">
        <f t="array" aca="1" ref="CP22" ca="1">IF($B22="","",IF(ISBLANK(INDIRECT("R12.ServiciosApoyo!D"&amp;SUM(21,17*2,1))),"",INDIRECT("R12.ServiciosApoyo!D"&amp;SUM(21,17*2,1))))</f>
        <v/>
      </c>
      <c r="CQ22" s="251" t="str" cm="1">
        <f t="array" aca="1" ref="CQ22" ca="1">IF($B22="","",IF(ISBLANK(INDIRECT("R12.ServiciosApoyo!D"&amp;SUM(21,17*3,1))),"",INDIRECT("R12.ServiciosApoyo!D"&amp;SUM(21,17*3,1))))</f>
        <v/>
      </c>
      <c r="CR22" s="251" t="str" cm="1">
        <f t="array" aca="1" ref="CR22" ca="1">IF($B22="","",IF(ISBLANK(INDIRECT("R12.ServiciosApoyo!D"&amp;SUM(21,17*4,1))),"",INDIRECT("R12.ServiciosApoyo!D"&amp;SUM(21,17*4,1))))</f>
        <v/>
      </c>
      <c r="CU22" s="71"/>
    </row>
    <row r="23" spans="2:99" ht="20.5">
      <c r="B23" s="178" t="str" cm="1">
        <f t="array" ref="B23">IFERROR(INDEX('03.Muestra'!$B$8:$B$17,SMALL(IF("Página Web"='03.Muestra'!$D$8:$D$17,ROW('03.Muestra'!$B$8:$B$17)-MIN(ROW('03.Muestra'!$D$8:$D$17))+1,""),ROW()-19)),"")</f>
        <v/>
      </c>
      <c r="C23" s="209" t="str" cm="1">
        <f t="array" ref="C23">IFERROR(INDEX('03.Muestra'!$C$8:$C$17,SMALL(IF("Página Web"='03.Muestra'!$D$8:$D$17,ROW('03.Muestra'!$C$8:$C$17)-MIN(ROW('03.Muestra'!$D$8:$D$17))+1,""),ROW()-19)),"")</f>
        <v/>
      </c>
      <c r="D23" s="210" t="str" cm="1">
        <f t="array" ref="D23">IFERROR(INDEX('03.Muestra'!$F$8:$F$17,SMALL(IF("Página Web"='03.Muestra'!$D$8:$D$17,ROW('03.Muestra'!$F$8:$F$17)-MIN(ROW('03.Muestra'!$D$8:$D$17))+1,""),ROW()-19)),"")</f>
        <v/>
      </c>
      <c r="E23" s="251" t="str" cm="1">
        <f t="array" aca="1" ref="E23" ca="1">IF($B23="","",IF(ISBLANK(INDIRECT("R5.Genéricos!D"&amp;SUM(21,17*0,1))),"",INDIRECT("R5.Genéricos!D"&amp;SUM(21,17*0,1))))</f>
        <v/>
      </c>
      <c r="F23" s="251" t="str" cm="1">
        <f t="array" aca="1" ref="F23" ca="1">IF($B23="","",IF(ISBLANK(INDIRECT("R5.Genéricos!D"&amp;SUM(21,17*1,4))),"",INDIRECT("R5.Genéricos!D"&amp;SUM(21,17*1,4))))</f>
        <v/>
      </c>
      <c r="G23" s="251" t="str" cm="1">
        <f t="array" aca="1" ref="G23" ca="1">IF($B23="","",IF(ISBLANK(INDIRECT("R5.Genéricos!D"&amp;SUM(21,17*2,1))),"",INDIRECT("R5.Genéricos!D"&amp;SUM(21,17*2,1))))</f>
        <v/>
      </c>
      <c r="H23" s="251" t="str" cm="1">
        <f t="array" aca="1" ref="H23" ca="1">IF($B23="","",IF(ISBLANK(INDIRECT("R6.Voz!D"&amp;SUM(21,17*0,1))),"",INDIRECT("R6.Voz!D"&amp;SUM(21,17*0,1))))</f>
        <v/>
      </c>
      <c r="I23" s="251" t="str" cm="1">
        <f t="array" aca="1" ref="I23" ca="1">IF($B23="","",IF(ISBLANK(INDIRECT("R6.Voz!D"&amp;SUM(21,17*1,1))),"",INDIRECT("R6.Voz!D"&amp;SUM(21,17*1,1))))</f>
        <v/>
      </c>
      <c r="J23" s="251" t="str" cm="1">
        <f t="array" aca="1" ref="J23" ca="1">IF($B23="","",IF(ISBLANK(INDIRECT("R6.Voz!D"&amp;SUM(21,17*2,1))),"",INDIRECT("R6.Voz!D"&amp;SUM(21,17*2,1))))</f>
        <v/>
      </c>
      <c r="K23" s="251" t="str" cm="1">
        <f t="array" aca="1" ref="K23" ca="1">IF($B23="","",IF(ISBLANK(INDIRECT("R6.Voz!D"&amp;SUM(21,17*3,1))),"",INDIRECT("R6.Voz!D"&amp;SUM(21,17*3,1))))</f>
        <v/>
      </c>
      <c r="L23" s="251" t="str" cm="1">
        <f t="array" aca="1" ref="L23" ca="1">IF($B23="","",IF(ISBLANK(INDIRECT("R6.Voz!D"&amp;SUM(21,17*4,1))),"",INDIRECT("R6.Voz!D"&amp;SUM(21,17*4,1))))</f>
        <v/>
      </c>
      <c r="M23" s="251" t="str" cm="1">
        <f t="array" aca="1" ref="M23" ca="1">IF($B23="","",IF(ISBLANK(INDIRECT("R6.Voz!D"&amp;SUM(21,17*5,1))),"",INDIRECT("R6.Voz!D"&amp;SUM(21,17*5,1))))</f>
        <v/>
      </c>
      <c r="N23" s="251" t="str" cm="1">
        <f t="array" aca="1" ref="N23" ca="1">IF($B23="","",IF(ISBLANK(INDIRECT("R6.Voz!D"&amp;SUM(21,17*6,1))),"",INDIRECT("R6.Voz!D"&amp;SUM(21,17*6,1))))</f>
        <v/>
      </c>
      <c r="O23" s="251" t="str" cm="1">
        <f t="array" aca="1" ref="O23" ca="1">IF($B23="","",IF(ISBLANK(INDIRECT("R6.Voz!D"&amp;SUM(21,17*7,1))),"",INDIRECT("R6.Voz!D"&amp;SUM(21,17*7,1))))</f>
        <v/>
      </c>
      <c r="P23" s="251" t="str" cm="1">
        <f t="array" aca="1" ref="P23" ca="1">IF($B23="","",IF(ISBLANK(INDIRECT("R6.Voz!D"&amp;SUM(21,17*8,1))),"",INDIRECT("R6.Voz!D"&amp;SUM(21,17*8,1))))</f>
        <v/>
      </c>
      <c r="Q23" s="251" t="str" cm="1">
        <f t="array" aca="1" ref="Q23" ca="1">IF($B23="","",IF(ISBLANK(INDIRECT("R6.Voz!D"&amp;SUM(21,17*9,1))),"",INDIRECT("R6.Voz!D"&amp;SUM(21,17*9,1))))</f>
        <v/>
      </c>
      <c r="R23" s="251" t="str" cm="1">
        <f t="array" aca="1" ref="R23" ca="1">IF($B23="","",IF(ISBLANK(INDIRECT("R6.Voz!D"&amp;SUM(21,17*10,1))),"",INDIRECT("R6.Voz!D"&amp;SUM(21,17*10,1))))</f>
        <v/>
      </c>
      <c r="S23" s="251" t="str" cm="1">
        <f t="array" aca="1" ref="S23" ca="1">IF($B23="","",IF(ISBLANK(INDIRECT("R6.Voz!D"&amp;SUM(21,17*11,1))),"",INDIRECT("R6.Voz!D"&amp;SUM(21,17*11,1))))</f>
        <v/>
      </c>
      <c r="T23" s="251" t="str" cm="1">
        <f t="array" aca="1" ref="T23" ca="1">IF($B23="","",IF(ISBLANK(INDIRECT("R6.Voz!D"&amp;SUM(21,17*12,1))),"",INDIRECT("R6.Voz!D"&amp;SUM(21,17*12,1))))</f>
        <v/>
      </c>
      <c r="U23" s="251" t="str" cm="1">
        <f t="array" aca="1" ref="U23" ca="1">IF($B23="","",IF(ISBLANK(INDIRECT("R6.Voz!D"&amp;SUM(21,17*13,1))),"",INDIRECT("R6.Voz!D"&amp;SUM(21,17*13,1))))</f>
        <v/>
      </c>
      <c r="V23" s="251" t="str" cm="1">
        <f t="array" aca="1" ref="V23" ca="1">IF($B23="","",IF(ISBLANK(INDIRECT("R6.Voz!D"&amp;SUM(21,17*14,1))),"",INDIRECT("R6.Voz!D"&amp;SUM(21,17*14,1))))</f>
        <v/>
      </c>
      <c r="W23" s="251" t="str" cm="1">
        <f t="array" aca="1" ref="W23" ca="1">IF($B23="","",IF(ISBLANK(INDIRECT("R6.Voz!D"&amp;SUM(21,17*15,1))),"",INDIRECT("R6.Voz!D"&amp;SUM(21,17*15,1))))</f>
        <v/>
      </c>
      <c r="X23" s="251" t="str" cm="1">
        <f t="array" aca="1" ref="X23" ca="1">IF($B23="","",IF(ISBLANK(INDIRECT("R6.Voz!D"&amp;SUM(21,17*16,1))),"",INDIRECT("R6.Voz!D"&amp;SUM(21,17*16,1))))</f>
        <v/>
      </c>
      <c r="Y23" s="251" t="str" cm="1">
        <f t="array" aca="1" ref="Y23" ca="1">IF($B23="","",IF(ISBLANK(INDIRECT("R6.Voz!D"&amp;SUM(21,17*17,1))),"",INDIRECT("R6.Voz!D"&amp;SUM(21,17*17,1))))</f>
        <v/>
      </c>
      <c r="Z23" s="251" t="str" cm="1">
        <f t="array" aca="1" ref="Z23" ca="1">IF($B23="","",IF(ISBLANK(INDIRECT("R6.Voz!D"&amp;SUM(21,17*18,1))),"",INDIRECT("R6.Voz!D"&amp;SUM(21,17*18,1))))</f>
        <v/>
      </c>
      <c r="AA23" s="251" t="str" cm="1">
        <f t="array" aca="1" ref="AA23" ca="1">IF($B23="","",IF(ISBLANK(INDIRECT("R7.Video!D"&amp;SUM(21,17*0,1))),"",INDIRECT("R7.Video!D"&amp;SUM(21,17*0,1))))</f>
        <v/>
      </c>
      <c r="AB23" s="251" t="str" cm="1">
        <f t="array" aca="1" ref="AB23" ca="1">IF($B23="","",IF(ISBLANK(INDIRECT("R7.Video!D"&amp;SUM(21,17*1,1))),"",INDIRECT("R7.Video!D"&amp;SUM(21,17*1,1))))</f>
        <v/>
      </c>
      <c r="AC23" s="251" t="str" cm="1">
        <f t="array" aca="1" ref="AC23" ca="1">IF($B23="","",IF(ISBLANK(INDIRECT("R7.Video!D"&amp;SUM(21,17*2,1))),"",INDIRECT("R7.Video!D"&amp;SUM(21,17*2,1))))</f>
        <v/>
      </c>
      <c r="AD23" s="251" t="str" cm="1">
        <f t="array" aca="1" ref="AD23" ca="1">IF($B23="","",IF(ISBLANK(INDIRECT("R7.Video!D"&amp;SUM(21,17*3,1))),"",INDIRECT("R7.Video!D"&amp;SUM(21,17*3,1))))</f>
        <v/>
      </c>
      <c r="AE23" s="251" t="str" cm="1">
        <f t="array" aca="1" ref="AE23" ca="1">IF($B23="","",IF(ISBLANK(INDIRECT("R7.Video!D"&amp;SUM(21,17*4,1))),"",INDIRECT("R7.Video!D"&amp;SUM(21,17*4,1))))</f>
        <v/>
      </c>
      <c r="AF23" s="251" t="str" cm="1">
        <f t="array" aca="1" ref="AF23" ca="1">IF($B23="","",IF(ISBLANK(INDIRECT("R7.Video!D"&amp;SUM(21,17*5,1))),"",INDIRECT("R7.Video!D"&amp;SUM(21,17*5,1))))</f>
        <v/>
      </c>
      <c r="AG23" s="251" t="str" cm="1">
        <f t="array" aca="1" ref="AG23" ca="1">IF($B23="","",IF(ISBLANK(INDIRECT("R7.Video!D"&amp;SUM(21,17*6,1))),"",INDIRECT("R7.Video!D"&amp;SUM(21,17*6,1))))</f>
        <v/>
      </c>
      <c r="AH23" s="251" t="str" cm="1">
        <f t="array" aca="1" ref="AH23" ca="1">IF($B23="","",IF(ISBLANK(INDIRECT("R7.Video!D"&amp;SUM(21,17*7,1))),"",INDIRECT("R7.Video!D"&amp;SUM(21,17*7,1))))</f>
        <v/>
      </c>
      <c r="AI23" s="251" t="str" cm="1">
        <f t="array" aca="1" ref="AI23" ca="1">IF($B23="","",IF(ISBLANK(INDIRECT("R7.Video!D"&amp;SUM(21,17*8,1))),"",INDIRECT("R7.Video!D"&amp;SUM(21,17*8,1))))</f>
        <v/>
      </c>
      <c r="AJ23" s="251" t="str" cm="1">
        <f t="array" aca="1" ref="AJ23" ca="1">IF($B23="","",IF(ISBLANK(INDIRECT("R9.Web!D"&amp;SUM(21,17*0,1))),"",INDIRECT("R9.Web!D"&amp;SUM(21,17*0,1))))</f>
        <v/>
      </c>
      <c r="AK23" s="251" t="str" cm="1">
        <f t="array" aca="1" ref="AK23" ca="1">IF($B23="","",IF(ISBLANK(INDIRECT("R9.Web!D"&amp;SUM(21,17*1,1))),"",INDIRECT("R9.Web!D"&amp;SUM(21,17*1,1))))</f>
        <v/>
      </c>
      <c r="AL23" s="251" t="str" cm="1">
        <f t="array" aca="1" ref="AL23" ca="1">IF($B23="","",IF(ISBLANK(INDIRECT("R9.Web!D"&amp;SUM(21,17*2,1))),"",INDIRECT("R9.Web!D"&amp;SUM(21,17*2,1))))</f>
        <v/>
      </c>
      <c r="AM23" s="251" t="str" cm="1">
        <f t="array" aca="1" ref="AM23" ca="1">IF($B23="","",IF(ISBLANK(INDIRECT("R9.Web!D"&amp;SUM(21,17*3,1))),"",INDIRECT("R9.Web!D"&amp;SUM(21,17*3,1))))</f>
        <v/>
      </c>
      <c r="AN23" s="251" t="str" cm="1">
        <f t="array" aca="1" ref="AN23" ca="1">IF($B23="","",IF(ISBLANK(INDIRECT("R9.Web!D"&amp;SUM(21,17*4,1))),"",INDIRECT("R9.Web!D"&amp;SUM(21,17*4,1))))</f>
        <v/>
      </c>
      <c r="AO23" s="251" t="str" cm="1">
        <f t="array" aca="1" ref="AO23" ca="1">IF($B23="","",IF(ISBLANK(INDIRECT("R9.Web!D"&amp;SUM(21,17*5,1))),"",INDIRECT("R9.Web!D"&amp;SUM(21,17*5,1))))</f>
        <v/>
      </c>
      <c r="AP23" s="251" t="str" cm="1">
        <f t="array" aca="1" ref="AP23" ca="1">IF($B23="","",IF(ISBLANK(INDIRECT("R9.Web!D"&amp;SUM(21,17*6,1))),"",INDIRECT("R9.Web!D"&amp;SUM(21,17*6,1))))</f>
        <v/>
      </c>
      <c r="AQ23" s="251" t="str" cm="1">
        <f t="array" aca="1" ref="AQ23" ca="1">IF($B23="","",IF(ISBLANK(INDIRECT("R9.Web!D"&amp;SUM(21,17*7,1))),"",INDIRECT("R9.Web!D"&amp;SUM(21,17*7,1))))</f>
        <v/>
      </c>
      <c r="AR23" s="251" t="str" cm="1">
        <f t="array" aca="1" ref="AR23" ca="1">IF($B23="","",IF(ISBLANK(INDIRECT("R9.Web!D"&amp;SUM(21,17*8,1))),"",INDIRECT("R9.Web!D"&amp;SUM(21,17*8,1))))</f>
        <v/>
      </c>
      <c r="AS23" s="251" t="str" cm="1">
        <f t="array" aca="1" ref="AS23" ca="1">IF($B23="","",IF(ISBLANK(INDIRECT("R9.Web!D"&amp;SUM(21,17*9,1))),"",INDIRECT("R9.Web!D"&amp;SUM(21,17*9,1))))</f>
        <v/>
      </c>
      <c r="AT23" s="251" t="str" cm="1">
        <f t="array" aca="1" ref="AT23" ca="1">IF($B23="","",IF(ISBLANK(INDIRECT("R9.Web!D"&amp;SUM(21,17*10,1))),"",INDIRECT("R9.Web!D"&amp;SUM(21,17*10,1))))</f>
        <v/>
      </c>
      <c r="AU23" s="251" t="str" cm="1">
        <f t="array" aca="1" ref="AU23" ca="1">IF($B23="","",IF(ISBLANK(INDIRECT("R9.Web!D"&amp;SUM(21,17*11,1))),"",INDIRECT("R9.Web!D"&amp;SUM(21,17*11,1))))</f>
        <v/>
      </c>
      <c r="AV23" s="251" t="str" cm="1">
        <f t="array" aca="1" ref="AV23" ca="1">IF($B23="","",IF(ISBLANK(INDIRECT("R9.Web!D"&amp;SUM(21,17*12,1))),"",INDIRECT("R9.Web!D"&amp;SUM(21,17*12,1))))</f>
        <v/>
      </c>
      <c r="AW23" s="251" t="str" cm="1">
        <f t="array" aca="1" ref="AW23" ca="1">IF($B23="","",IF(ISBLANK(INDIRECT("R9.Web!D"&amp;SUM(21,17*13,1))),"",INDIRECT("R9.Web!D"&amp;SUM(21,17*13,1))))</f>
        <v/>
      </c>
      <c r="AX23" s="251" t="str" cm="1">
        <f t="array" aca="1" ref="AX23" ca="1">IF($B23="","",IF(ISBLANK(INDIRECT("R9.Web!D"&amp;SUM(21,17*14,1))),"",INDIRECT("R9.Web!D"&amp;SUM(21,17*14,1))))</f>
        <v/>
      </c>
      <c r="AY23" s="251" t="str" cm="1">
        <f t="array" aca="1" ref="AY23" ca="1">IF($B23="","",IF(ISBLANK(INDIRECT("R9.Web!D"&amp;SUM(21,17*15,1))),"",INDIRECT("R9.Web!D"&amp;SUM(21,17*15,1))))</f>
        <v/>
      </c>
      <c r="AZ23" s="251" t="str" cm="1">
        <f t="array" aca="1" ref="AZ23" ca="1">IF($B23="","",IF(ISBLANK(INDIRECT("R9.Web!D"&amp;SUM(21,17*16,1))),"",INDIRECT("R9.Web!D"&amp;SUM(21,17*16,1))))</f>
        <v/>
      </c>
      <c r="BA23" s="251" t="str" cm="1">
        <f t="array" aca="1" ref="BA23" ca="1">IF($B23="","",IF(ISBLANK(INDIRECT("R9.Web!D"&amp;SUM(21,17*17,1))),"",INDIRECT("R9.Web!D"&amp;SUM(21,17*17,1))))</f>
        <v/>
      </c>
      <c r="BB23" s="251" t="str" cm="1">
        <f t="array" aca="1" ref="BB23" ca="1">IF($B23="","",IF(ISBLANK(INDIRECT("R9.Web!D"&amp;SUM(21,17*18,1))),"",INDIRECT("R9.Web!D"&amp;SUM(21,17*18,1))))</f>
        <v/>
      </c>
      <c r="BC23" s="251" t="str" cm="1">
        <f t="array" aca="1" ref="BC23" ca="1">IF($B23="","",IF(ISBLANK(INDIRECT("R9.Web!D"&amp;SUM(21,17*19,1))),"",INDIRECT("R9.Web!D"&amp;SUM(21,17*19,1))))</f>
        <v/>
      </c>
      <c r="BD23" s="251" t="str" cm="1">
        <f t="array" aca="1" ref="BD23" ca="1">IF($B23="","",IF(ISBLANK(INDIRECT("R9.Web!D"&amp;SUM(21,17*20,1))),"",INDIRECT("R9.Web!D"&amp;SUM(21,17*20,1))))</f>
        <v/>
      </c>
      <c r="BE23" s="251" t="str" cm="1">
        <f t="array" aca="1" ref="BE23" ca="1">IF($B23="","",IF(ISBLANK(INDIRECT("R9.Web!D"&amp;SUM(21,17*21,1))),"",INDIRECT("R9.Web!D"&amp;SUM(21,17*21,1))))</f>
        <v/>
      </c>
      <c r="BF23" s="251" t="str" cm="1">
        <f t="array" aca="1" ref="BF23" ca="1">IF($B23="","",IF(ISBLANK(INDIRECT("R9.Web!D"&amp;SUM(21,17*22,1))),"",INDIRECT("R9.Web!D"&amp;SUM(21,17*22,1))))</f>
        <v/>
      </c>
      <c r="BG23" s="251" t="str" cm="1">
        <f t="array" aca="1" ref="BG23" ca="1">IF($B23="","",IF(ISBLANK(INDIRECT("R9.Web!D"&amp;SUM(21,17*23,1))),"",INDIRECT("R9.Web!D"&amp;SUM(21,17*23,1))))</f>
        <v/>
      </c>
      <c r="BH23" s="251" t="str" cm="1">
        <f t="array" aca="1" ref="BH23" ca="1">IF($B23="","",IF(ISBLANK(INDIRECT("R9.Web!D"&amp;SUM(21,17*24,1))),"",INDIRECT("R9.Web!D"&amp;SUM(21,17*24,1))))</f>
        <v/>
      </c>
      <c r="BI23" s="251" t="str" cm="1">
        <f t="array" aca="1" ref="BI23" ca="1">IF($B23="","",IF(ISBLANK(INDIRECT("R9.Web!D"&amp;SUM(21,17*25,1))),"",INDIRECT("R9.Web!D"&amp;SUM(21,17*25,1))))</f>
        <v/>
      </c>
      <c r="BJ23" s="251" t="str" cm="1">
        <f t="array" aca="1" ref="BJ23" ca="1">IF($B23="","",IF(ISBLANK(INDIRECT("R9.Web!D"&amp;SUM(21,17*26,1))),"",INDIRECT("R9.Web!D"&amp;SUM(21,17*26,1))))</f>
        <v/>
      </c>
      <c r="BK23" s="251" t="str" cm="1">
        <f t="array" aca="1" ref="BK23" ca="1">IF($B23="","",IF(ISBLANK(INDIRECT("R9.Web!D"&amp;SUM(21,17*27,1))),"",INDIRECT("R9.Web!D"&amp;SUM(21,17*27,1))))</f>
        <v/>
      </c>
      <c r="BL23" s="251" t="str" cm="1">
        <f t="array" aca="1" ref="BL23" ca="1">IF($B23="","",IF(ISBLANK(INDIRECT("R9.Web!D"&amp;SUM(21,17*28,1))),"",INDIRECT("R9.Web!D"&amp;SUM(21,17*28,1))))</f>
        <v/>
      </c>
      <c r="BM23" s="251" t="str" cm="1">
        <f t="array" aca="1" ref="BM23" ca="1">IF($B23="","",IF(ISBLANK(INDIRECT("R9.Web!D"&amp;SUM(21,17*29,1))),"",INDIRECT("R9.Web!D"&amp;SUM(21,17*29,1))))</f>
        <v/>
      </c>
      <c r="BN23" s="251" t="str" cm="1">
        <f t="array" aca="1" ref="BN23" ca="1">IF($B23="","",IF(ISBLANK(INDIRECT("R9.Web!D"&amp;SUM(21,17*30,1))),"",INDIRECT("R9.Web!D"&amp;SUM(21,17*30,1))))</f>
        <v/>
      </c>
      <c r="BO23" s="251" t="str" cm="1">
        <f t="array" aca="1" ref="BO23" ca="1">IF($B23="","",IF(ISBLANK(INDIRECT("R9.Web!D"&amp;SUM(21,17*31,1))),"",INDIRECT("R9.Web!D"&amp;SUM(21,17*31,1))))</f>
        <v/>
      </c>
      <c r="BP23" s="251" t="str" cm="1">
        <f t="array" aca="1" ref="BP23" ca="1">IF($B23="","",IF(ISBLANK(INDIRECT("R9.Web!D"&amp;SUM(21,17*32,1))),"",INDIRECT("R9.Web!D"&amp;SUM(21,17*32,1))))</f>
        <v/>
      </c>
      <c r="BQ23" s="251" t="str" cm="1">
        <f t="array" aca="1" ref="BQ23" ca="1">IF($B23="","",IF(ISBLANK(INDIRECT("R9.Web!D"&amp;SUM(21,17*33,1))),"",INDIRECT("R9.Web!D"&amp;SUM(21,17*33,1))))</f>
        <v/>
      </c>
      <c r="BR23" s="251" t="str" cm="1">
        <f t="array" aca="1" ref="BR23" ca="1">IF($B23="","",IF(ISBLANK(INDIRECT("R9.Web!D"&amp;SUM(21,17*34,1))),"",INDIRECT("R9.Web!D"&amp;SUM(21,17*34,1))))</f>
        <v/>
      </c>
      <c r="BS23" s="251" t="str" cm="1">
        <f t="array" aca="1" ref="BS23" ca="1">IF($B23="","",IF(ISBLANK(INDIRECT("R9.Web!D"&amp;SUM(21,17*35,1))),"",INDIRECT("R9.Web!D"&amp;SUM(21,17*35,1))))</f>
        <v/>
      </c>
      <c r="BT23" s="251" t="str" cm="1">
        <f t="array" aca="1" ref="BT23" ca="1">IF($B23="","",IF(ISBLANK(INDIRECT("R9.Web!D"&amp;SUM(21,17*36,1))),"",INDIRECT("R9.Web!D"&amp;SUM(21,17*36,1))))</f>
        <v/>
      </c>
      <c r="BU23" s="251" t="str" cm="1">
        <f t="array" aca="1" ref="BU23" ca="1">IF($B23="","",IF(ISBLANK(INDIRECT("R9.Web!D"&amp;SUM(21,17*37,1))),"",INDIRECT("R9.Web!D"&amp;SUM(21,17*37,1))))</f>
        <v/>
      </c>
      <c r="BV23" s="251" t="str" cm="1">
        <f t="array" aca="1" ref="BV23" ca="1">IF($B23="","",IF(ISBLANK(INDIRECT("R9.Web!D"&amp;SUM(21,17*38,1))),"",INDIRECT("R9.Web!D"&amp;SUM(21,17*38,1))))</f>
        <v/>
      </c>
      <c r="BW23" s="251" t="str" cm="1">
        <f t="array" aca="1" ref="BW23" ca="1">IF($B23="","",IF(ISBLANK(INDIRECT("R9.Web!D"&amp;SUM(21,17*39,1))),"",INDIRECT("R9.Web!D"&amp;SUM(21,17*39,1))))</f>
        <v/>
      </c>
      <c r="BX23" s="251" t="str" cm="1">
        <f t="array" aca="1" ref="BX23" ca="1">IF($B23="","",IF(ISBLANK(INDIRECT("R9.Web!D"&amp;SUM(21,17*40,1))),"",INDIRECT("R9.Web!D"&amp;SUM(21,17*40,1))))</f>
        <v/>
      </c>
      <c r="BY23" s="251" t="str" cm="1">
        <f t="array" aca="1" ref="BY23" ca="1">IF($B23="","",IF(ISBLANK(INDIRECT("R9.Web!D"&amp;SUM(21,17*41,1))),"",INDIRECT("R9.Web!D"&amp;SUM(21,17*41,1))))</f>
        <v/>
      </c>
      <c r="BZ23" s="251" t="str" cm="1">
        <f t="array" aca="1" ref="BZ23" ca="1">IF($B23="","",IF(ISBLANK(INDIRECT("R9.Web!D"&amp;SUM(21,17*42,1))),"",INDIRECT("R9.Web!D"&amp;SUM(21,17*42,1))))</f>
        <v/>
      </c>
      <c r="CA23" s="251" t="str" cm="1">
        <f t="array" aca="1" ref="CA23" ca="1">IF($B23="","",IF(ISBLANK(INDIRECT("R9.Web!D"&amp;SUM(21,17*43,1))),"",INDIRECT("R9.Web!D"&amp;SUM(21,17*43,1))))</f>
        <v/>
      </c>
      <c r="CB23" s="251" t="str" cm="1">
        <f t="array" aca="1" ref="CB23" ca="1">IF($B23="","",IF(ISBLANK(INDIRECT("R9.Web!D"&amp;SUM(21,17*44,1))),"",INDIRECT("R9.Web!D"&amp;SUM(21,17*44,1))))</f>
        <v/>
      </c>
      <c r="CC23" s="251" t="str" cm="1">
        <f t="array" aca="1" ref="CC23" ca="1">IF($B23="","",IF(ISBLANK(INDIRECT("R9.Web!D"&amp;SUM(21,17*45,1))),"",INDIRECT("R9.Web!D"&amp;SUM(21,17*45,1))))</f>
        <v/>
      </c>
      <c r="CD23" s="251" t="str" cm="1">
        <f t="array" aca="1" ref="CD23" ca="1">IF($B23="","",IF(ISBLANK(INDIRECT("R9.Web!D"&amp;SUM(21,17*46,1))),"",INDIRECT("R9.Web!D"&amp;SUM(21,17*46,1))))</f>
        <v/>
      </c>
      <c r="CE23" s="251" t="str" cm="1">
        <f t="array" aca="1" ref="CE23" ca="1">IF($B23="","",IF(ISBLANK(INDIRECT("R9.Web!D"&amp;SUM(21,17*47,1))),"",INDIRECT("R9.Web!D"&amp;SUM(21,17*47,1))))</f>
        <v/>
      </c>
      <c r="CF23" s="251" t="str" cm="1">
        <f t="array" aca="1" ref="CF23" ca="1">IF($B23="","",IF(ISBLANK(INDIRECT("R9.Web!D"&amp;SUM(21,17*48,1))),"",INDIRECT("R9.Web!D"&amp;SUM(21,17*48,1))))</f>
        <v/>
      </c>
      <c r="CG23" s="251" t="str" cm="1">
        <f t="array" aca="1" ref="CG23" ca="1">IF($B23="","",IF(ISBLANK(INDIRECT("R9.Web!D"&amp;SUM(21,17*49,1))),"",INDIRECT("R9.Web!D"&amp;SUM(21,17*49,1))))</f>
        <v/>
      </c>
      <c r="CH23" s="251" t="str" cm="1">
        <f t="array" aca="1" ref="CH23" ca="1">IF($B23="","",IF(ISBLANK(INDIRECT("R11.Software!D"&amp;SUM(21,17*0,1))),"",INDIRECT("R11.Software!D"&amp;SUM(21,17*0,1))))</f>
        <v/>
      </c>
      <c r="CI23" s="251" t="str" cm="1">
        <f t="array" aca="1" ref="CI23" ca="1">IF($B23="","",IF(ISBLANK(INDIRECT("R11.Software!D"&amp;SUM(21,17*1,1))),"",INDIRECT("R11.Software!D"&amp;SUM(21,17*1,1))))</f>
        <v/>
      </c>
      <c r="CJ23" s="251" t="str" cm="1">
        <f t="array" aca="1" ref="CJ23" ca="1">IF($B23="","",IF(ISBLANK(INDIRECT("R11.Software!D"&amp;SUM(21,17*2,1))),"",INDIRECT("R11.Software!D"&amp;SUM(21,17*2,1))))</f>
        <v/>
      </c>
      <c r="CK23" s="251" t="str" cm="1">
        <f t="array" aca="1" ref="CK23" ca="1">IF($B23="","",IF(ISBLANK(INDIRECT("R11.Software!D"&amp;SUM(21,17*3,1))),"",INDIRECT("R11.Software!D"&amp;SUM(21,17*3,1))))</f>
        <v/>
      </c>
      <c r="CL23" s="251" t="str" cm="1">
        <f t="array" aca="1" ref="CL23" ca="1">IF($B23="","",IF(ISBLANK(INDIRECT("R11.Software!D"&amp;SUM(21,17*4,1))),"",INDIRECT("R11.Software!D"&amp;SUM(21,17*4,1))))</f>
        <v/>
      </c>
      <c r="CM23" s="251" t="str" cm="1">
        <f t="array" aca="1" ref="CM23" ca="1">IF($B23="","",IF(ISBLANK(INDIRECT("R11.Software!D"&amp;SUM(21,17*5,1))),"",INDIRECT("R11.Software!D"&amp;SUM(21,17*5,1))))</f>
        <v/>
      </c>
      <c r="CN23" s="251" t="str" cm="1">
        <f t="array" aca="1" ref="CN23" ca="1">IF($B23="","",IF(ISBLANK(INDIRECT("R12.ServiciosApoyo!D"&amp;SUM(21,17*0,1))),"",INDIRECT("R12.ServiciosApoyo!D"&amp;SUM(21,17*0,1))))</f>
        <v/>
      </c>
      <c r="CO23" s="251" t="str" cm="1">
        <f t="array" aca="1" ref="CO23" ca="1">IF($B23="","",IF(ISBLANK(INDIRECT("R12.ServiciosApoyo!D"&amp;SUM(21,17*1,1))),"",INDIRECT("R12.ServiciosApoyo!D"&amp;SUM(21,17*1,1))))</f>
        <v/>
      </c>
      <c r="CP23" s="251" t="str" cm="1">
        <f t="array" aca="1" ref="CP23" ca="1">IF($B23="","",IF(ISBLANK(INDIRECT("R12.ServiciosApoyo!D"&amp;SUM(21,17*2,1))),"",INDIRECT("R12.ServiciosApoyo!D"&amp;SUM(21,17*2,1))))</f>
        <v/>
      </c>
      <c r="CQ23" s="251" t="str" cm="1">
        <f t="array" aca="1" ref="CQ23" ca="1">IF($B23="","",IF(ISBLANK(INDIRECT("R12.ServiciosApoyo!D"&amp;SUM(21,17*3,1))),"",INDIRECT("R12.ServiciosApoyo!D"&amp;SUM(21,17*3,1))))</f>
        <v/>
      </c>
      <c r="CR23" s="251" t="str" cm="1">
        <f t="array" aca="1" ref="CR23" ca="1">IF($B23="","",IF(ISBLANK(INDIRECT("R12.ServiciosApoyo!D"&amp;SUM(21,17*4,1))),"",INDIRECT("R12.ServiciosApoyo!D"&amp;SUM(21,17*4,1))))</f>
        <v/>
      </c>
      <c r="CU23" s="71"/>
    </row>
    <row r="24" spans="2:99" ht="20.5">
      <c r="B24" s="178" t="str" cm="1">
        <f t="array" ref="B24">IFERROR(INDEX('03.Muestra'!$B$8:$B$17,SMALL(IF("Página Web"='03.Muestra'!$D$8:$D$17,ROW('03.Muestra'!$B$8:$B$17)-MIN(ROW('03.Muestra'!$D$8:$D$17))+1,""),ROW()-19)),"")</f>
        <v/>
      </c>
      <c r="C24" s="209" t="str" cm="1">
        <f t="array" ref="C24">IFERROR(INDEX('03.Muestra'!$C$8:$C$17,SMALL(IF("Página Web"='03.Muestra'!$D$8:$D$17,ROW('03.Muestra'!$C$8:$C$17)-MIN(ROW('03.Muestra'!$D$8:$D$17))+1,""),ROW()-19)),"")</f>
        <v/>
      </c>
      <c r="D24" s="210" t="str" cm="1">
        <f t="array" ref="D24">IFERROR(INDEX('03.Muestra'!$F$8:$F$17,SMALL(IF("Página Web"='03.Muestra'!$D$8:$D$17,ROW('03.Muestra'!$F$8:$F$17)-MIN(ROW('03.Muestra'!$D$8:$D$17))+1,""),ROW()-19)),"")</f>
        <v/>
      </c>
      <c r="E24" s="251" t="str" cm="1">
        <f t="array" aca="1" ref="E24" ca="1">IF($B24="","",IF(ISBLANK(INDIRECT("R5.Genéricos!D"&amp;SUM(21,17*0,1))),"",INDIRECT("R5.Genéricos!D"&amp;SUM(21,17*0,1))))</f>
        <v/>
      </c>
      <c r="F24" s="251" t="str" cm="1">
        <f t="array" aca="1" ref="F24" ca="1">IF($B24="","",IF(ISBLANK(INDIRECT("R5.Genéricos!D"&amp;SUM(21,17*1,5))),"",INDIRECT("R5.Genéricos!D"&amp;SUM(21,17*1,5))))</f>
        <v/>
      </c>
      <c r="G24" s="251" t="str" cm="1">
        <f t="array" aca="1" ref="G24" ca="1">IF($B24="","",IF(ISBLANK(INDIRECT("R5.Genéricos!D"&amp;SUM(21,17*2,1))),"",INDIRECT("R5.Genéricos!D"&amp;SUM(21,17*2,1))))</f>
        <v/>
      </c>
      <c r="H24" s="251" t="str" cm="1">
        <f t="array" aca="1" ref="H24" ca="1">IF($B24="","",IF(ISBLANK(INDIRECT("R6.Voz!D"&amp;SUM(21,17*0,1))),"",INDIRECT("R6.Voz!D"&amp;SUM(21,17*0,1))))</f>
        <v/>
      </c>
      <c r="I24" s="251" t="str" cm="1">
        <f t="array" aca="1" ref="I24" ca="1">IF($B24="","",IF(ISBLANK(INDIRECT("R6.Voz!D"&amp;SUM(21,17*1,1))),"",INDIRECT("R6.Voz!D"&amp;SUM(21,17*1,1))))</f>
        <v/>
      </c>
      <c r="J24" s="251" t="str" cm="1">
        <f t="array" aca="1" ref="J24" ca="1">IF($B24="","",IF(ISBLANK(INDIRECT("R6.Voz!D"&amp;SUM(21,17*2,1))),"",INDIRECT("R6.Voz!D"&amp;SUM(21,17*2,1))))</f>
        <v/>
      </c>
      <c r="K24" s="251" t="str" cm="1">
        <f t="array" aca="1" ref="K24" ca="1">IF($B24="","",IF(ISBLANK(INDIRECT("R6.Voz!D"&amp;SUM(21,17*3,1))),"",INDIRECT("R6.Voz!D"&amp;SUM(21,17*3,1))))</f>
        <v/>
      </c>
      <c r="L24" s="251" t="str" cm="1">
        <f t="array" aca="1" ref="L24" ca="1">IF($B24="","",IF(ISBLANK(INDIRECT("R6.Voz!D"&amp;SUM(21,17*4,1))),"",INDIRECT("R6.Voz!D"&amp;SUM(21,17*4,1))))</f>
        <v/>
      </c>
      <c r="M24" s="251" t="str" cm="1">
        <f t="array" aca="1" ref="M24" ca="1">IF($B24="","",IF(ISBLANK(INDIRECT("R6.Voz!D"&amp;SUM(21,17*5,1))),"",INDIRECT("R6.Voz!D"&amp;SUM(21,17*5,1))))</f>
        <v/>
      </c>
      <c r="N24" s="251" t="str" cm="1">
        <f t="array" aca="1" ref="N24" ca="1">IF($B24="","",IF(ISBLANK(INDIRECT("R6.Voz!D"&amp;SUM(21,17*6,1))),"",INDIRECT("R6.Voz!D"&amp;SUM(21,17*6,1))))</f>
        <v/>
      </c>
      <c r="O24" s="251" t="str" cm="1">
        <f t="array" aca="1" ref="O24" ca="1">IF($B24="","",IF(ISBLANK(INDIRECT("R6.Voz!D"&amp;SUM(21,17*7,1))),"",INDIRECT("R6.Voz!D"&amp;SUM(21,17*7,1))))</f>
        <v/>
      </c>
      <c r="P24" s="251" t="str" cm="1">
        <f t="array" aca="1" ref="P24" ca="1">IF($B24="","",IF(ISBLANK(INDIRECT("R6.Voz!D"&amp;SUM(21,17*8,1))),"",INDIRECT("R6.Voz!D"&amp;SUM(21,17*8,1))))</f>
        <v/>
      </c>
      <c r="Q24" s="251" t="str" cm="1">
        <f t="array" aca="1" ref="Q24" ca="1">IF($B24="","",IF(ISBLANK(INDIRECT("R6.Voz!D"&amp;SUM(21,17*9,1))),"",INDIRECT("R6.Voz!D"&amp;SUM(21,17*9,1))))</f>
        <v/>
      </c>
      <c r="R24" s="251" t="str" cm="1">
        <f t="array" aca="1" ref="R24" ca="1">IF($B24="","",IF(ISBLANK(INDIRECT("R6.Voz!D"&amp;SUM(21,17*10,1))),"",INDIRECT("R6.Voz!D"&amp;SUM(21,17*10,1))))</f>
        <v/>
      </c>
      <c r="S24" s="251" t="str" cm="1">
        <f t="array" aca="1" ref="S24" ca="1">IF($B24="","",IF(ISBLANK(INDIRECT("R6.Voz!D"&amp;SUM(21,17*11,1))),"",INDIRECT("R6.Voz!D"&amp;SUM(21,17*11,1))))</f>
        <v/>
      </c>
      <c r="T24" s="251" t="str" cm="1">
        <f t="array" aca="1" ref="T24" ca="1">IF($B24="","",IF(ISBLANK(INDIRECT("R6.Voz!D"&amp;SUM(21,17*12,1))),"",INDIRECT("R6.Voz!D"&amp;SUM(21,17*12,1))))</f>
        <v/>
      </c>
      <c r="U24" s="251" t="str" cm="1">
        <f t="array" aca="1" ref="U24" ca="1">IF($B24="","",IF(ISBLANK(INDIRECT("R6.Voz!D"&amp;SUM(21,17*13,1))),"",INDIRECT("R6.Voz!D"&amp;SUM(21,17*13,1))))</f>
        <v/>
      </c>
      <c r="V24" s="251" t="str" cm="1">
        <f t="array" aca="1" ref="V24" ca="1">IF($B24="","",IF(ISBLANK(INDIRECT("R6.Voz!D"&amp;SUM(21,17*14,1))),"",INDIRECT("R6.Voz!D"&amp;SUM(21,17*14,1))))</f>
        <v/>
      </c>
      <c r="W24" s="251" t="str" cm="1">
        <f t="array" aca="1" ref="W24" ca="1">IF($B24="","",IF(ISBLANK(INDIRECT("R6.Voz!D"&amp;SUM(21,17*15,1))),"",INDIRECT("R6.Voz!D"&amp;SUM(21,17*15,1))))</f>
        <v/>
      </c>
      <c r="X24" s="251" t="str" cm="1">
        <f t="array" aca="1" ref="X24" ca="1">IF($B24="","",IF(ISBLANK(INDIRECT("R6.Voz!D"&amp;SUM(21,17*16,1))),"",INDIRECT("R6.Voz!D"&amp;SUM(21,17*16,1))))</f>
        <v/>
      </c>
      <c r="Y24" s="251" t="str" cm="1">
        <f t="array" aca="1" ref="Y24" ca="1">IF($B24="","",IF(ISBLANK(INDIRECT("R6.Voz!D"&amp;SUM(21,17*17,1))),"",INDIRECT("R6.Voz!D"&amp;SUM(21,17*17,1))))</f>
        <v/>
      </c>
      <c r="Z24" s="251" t="str" cm="1">
        <f t="array" aca="1" ref="Z24" ca="1">IF($B24="","",IF(ISBLANK(INDIRECT("R6.Voz!D"&amp;SUM(21,17*18,1))),"",INDIRECT("R6.Voz!D"&amp;SUM(21,17*18,1))))</f>
        <v/>
      </c>
      <c r="AA24" s="251" t="str" cm="1">
        <f t="array" aca="1" ref="AA24" ca="1">IF($B24="","",IF(ISBLANK(INDIRECT("R7.Video!D"&amp;SUM(21,17*0,1))),"",INDIRECT("R7.Video!D"&amp;SUM(21,17*0,1))))</f>
        <v/>
      </c>
      <c r="AB24" s="251" t="str" cm="1">
        <f t="array" aca="1" ref="AB24" ca="1">IF($B24="","",IF(ISBLANK(INDIRECT("R7.Video!D"&amp;SUM(21,17*1,1))),"",INDIRECT("R7.Video!D"&amp;SUM(21,17*1,1))))</f>
        <v/>
      </c>
      <c r="AC24" s="251" t="str" cm="1">
        <f t="array" aca="1" ref="AC24" ca="1">IF($B24="","",IF(ISBLANK(INDIRECT("R7.Video!D"&amp;SUM(21,17*2,1))),"",INDIRECT("R7.Video!D"&amp;SUM(21,17*2,1))))</f>
        <v/>
      </c>
      <c r="AD24" s="251" t="str" cm="1">
        <f t="array" aca="1" ref="AD24" ca="1">IF($B24="","",IF(ISBLANK(INDIRECT("R7.Video!D"&amp;SUM(21,17*3,1))),"",INDIRECT("R7.Video!D"&amp;SUM(21,17*3,1))))</f>
        <v/>
      </c>
      <c r="AE24" s="251" t="str" cm="1">
        <f t="array" aca="1" ref="AE24" ca="1">IF($B24="","",IF(ISBLANK(INDIRECT("R7.Video!D"&amp;SUM(21,17*4,1))),"",INDIRECT("R7.Video!D"&amp;SUM(21,17*4,1))))</f>
        <v/>
      </c>
      <c r="AF24" s="251" t="str" cm="1">
        <f t="array" aca="1" ref="AF24" ca="1">IF($B24="","",IF(ISBLANK(INDIRECT("R7.Video!D"&amp;SUM(21,17*5,1))),"",INDIRECT("R7.Video!D"&amp;SUM(21,17*5,1))))</f>
        <v/>
      </c>
      <c r="AG24" s="251" t="str" cm="1">
        <f t="array" aca="1" ref="AG24" ca="1">IF($B24="","",IF(ISBLANK(INDIRECT("R7.Video!D"&amp;SUM(21,17*6,1))),"",INDIRECT("R7.Video!D"&amp;SUM(21,17*6,1))))</f>
        <v/>
      </c>
      <c r="AH24" s="251" t="str" cm="1">
        <f t="array" aca="1" ref="AH24" ca="1">IF($B24="","",IF(ISBLANK(INDIRECT("R7.Video!D"&amp;SUM(21,17*7,1))),"",INDIRECT("R7.Video!D"&amp;SUM(21,17*7,1))))</f>
        <v/>
      </c>
      <c r="AI24" s="251" t="str" cm="1">
        <f t="array" aca="1" ref="AI24" ca="1">IF($B24="","",IF(ISBLANK(INDIRECT("R7.Video!D"&amp;SUM(21,17*8,1))),"",INDIRECT("R7.Video!D"&amp;SUM(21,17*8,1))))</f>
        <v/>
      </c>
      <c r="AJ24" s="251" t="str" cm="1">
        <f t="array" aca="1" ref="AJ24" ca="1">IF($B24="","",IF(ISBLANK(INDIRECT("R9.Web!D"&amp;SUM(21,17*0,1))),"",INDIRECT("R9.Web!D"&amp;SUM(21,17*0,1))))</f>
        <v/>
      </c>
      <c r="AK24" s="251" t="str" cm="1">
        <f t="array" aca="1" ref="AK24" ca="1">IF($B24="","",IF(ISBLANK(INDIRECT("R9.Web!D"&amp;SUM(21,17*1,1))),"",INDIRECT("R9.Web!D"&amp;SUM(21,17*1,1))))</f>
        <v/>
      </c>
      <c r="AL24" s="251" t="str" cm="1">
        <f t="array" aca="1" ref="AL24" ca="1">IF($B24="","",IF(ISBLANK(INDIRECT("R9.Web!D"&amp;SUM(21,17*2,1))),"",INDIRECT("R9.Web!D"&amp;SUM(21,17*2,1))))</f>
        <v/>
      </c>
      <c r="AM24" s="251" t="str" cm="1">
        <f t="array" aca="1" ref="AM24" ca="1">IF($B24="","",IF(ISBLANK(INDIRECT("R9.Web!D"&amp;SUM(21,17*3,1))),"",INDIRECT("R9.Web!D"&amp;SUM(21,17*3,1))))</f>
        <v/>
      </c>
      <c r="AN24" s="251" t="str" cm="1">
        <f t="array" aca="1" ref="AN24" ca="1">IF($B24="","",IF(ISBLANK(INDIRECT("R9.Web!D"&amp;SUM(21,17*4,1))),"",INDIRECT("R9.Web!D"&amp;SUM(21,17*4,1))))</f>
        <v/>
      </c>
      <c r="AO24" s="251" t="str" cm="1">
        <f t="array" aca="1" ref="AO24" ca="1">IF($B24="","",IF(ISBLANK(INDIRECT("R9.Web!D"&amp;SUM(21,17*5,1))),"",INDIRECT("R9.Web!D"&amp;SUM(21,17*5,1))))</f>
        <v/>
      </c>
      <c r="AP24" s="251" t="str" cm="1">
        <f t="array" aca="1" ref="AP24" ca="1">IF($B24="","",IF(ISBLANK(INDIRECT("R9.Web!D"&amp;SUM(21,17*6,1))),"",INDIRECT("R9.Web!D"&amp;SUM(21,17*6,1))))</f>
        <v/>
      </c>
      <c r="AQ24" s="251" t="str" cm="1">
        <f t="array" aca="1" ref="AQ24" ca="1">IF($B24="","",IF(ISBLANK(INDIRECT("R9.Web!D"&amp;SUM(21,17*7,1))),"",INDIRECT("R9.Web!D"&amp;SUM(21,17*7,1))))</f>
        <v/>
      </c>
      <c r="AR24" s="251" t="str" cm="1">
        <f t="array" aca="1" ref="AR24" ca="1">IF($B24="","",IF(ISBLANK(INDIRECT("R9.Web!D"&amp;SUM(21,17*8,1))),"",INDIRECT("R9.Web!D"&amp;SUM(21,17*8,1))))</f>
        <v/>
      </c>
      <c r="AS24" s="251" t="str" cm="1">
        <f t="array" aca="1" ref="AS24" ca="1">IF($B24="","",IF(ISBLANK(INDIRECT("R9.Web!D"&amp;SUM(21,17*9,1))),"",INDIRECT("R9.Web!D"&amp;SUM(21,17*9,1))))</f>
        <v/>
      </c>
      <c r="AT24" s="251" t="str" cm="1">
        <f t="array" aca="1" ref="AT24" ca="1">IF($B24="","",IF(ISBLANK(INDIRECT("R9.Web!D"&amp;SUM(21,17*10,1))),"",INDIRECT("R9.Web!D"&amp;SUM(21,17*10,1))))</f>
        <v/>
      </c>
      <c r="AU24" s="251" t="str" cm="1">
        <f t="array" aca="1" ref="AU24" ca="1">IF($B24="","",IF(ISBLANK(INDIRECT("R9.Web!D"&amp;SUM(21,17*11,1))),"",INDIRECT("R9.Web!D"&amp;SUM(21,17*11,1))))</f>
        <v/>
      </c>
      <c r="AV24" s="251" t="str" cm="1">
        <f t="array" aca="1" ref="AV24" ca="1">IF($B24="","",IF(ISBLANK(INDIRECT("R9.Web!D"&amp;SUM(21,17*12,1))),"",INDIRECT("R9.Web!D"&amp;SUM(21,17*12,1))))</f>
        <v/>
      </c>
      <c r="AW24" s="251" t="str" cm="1">
        <f t="array" aca="1" ref="AW24" ca="1">IF($B24="","",IF(ISBLANK(INDIRECT("R9.Web!D"&amp;SUM(21,17*13,1))),"",INDIRECT("R9.Web!D"&amp;SUM(21,17*13,1))))</f>
        <v/>
      </c>
      <c r="AX24" s="251" t="str" cm="1">
        <f t="array" aca="1" ref="AX24" ca="1">IF($B24="","",IF(ISBLANK(INDIRECT("R9.Web!D"&amp;SUM(21,17*14,1))),"",INDIRECT("R9.Web!D"&amp;SUM(21,17*14,1))))</f>
        <v/>
      </c>
      <c r="AY24" s="251" t="str" cm="1">
        <f t="array" aca="1" ref="AY24" ca="1">IF($B24="","",IF(ISBLANK(INDIRECT("R9.Web!D"&amp;SUM(21,17*15,1))),"",INDIRECT("R9.Web!D"&amp;SUM(21,17*15,1))))</f>
        <v/>
      </c>
      <c r="AZ24" s="251" t="str" cm="1">
        <f t="array" aca="1" ref="AZ24" ca="1">IF($B24="","",IF(ISBLANK(INDIRECT("R9.Web!D"&amp;SUM(21,17*16,1))),"",INDIRECT("R9.Web!D"&amp;SUM(21,17*16,1))))</f>
        <v/>
      </c>
      <c r="BA24" s="251" t="str" cm="1">
        <f t="array" aca="1" ref="BA24" ca="1">IF($B24="","",IF(ISBLANK(INDIRECT("R9.Web!D"&amp;SUM(21,17*17,1))),"",INDIRECT("R9.Web!D"&amp;SUM(21,17*17,1))))</f>
        <v/>
      </c>
      <c r="BB24" s="251" t="str" cm="1">
        <f t="array" aca="1" ref="BB24" ca="1">IF($B24="","",IF(ISBLANK(INDIRECT("R9.Web!D"&amp;SUM(21,17*18,1))),"",INDIRECT("R9.Web!D"&amp;SUM(21,17*18,1))))</f>
        <v/>
      </c>
      <c r="BC24" s="251" t="str" cm="1">
        <f t="array" aca="1" ref="BC24" ca="1">IF($B24="","",IF(ISBLANK(INDIRECT("R9.Web!D"&amp;SUM(21,17*19,1))),"",INDIRECT("R9.Web!D"&amp;SUM(21,17*19,1))))</f>
        <v/>
      </c>
      <c r="BD24" s="251" t="str" cm="1">
        <f t="array" aca="1" ref="BD24" ca="1">IF($B24="","",IF(ISBLANK(INDIRECT("R9.Web!D"&amp;SUM(21,17*20,1))),"",INDIRECT("R9.Web!D"&amp;SUM(21,17*20,1))))</f>
        <v/>
      </c>
      <c r="BE24" s="251" t="str" cm="1">
        <f t="array" aca="1" ref="BE24" ca="1">IF($B24="","",IF(ISBLANK(INDIRECT("R9.Web!D"&amp;SUM(21,17*21,1))),"",INDIRECT("R9.Web!D"&amp;SUM(21,17*21,1))))</f>
        <v/>
      </c>
      <c r="BF24" s="251" t="str" cm="1">
        <f t="array" aca="1" ref="BF24" ca="1">IF($B24="","",IF(ISBLANK(INDIRECT("R9.Web!D"&amp;SUM(21,17*22,1))),"",INDIRECT("R9.Web!D"&amp;SUM(21,17*22,1))))</f>
        <v/>
      </c>
      <c r="BG24" s="251" t="str" cm="1">
        <f t="array" aca="1" ref="BG24" ca="1">IF($B24="","",IF(ISBLANK(INDIRECT("R9.Web!D"&amp;SUM(21,17*23,1))),"",INDIRECT("R9.Web!D"&amp;SUM(21,17*23,1))))</f>
        <v/>
      </c>
      <c r="BH24" s="251" t="str" cm="1">
        <f t="array" aca="1" ref="BH24" ca="1">IF($B24="","",IF(ISBLANK(INDIRECT("R9.Web!D"&amp;SUM(21,17*24,1))),"",INDIRECT("R9.Web!D"&amp;SUM(21,17*24,1))))</f>
        <v/>
      </c>
      <c r="BI24" s="251" t="str" cm="1">
        <f t="array" aca="1" ref="BI24" ca="1">IF($B24="","",IF(ISBLANK(INDIRECT("R9.Web!D"&amp;SUM(21,17*25,1))),"",INDIRECT("R9.Web!D"&amp;SUM(21,17*25,1))))</f>
        <v/>
      </c>
      <c r="BJ24" s="251" t="str" cm="1">
        <f t="array" aca="1" ref="BJ24" ca="1">IF($B24="","",IF(ISBLANK(INDIRECT("R9.Web!D"&amp;SUM(21,17*26,1))),"",INDIRECT("R9.Web!D"&amp;SUM(21,17*26,1))))</f>
        <v/>
      </c>
      <c r="BK24" s="251" t="str" cm="1">
        <f t="array" aca="1" ref="BK24" ca="1">IF($B24="","",IF(ISBLANK(INDIRECT("R9.Web!D"&amp;SUM(21,17*27,1))),"",INDIRECT("R9.Web!D"&amp;SUM(21,17*27,1))))</f>
        <v/>
      </c>
      <c r="BL24" s="251" t="str" cm="1">
        <f t="array" aca="1" ref="BL24" ca="1">IF($B24="","",IF(ISBLANK(INDIRECT("R9.Web!D"&amp;SUM(21,17*28,1))),"",INDIRECT("R9.Web!D"&amp;SUM(21,17*28,1))))</f>
        <v/>
      </c>
      <c r="BM24" s="251" t="str" cm="1">
        <f t="array" aca="1" ref="BM24" ca="1">IF($B24="","",IF(ISBLANK(INDIRECT("R9.Web!D"&amp;SUM(21,17*29,1))),"",INDIRECT("R9.Web!D"&amp;SUM(21,17*29,1))))</f>
        <v/>
      </c>
      <c r="BN24" s="251" t="str" cm="1">
        <f t="array" aca="1" ref="BN24" ca="1">IF($B24="","",IF(ISBLANK(INDIRECT("R9.Web!D"&amp;SUM(21,17*30,1))),"",INDIRECT("R9.Web!D"&amp;SUM(21,17*30,1))))</f>
        <v/>
      </c>
      <c r="BO24" s="251" t="str" cm="1">
        <f t="array" aca="1" ref="BO24" ca="1">IF($B24="","",IF(ISBLANK(INDIRECT("R9.Web!D"&amp;SUM(21,17*31,1))),"",INDIRECT("R9.Web!D"&amp;SUM(21,17*31,1))))</f>
        <v/>
      </c>
      <c r="BP24" s="251" t="str" cm="1">
        <f t="array" aca="1" ref="BP24" ca="1">IF($B24="","",IF(ISBLANK(INDIRECT("R9.Web!D"&amp;SUM(21,17*32,1))),"",INDIRECT("R9.Web!D"&amp;SUM(21,17*32,1))))</f>
        <v/>
      </c>
      <c r="BQ24" s="251" t="str" cm="1">
        <f t="array" aca="1" ref="BQ24" ca="1">IF($B24="","",IF(ISBLANK(INDIRECT("R9.Web!D"&amp;SUM(21,17*33,1))),"",INDIRECT("R9.Web!D"&amp;SUM(21,17*33,1))))</f>
        <v/>
      </c>
      <c r="BR24" s="251" t="str" cm="1">
        <f t="array" aca="1" ref="BR24" ca="1">IF($B24="","",IF(ISBLANK(INDIRECT("R9.Web!D"&amp;SUM(21,17*34,1))),"",INDIRECT("R9.Web!D"&amp;SUM(21,17*34,1))))</f>
        <v/>
      </c>
      <c r="BS24" s="251" t="str" cm="1">
        <f t="array" aca="1" ref="BS24" ca="1">IF($B24="","",IF(ISBLANK(INDIRECT("R9.Web!D"&amp;SUM(21,17*35,1))),"",INDIRECT("R9.Web!D"&amp;SUM(21,17*35,1))))</f>
        <v/>
      </c>
      <c r="BT24" s="251" t="str" cm="1">
        <f t="array" aca="1" ref="BT24" ca="1">IF($B24="","",IF(ISBLANK(INDIRECT("R9.Web!D"&amp;SUM(21,17*36,1))),"",INDIRECT("R9.Web!D"&amp;SUM(21,17*36,1))))</f>
        <v/>
      </c>
      <c r="BU24" s="251" t="str" cm="1">
        <f t="array" aca="1" ref="BU24" ca="1">IF($B24="","",IF(ISBLANK(INDIRECT("R9.Web!D"&amp;SUM(21,17*37,1))),"",INDIRECT("R9.Web!D"&amp;SUM(21,17*37,1))))</f>
        <v/>
      </c>
      <c r="BV24" s="251" t="str" cm="1">
        <f t="array" aca="1" ref="BV24" ca="1">IF($B24="","",IF(ISBLANK(INDIRECT("R9.Web!D"&amp;SUM(21,17*38,1))),"",INDIRECT("R9.Web!D"&amp;SUM(21,17*38,1))))</f>
        <v/>
      </c>
      <c r="BW24" s="251" t="str" cm="1">
        <f t="array" aca="1" ref="BW24" ca="1">IF($B24="","",IF(ISBLANK(INDIRECT("R9.Web!D"&amp;SUM(21,17*39,1))),"",INDIRECT("R9.Web!D"&amp;SUM(21,17*39,1))))</f>
        <v/>
      </c>
      <c r="BX24" s="251" t="str" cm="1">
        <f t="array" aca="1" ref="BX24" ca="1">IF($B24="","",IF(ISBLANK(INDIRECT("R9.Web!D"&amp;SUM(21,17*40,1))),"",INDIRECT("R9.Web!D"&amp;SUM(21,17*40,1))))</f>
        <v/>
      </c>
      <c r="BY24" s="251" t="str" cm="1">
        <f t="array" aca="1" ref="BY24" ca="1">IF($B24="","",IF(ISBLANK(INDIRECT("R9.Web!D"&amp;SUM(21,17*41,1))),"",INDIRECT("R9.Web!D"&amp;SUM(21,17*41,1))))</f>
        <v/>
      </c>
      <c r="BZ24" s="251" t="str" cm="1">
        <f t="array" aca="1" ref="BZ24" ca="1">IF($B24="","",IF(ISBLANK(INDIRECT("R9.Web!D"&amp;SUM(21,17*42,1))),"",INDIRECT("R9.Web!D"&amp;SUM(21,17*42,1))))</f>
        <v/>
      </c>
      <c r="CA24" s="251" t="str" cm="1">
        <f t="array" aca="1" ref="CA24" ca="1">IF($B24="","",IF(ISBLANK(INDIRECT("R9.Web!D"&amp;SUM(21,17*43,1))),"",INDIRECT("R9.Web!D"&amp;SUM(21,17*43,1))))</f>
        <v/>
      </c>
      <c r="CB24" s="251" t="str" cm="1">
        <f t="array" aca="1" ref="CB24" ca="1">IF($B24="","",IF(ISBLANK(INDIRECT("R9.Web!D"&amp;SUM(21,17*44,1))),"",INDIRECT("R9.Web!D"&amp;SUM(21,17*44,1))))</f>
        <v/>
      </c>
      <c r="CC24" s="251" t="str" cm="1">
        <f t="array" aca="1" ref="CC24" ca="1">IF($B24="","",IF(ISBLANK(INDIRECT("R9.Web!D"&amp;SUM(21,17*45,1))),"",INDIRECT("R9.Web!D"&amp;SUM(21,17*45,1))))</f>
        <v/>
      </c>
      <c r="CD24" s="251" t="str" cm="1">
        <f t="array" aca="1" ref="CD24" ca="1">IF($B24="","",IF(ISBLANK(INDIRECT("R9.Web!D"&amp;SUM(21,17*46,1))),"",INDIRECT("R9.Web!D"&amp;SUM(21,17*46,1))))</f>
        <v/>
      </c>
      <c r="CE24" s="251" t="str" cm="1">
        <f t="array" aca="1" ref="CE24" ca="1">IF($B24="","",IF(ISBLANK(INDIRECT("R9.Web!D"&amp;SUM(21,17*47,1))),"",INDIRECT("R9.Web!D"&amp;SUM(21,17*47,1))))</f>
        <v/>
      </c>
      <c r="CF24" s="251" t="str" cm="1">
        <f t="array" aca="1" ref="CF24" ca="1">IF($B24="","",IF(ISBLANK(INDIRECT("R9.Web!D"&amp;SUM(21,17*48,1))),"",INDIRECT("R9.Web!D"&amp;SUM(21,17*48,1))))</f>
        <v/>
      </c>
      <c r="CG24" s="251" t="str" cm="1">
        <f t="array" aca="1" ref="CG24" ca="1">IF($B24="","",IF(ISBLANK(INDIRECT("R9.Web!D"&amp;SUM(21,17*49,1))),"",INDIRECT("R9.Web!D"&amp;SUM(21,17*49,1))))</f>
        <v/>
      </c>
      <c r="CH24" s="251" t="str" cm="1">
        <f t="array" aca="1" ref="CH24" ca="1">IF($B24="","",IF(ISBLANK(INDIRECT("R11.Software!D"&amp;SUM(21,17*0,1))),"",INDIRECT("R11.Software!D"&amp;SUM(21,17*0,1))))</f>
        <v/>
      </c>
      <c r="CI24" s="251" t="str" cm="1">
        <f t="array" aca="1" ref="CI24" ca="1">IF($B24="","",IF(ISBLANK(INDIRECT("R11.Software!D"&amp;SUM(21,17*1,1))),"",INDIRECT("R11.Software!D"&amp;SUM(21,17*1,1))))</f>
        <v/>
      </c>
      <c r="CJ24" s="251" t="str" cm="1">
        <f t="array" aca="1" ref="CJ24" ca="1">IF($B24="","",IF(ISBLANK(INDIRECT("R11.Software!D"&amp;SUM(21,17*2,1))),"",INDIRECT("R11.Software!D"&amp;SUM(21,17*2,1))))</f>
        <v/>
      </c>
      <c r="CK24" s="251" t="str" cm="1">
        <f t="array" aca="1" ref="CK24" ca="1">IF($B24="","",IF(ISBLANK(INDIRECT("R11.Software!D"&amp;SUM(21,17*3,1))),"",INDIRECT("R11.Software!D"&amp;SUM(21,17*3,1))))</f>
        <v/>
      </c>
      <c r="CL24" s="251" t="str" cm="1">
        <f t="array" aca="1" ref="CL24" ca="1">IF($B24="","",IF(ISBLANK(INDIRECT("R11.Software!D"&amp;SUM(21,17*4,1))),"",INDIRECT("R11.Software!D"&amp;SUM(21,17*4,1))))</f>
        <v/>
      </c>
      <c r="CM24" s="251" t="str" cm="1">
        <f t="array" aca="1" ref="CM24" ca="1">IF($B24="","",IF(ISBLANK(INDIRECT("R11.Software!D"&amp;SUM(21,17*5,1))),"",INDIRECT("R11.Software!D"&amp;SUM(21,17*5,1))))</f>
        <v/>
      </c>
      <c r="CN24" s="251" t="str" cm="1">
        <f t="array" aca="1" ref="CN24" ca="1">IF($B24="","",IF(ISBLANK(INDIRECT("R12.ServiciosApoyo!D"&amp;SUM(21,17*0,1))),"",INDIRECT("R12.ServiciosApoyo!D"&amp;SUM(21,17*0,1))))</f>
        <v/>
      </c>
      <c r="CO24" s="251" t="str" cm="1">
        <f t="array" aca="1" ref="CO24" ca="1">IF($B24="","",IF(ISBLANK(INDIRECT("R12.ServiciosApoyo!D"&amp;SUM(21,17*1,1))),"",INDIRECT("R12.ServiciosApoyo!D"&amp;SUM(21,17*1,1))))</f>
        <v/>
      </c>
      <c r="CP24" s="251" t="str" cm="1">
        <f t="array" aca="1" ref="CP24" ca="1">IF($B24="","",IF(ISBLANK(INDIRECT("R12.ServiciosApoyo!D"&amp;SUM(21,17*2,1))),"",INDIRECT("R12.ServiciosApoyo!D"&amp;SUM(21,17*2,1))))</f>
        <v/>
      </c>
      <c r="CQ24" s="251" t="str" cm="1">
        <f t="array" aca="1" ref="CQ24" ca="1">IF($B24="","",IF(ISBLANK(INDIRECT("R12.ServiciosApoyo!D"&amp;SUM(21,17*3,1))),"",INDIRECT("R12.ServiciosApoyo!D"&amp;SUM(21,17*3,1))))</f>
        <v/>
      </c>
      <c r="CR24" s="251" t="str" cm="1">
        <f t="array" aca="1" ref="CR24" ca="1">IF($B24="","",IF(ISBLANK(INDIRECT("R12.ServiciosApoyo!D"&amp;SUM(21,17*4,1))),"",INDIRECT("R12.ServiciosApoyo!D"&amp;SUM(21,17*4,1))))</f>
        <v/>
      </c>
      <c r="CU24" s="71"/>
    </row>
    <row r="25" spans="2:99" ht="20.5">
      <c r="B25" s="178" t="str" cm="1">
        <f t="array" ref="B25">IFERROR(INDEX('03.Muestra'!$B$8:$B$17,SMALL(IF("Página Web"='03.Muestra'!$D$8:$D$17,ROW('03.Muestra'!$B$8:$B$17)-MIN(ROW('03.Muestra'!$D$8:$D$17))+1,""),ROW()-19)),"")</f>
        <v/>
      </c>
      <c r="C25" s="209" t="str" cm="1">
        <f t="array" ref="C25">IFERROR(INDEX('03.Muestra'!$C$8:$C$17,SMALL(IF("Página Web"='03.Muestra'!$D$8:$D$17,ROW('03.Muestra'!$C$8:$C$17)-MIN(ROW('03.Muestra'!$D$8:$D$17))+1,""),ROW()-19)),"")</f>
        <v/>
      </c>
      <c r="D25" s="210" t="str" cm="1">
        <f t="array" ref="D25">IFERROR(INDEX('03.Muestra'!$F$8:$F$17,SMALL(IF("Página Web"='03.Muestra'!$D$8:$D$17,ROW('03.Muestra'!$F$8:$F$17)-MIN(ROW('03.Muestra'!$D$8:$D$17))+1,""),ROW()-19)),"")</f>
        <v/>
      </c>
      <c r="E25" s="251" t="str" cm="1">
        <f t="array" aca="1" ref="E25" ca="1">IF($B25="","",IF(ISBLANK(INDIRECT("R5.Genéricos!D"&amp;SUM(21,17*0,1))),"",INDIRECT("R5.Genéricos!D"&amp;SUM(21,17*0,1))))</f>
        <v/>
      </c>
      <c r="F25" s="251" t="str" cm="1">
        <f t="array" aca="1" ref="F25" ca="1">IF($B25="","",IF(ISBLANK(INDIRECT("R5.Genéricos!D"&amp;SUM(21,17*1,6))),"",INDIRECT("R5.Genéricos!D"&amp;SUM(21,17*1,6))))</f>
        <v/>
      </c>
      <c r="G25" s="251" t="str" cm="1">
        <f t="array" aca="1" ref="G25" ca="1">IF($B25="","",IF(ISBLANK(INDIRECT("R5.Genéricos!D"&amp;SUM(21,17*2,1))),"",INDIRECT("R5.Genéricos!D"&amp;SUM(21,17*2,1))))</f>
        <v/>
      </c>
      <c r="H25" s="251" t="str" cm="1">
        <f t="array" aca="1" ref="H25" ca="1">IF($B25="","",IF(ISBLANK(INDIRECT("R6.Voz!D"&amp;SUM(21,17*0,1))),"",INDIRECT("R6.Voz!D"&amp;SUM(21,17*0,1))))</f>
        <v/>
      </c>
      <c r="I25" s="251" t="str" cm="1">
        <f t="array" aca="1" ref="I25" ca="1">IF($B25="","",IF(ISBLANK(INDIRECT("R6.Voz!D"&amp;SUM(21,17*1,1))),"",INDIRECT("R6.Voz!D"&amp;SUM(21,17*1,1))))</f>
        <v/>
      </c>
      <c r="J25" s="251" t="str" cm="1">
        <f t="array" aca="1" ref="J25" ca="1">IF($B25="","",IF(ISBLANK(INDIRECT("R6.Voz!D"&amp;SUM(21,17*2,1))),"",INDIRECT("R6.Voz!D"&amp;SUM(21,17*2,1))))</f>
        <v/>
      </c>
      <c r="K25" s="251" t="str" cm="1">
        <f t="array" aca="1" ref="K25" ca="1">IF($B25="","",IF(ISBLANK(INDIRECT("R6.Voz!D"&amp;SUM(21,17*3,1))),"",INDIRECT("R6.Voz!D"&amp;SUM(21,17*3,1))))</f>
        <v/>
      </c>
      <c r="L25" s="251" t="str" cm="1">
        <f t="array" aca="1" ref="L25" ca="1">IF($B25="","",IF(ISBLANK(INDIRECT("R6.Voz!D"&amp;SUM(21,17*4,1))),"",INDIRECT("R6.Voz!D"&amp;SUM(21,17*4,1))))</f>
        <v/>
      </c>
      <c r="M25" s="251" t="str" cm="1">
        <f t="array" aca="1" ref="M25" ca="1">IF($B25="","",IF(ISBLANK(INDIRECT("R6.Voz!D"&amp;SUM(21,17*5,1))),"",INDIRECT("R6.Voz!D"&amp;SUM(21,17*5,1))))</f>
        <v/>
      </c>
      <c r="N25" s="251" t="str" cm="1">
        <f t="array" aca="1" ref="N25" ca="1">IF($B25="","",IF(ISBLANK(INDIRECT("R6.Voz!D"&amp;SUM(21,17*6,1))),"",INDIRECT("R6.Voz!D"&amp;SUM(21,17*6,1))))</f>
        <v/>
      </c>
      <c r="O25" s="251" t="str" cm="1">
        <f t="array" aca="1" ref="O25" ca="1">IF($B25="","",IF(ISBLANK(INDIRECT("R6.Voz!D"&amp;SUM(21,17*7,1))),"",INDIRECT("R6.Voz!D"&amp;SUM(21,17*7,1))))</f>
        <v/>
      </c>
      <c r="P25" s="251" t="str" cm="1">
        <f t="array" aca="1" ref="P25" ca="1">IF($B25="","",IF(ISBLANK(INDIRECT("R6.Voz!D"&amp;SUM(21,17*8,1))),"",INDIRECT("R6.Voz!D"&amp;SUM(21,17*8,1))))</f>
        <v/>
      </c>
      <c r="Q25" s="251" t="str" cm="1">
        <f t="array" aca="1" ref="Q25" ca="1">IF($B25="","",IF(ISBLANK(INDIRECT("R6.Voz!D"&amp;SUM(21,17*9,1))),"",INDIRECT("R6.Voz!D"&amp;SUM(21,17*9,1))))</f>
        <v/>
      </c>
      <c r="R25" s="251" t="str" cm="1">
        <f t="array" aca="1" ref="R25" ca="1">IF($B25="","",IF(ISBLANK(INDIRECT("R6.Voz!D"&amp;SUM(21,17*10,1))),"",INDIRECT("R6.Voz!D"&amp;SUM(21,17*10,1))))</f>
        <v/>
      </c>
      <c r="S25" s="251" t="str" cm="1">
        <f t="array" aca="1" ref="S25" ca="1">IF($B25="","",IF(ISBLANK(INDIRECT("R6.Voz!D"&amp;SUM(21,17*11,1))),"",INDIRECT("R6.Voz!D"&amp;SUM(21,17*11,1))))</f>
        <v/>
      </c>
      <c r="T25" s="251" t="str" cm="1">
        <f t="array" aca="1" ref="T25" ca="1">IF($B25="","",IF(ISBLANK(INDIRECT("R6.Voz!D"&amp;SUM(21,17*12,1))),"",INDIRECT("R6.Voz!D"&amp;SUM(21,17*12,1))))</f>
        <v/>
      </c>
      <c r="U25" s="251" t="str" cm="1">
        <f t="array" aca="1" ref="U25" ca="1">IF($B25="","",IF(ISBLANK(INDIRECT("R6.Voz!D"&amp;SUM(21,17*13,1))),"",INDIRECT("R6.Voz!D"&amp;SUM(21,17*13,1))))</f>
        <v/>
      </c>
      <c r="V25" s="251" t="str" cm="1">
        <f t="array" aca="1" ref="V25" ca="1">IF($B25="","",IF(ISBLANK(INDIRECT("R6.Voz!D"&amp;SUM(21,17*14,1))),"",INDIRECT("R6.Voz!D"&amp;SUM(21,17*14,1))))</f>
        <v/>
      </c>
      <c r="W25" s="251" t="str" cm="1">
        <f t="array" aca="1" ref="W25" ca="1">IF($B25="","",IF(ISBLANK(INDIRECT("R6.Voz!D"&amp;SUM(21,17*15,1))),"",INDIRECT("R6.Voz!D"&amp;SUM(21,17*15,1))))</f>
        <v/>
      </c>
      <c r="X25" s="251" t="str" cm="1">
        <f t="array" aca="1" ref="X25" ca="1">IF($B25="","",IF(ISBLANK(INDIRECT("R6.Voz!D"&amp;SUM(21,17*16,1))),"",INDIRECT("R6.Voz!D"&amp;SUM(21,17*16,1))))</f>
        <v/>
      </c>
      <c r="Y25" s="251" t="str" cm="1">
        <f t="array" aca="1" ref="Y25" ca="1">IF($B25="","",IF(ISBLANK(INDIRECT("R6.Voz!D"&amp;SUM(21,17*17,1))),"",INDIRECT("R6.Voz!D"&amp;SUM(21,17*17,1))))</f>
        <v/>
      </c>
      <c r="Z25" s="251" t="str" cm="1">
        <f t="array" aca="1" ref="Z25" ca="1">IF($B25="","",IF(ISBLANK(INDIRECT("R6.Voz!D"&amp;SUM(21,17*18,1))),"",INDIRECT("R6.Voz!D"&amp;SUM(21,17*18,1))))</f>
        <v/>
      </c>
      <c r="AA25" s="251" t="str" cm="1">
        <f t="array" aca="1" ref="AA25" ca="1">IF($B25="","",IF(ISBLANK(INDIRECT("R7.Video!D"&amp;SUM(21,17*0,1))),"",INDIRECT("R7.Video!D"&amp;SUM(21,17*0,1))))</f>
        <v/>
      </c>
      <c r="AB25" s="251" t="str" cm="1">
        <f t="array" aca="1" ref="AB25" ca="1">IF($B25="","",IF(ISBLANK(INDIRECT("R7.Video!D"&amp;SUM(21,17*1,1))),"",INDIRECT("R7.Video!D"&amp;SUM(21,17*1,1))))</f>
        <v/>
      </c>
      <c r="AC25" s="251" t="str" cm="1">
        <f t="array" aca="1" ref="AC25" ca="1">IF($B25="","",IF(ISBLANK(INDIRECT("R7.Video!D"&amp;SUM(21,17*2,1))),"",INDIRECT("R7.Video!D"&amp;SUM(21,17*2,1))))</f>
        <v/>
      </c>
      <c r="AD25" s="251" t="str" cm="1">
        <f t="array" aca="1" ref="AD25" ca="1">IF($B25="","",IF(ISBLANK(INDIRECT("R7.Video!D"&amp;SUM(21,17*3,1))),"",INDIRECT("R7.Video!D"&amp;SUM(21,17*3,1))))</f>
        <v/>
      </c>
      <c r="AE25" s="251" t="str" cm="1">
        <f t="array" aca="1" ref="AE25" ca="1">IF($B25="","",IF(ISBLANK(INDIRECT("R7.Video!D"&amp;SUM(21,17*4,1))),"",INDIRECT("R7.Video!D"&amp;SUM(21,17*4,1))))</f>
        <v/>
      </c>
      <c r="AF25" s="251" t="str" cm="1">
        <f t="array" aca="1" ref="AF25" ca="1">IF($B25="","",IF(ISBLANK(INDIRECT("R7.Video!D"&amp;SUM(21,17*5,1))),"",INDIRECT("R7.Video!D"&amp;SUM(21,17*5,1))))</f>
        <v/>
      </c>
      <c r="AG25" s="251" t="str" cm="1">
        <f t="array" aca="1" ref="AG25" ca="1">IF($B25="","",IF(ISBLANK(INDIRECT("R7.Video!D"&amp;SUM(21,17*6,1))),"",INDIRECT("R7.Video!D"&amp;SUM(21,17*6,1))))</f>
        <v/>
      </c>
      <c r="AH25" s="251" t="str" cm="1">
        <f t="array" aca="1" ref="AH25" ca="1">IF($B25="","",IF(ISBLANK(INDIRECT("R7.Video!D"&amp;SUM(21,17*7,1))),"",INDIRECT("R7.Video!D"&amp;SUM(21,17*7,1))))</f>
        <v/>
      </c>
      <c r="AI25" s="251" t="str" cm="1">
        <f t="array" aca="1" ref="AI25" ca="1">IF($B25="","",IF(ISBLANK(INDIRECT("R7.Video!D"&amp;SUM(21,17*8,1))),"",INDIRECT("R7.Video!D"&amp;SUM(21,17*8,1))))</f>
        <v/>
      </c>
      <c r="AJ25" s="251" t="str" cm="1">
        <f t="array" aca="1" ref="AJ25" ca="1">IF($B25="","",IF(ISBLANK(INDIRECT("R9.Web!D"&amp;SUM(21,17*0,1))),"",INDIRECT("R9.Web!D"&amp;SUM(21,17*0,1))))</f>
        <v/>
      </c>
      <c r="AK25" s="251" t="str" cm="1">
        <f t="array" aca="1" ref="AK25" ca="1">IF($B25="","",IF(ISBLANK(INDIRECT("R9.Web!D"&amp;SUM(21,17*1,1))),"",INDIRECT("R9.Web!D"&amp;SUM(21,17*1,1))))</f>
        <v/>
      </c>
      <c r="AL25" s="251" t="str" cm="1">
        <f t="array" aca="1" ref="AL25" ca="1">IF($B25="","",IF(ISBLANK(INDIRECT("R9.Web!D"&amp;SUM(21,17*2,1))),"",INDIRECT("R9.Web!D"&amp;SUM(21,17*2,1))))</f>
        <v/>
      </c>
      <c r="AM25" s="251" t="str" cm="1">
        <f t="array" aca="1" ref="AM25" ca="1">IF($B25="","",IF(ISBLANK(INDIRECT("R9.Web!D"&amp;SUM(21,17*3,1))),"",INDIRECT("R9.Web!D"&amp;SUM(21,17*3,1))))</f>
        <v/>
      </c>
      <c r="AN25" s="251" t="str" cm="1">
        <f t="array" aca="1" ref="AN25" ca="1">IF($B25="","",IF(ISBLANK(INDIRECT("R9.Web!D"&amp;SUM(21,17*4,1))),"",INDIRECT("R9.Web!D"&amp;SUM(21,17*4,1))))</f>
        <v/>
      </c>
      <c r="AO25" s="251" t="str" cm="1">
        <f t="array" aca="1" ref="AO25" ca="1">IF($B25="","",IF(ISBLANK(INDIRECT("R9.Web!D"&amp;SUM(21,17*5,1))),"",INDIRECT("R9.Web!D"&amp;SUM(21,17*5,1))))</f>
        <v/>
      </c>
      <c r="AP25" s="251" t="str" cm="1">
        <f t="array" aca="1" ref="AP25" ca="1">IF($B25="","",IF(ISBLANK(INDIRECT("R9.Web!D"&amp;SUM(21,17*6,1))),"",INDIRECT("R9.Web!D"&amp;SUM(21,17*6,1))))</f>
        <v/>
      </c>
      <c r="AQ25" s="251" t="str" cm="1">
        <f t="array" aca="1" ref="AQ25" ca="1">IF($B25="","",IF(ISBLANK(INDIRECT("R9.Web!D"&amp;SUM(21,17*7,1))),"",INDIRECT("R9.Web!D"&amp;SUM(21,17*7,1))))</f>
        <v/>
      </c>
      <c r="AR25" s="251" t="str" cm="1">
        <f t="array" aca="1" ref="AR25" ca="1">IF($B25="","",IF(ISBLANK(INDIRECT("R9.Web!D"&amp;SUM(21,17*8,1))),"",INDIRECT("R9.Web!D"&amp;SUM(21,17*8,1))))</f>
        <v/>
      </c>
      <c r="AS25" s="251" t="str" cm="1">
        <f t="array" aca="1" ref="AS25" ca="1">IF($B25="","",IF(ISBLANK(INDIRECT("R9.Web!D"&amp;SUM(21,17*9,1))),"",INDIRECT("R9.Web!D"&amp;SUM(21,17*9,1))))</f>
        <v/>
      </c>
      <c r="AT25" s="251" t="str" cm="1">
        <f t="array" aca="1" ref="AT25" ca="1">IF($B25="","",IF(ISBLANK(INDIRECT("R9.Web!D"&amp;SUM(21,17*10,1))),"",INDIRECT("R9.Web!D"&amp;SUM(21,17*10,1))))</f>
        <v/>
      </c>
      <c r="AU25" s="251" t="str" cm="1">
        <f t="array" aca="1" ref="AU25" ca="1">IF($B25="","",IF(ISBLANK(INDIRECT("R9.Web!D"&amp;SUM(21,17*11,1))),"",INDIRECT("R9.Web!D"&amp;SUM(21,17*11,1))))</f>
        <v/>
      </c>
      <c r="AV25" s="251" t="str" cm="1">
        <f t="array" aca="1" ref="AV25" ca="1">IF($B25="","",IF(ISBLANK(INDIRECT("R9.Web!D"&amp;SUM(21,17*12,1))),"",INDIRECT("R9.Web!D"&amp;SUM(21,17*12,1))))</f>
        <v/>
      </c>
      <c r="AW25" s="251" t="str" cm="1">
        <f t="array" aca="1" ref="AW25" ca="1">IF($B25="","",IF(ISBLANK(INDIRECT("R9.Web!D"&amp;SUM(21,17*13,1))),"",INDIRECT("R9.Web!D"&amp;SUM(21,17*13,1))))</f>
        <v/>
      </c>
      <c r="AX25" s="251" t="str" cm="1">
        <f t="array" aca="1" ref="AX25" ca="1">IF($B25="","",IF(ISBLANK(INDIRECT("R9.Web!D"&amp;SUM(21,17*14,1))),"",INDIRECT("R9.Web!D"&amp;SUM(21,17*14,1))))</f>
        <v/>
      </c>
      <c r="AY25" s="251" t="str" cm="1">
        <f t="array" aca="1" ref="AY25" ca="1">IF($B25="","",IF(ISBLANK(INDIRECT("R9.Web!D"&amp;SUM(21,17*15,1))),"",INDIRECT("R9.Web!D"&amp;SUM(21,17*15,1))))</f>
        <v/>
      </c>
      <c r="AZ25" s="251" t="str" cm="1">
        <f t="array" aca="1" ref="AZ25" ca="1">IF($B25="","",IF(ISBLANK(INDIRECT("R9.Web!D"&amp;SUM(21,17*16,1))),"",INDIRECT("R9.Web!D"&amp;SUM(21,17*16,1))))</f>
        <v/>
      </c>
      <c r="BA25" s="251" t="str" cm="1">
        <f t="array" aca="1" ref="BA25" ca="1">IF($B25="","",IF(ISBLANK(INDIRECT("R9.Web!D"&amp;SUM(21,17*17,1))),"",INDIRECT("R9.Web!D"&amp;SUM(21,17*17,1))))</f>
        <v/>
      </c>
      <c r="BB25" s="251" t="str" cm="1">
        <f t="array" aca="1" ref="BB25" ca="1">IF($B25="","",IF(ISBLANK(INDIRECT("R9.Web!D"&amp;SUM(21,17*18,1))),"",INDIRECT("R9.Web!D"&amp;SUM(21,17*18,1))))</f>
        <v/>
      </c>
      <c r="BC25" s="251" t="str" cm="1">
        <f t="array" aca="1" ref="BC25" ca="1">IF($B25="","",IF(ISBLANK(INDIRECT("R9.Web!D"&amp;SUM(21,17*19,1))),"",INDIRECT("R9.Web!D"&amp;SUM(21,17*19,1))))</f>
        <v/>
      </c>
      <c r="BD25" s="251" t="str" cm="1">
        <f t="array" aca="1" ref="BD25" ca="1">IF($B25="","",IF(ISBLANK(INDIRECT("R9.Web!D"&amp;SUM(21,17*20,1))),"",INDIRECT("R9.Web!D"&amp;SUM(21,17*20,1))))</f>
        <v/>
      </c>
      <c r="BE25" s="251" t="str" cm="1">
        <f t="array" aca="1" ref="BE25" ca="1">IF($B25="","",IF(ISBLANK(INDIRECT("R9.Web!D"&amp;SUM(21,17*21,1))),"",INDIRECT("R9.Web!D"&amp;SUM(21,17*21,1))))</f>
        <v/>
      </c>
      <c r="BF25" s="251" t="str" cm="1">
        <f t="array" aca="1" ref="BF25" ca="1">IF($B25="","",IF(ISBLANK(INDIRECT("R9.Web!D"&amp;SUM(21,17*22,1))),"",INDIRECT("R9.Web!D"&amp;SUM(21,17*22,1))))</f>
        <v/>
      </c>
      <c r="BG25" s="251" t="str" cm="1">
        <f t="array" aca="1" ref="BG25" ca="1">IF($B25="","",IF(ISBLANK(INDIRECT("R9.Web!D"&amp;SUM(21,17*23,1))),"",INDIRECT("R9.Web!D"&amp;SUM(21,17*23,1))))</f>
        <v/>
      </c>
      <c r="BH25" s="251" t="str" cm="1">
        <f t="array" aca="1" ref="BH25" ca="1">IF($B25="","",IF(ISBLANK(INDIRECT("R9.Web!D"&amp;SUM(21,17*24,1))),"",INDIRECT("R9.Web!D"&amp;SUM(21,17*24,1))))</f>
        <v/>
      </c>
      <c r="BI25" s="251" t="str" cm="1">
        <f t="array" aca="1" ref="BI25" ca="1">IF($B25="","",IF(ISBLANK(INDIRECT("R9.Web!D"&amp;SUM(21,17*25,1))),"",INDIRECT("R9.Web!D"&amp;SUM(21,17*25,1))))</f>
        <v/>
      </c>
      <c r="BJ25" s="251" t="str" cm="1">
        <f t="array" aca="1" ref="BJ25" ca="1">IF($B25="","",IF(ISBLANK(INDIRECT("R9.Web!D"&amp;SUM(21,17*26,1))),"",INDIRECT("R9.Web!D"&amp;SUM(21,17*26,1))))</f>
        <v/>
      </c>
      <c r="BK25" s="251" t="str" cm="1">
        <f t="array" aca="1" ref="BK25" ca="1">IF($B25="","",IF(ISBLANK(INDIRECT("R9.Web!D"&amp;SUM(21,17*27,1))),"",INDIRECT("R9.Web!D"&amp;SUM(21,17*27,1))))</f>
        <v/>
      </c>
      <c r="BL25" s="251" t="str" cm="1">
        <f t="array" aca="1" ref="BL25" ca="1">IF($B25="","",IF(ISBLANK(INDIRECT("R9.Web!D"&amp;SUM(21,17*28,1))),"",INDIRECT("R9.Web!D"&amp;SUM(21,17*28,1))))</f>
        <v/>
      </c>
      <c r="BM25" s="251" t="str" cm="1">
        <f t="array" aca="1" ref="BM25" ca="1">IF($B25="","",IF(ISBLANK(INDIRECT("R9.Web!D"&amp;SUM(21,17*29,1))),"",INDIRECT("R9.Web!D"&amp;SUM(21,17*29,1))))</f>
        <v/>
      </c>
      <c r="BN25" s="251" t="str" cm="1">
        <f t="array" aca="1" ref="BN25" ca="1">IF($B25="","",IF(ISBLANK(INDIRECT("R9.Web!D"&amp;SUM(21,17*30,1))),"",INDIRECT("R9.Web!D"&amp;SUM(21,17*30,1))))</f>
        <v/>
      </c>
      <c r="BO25" s="251" t="str" cm="1">
        <f t="array" aca="1" ref="BO25" ca="1">IF($B25="","",IF(ISBLANK(INDIRECT("R9.Web!D"&amp;SUM(21,17*31,1))),"",INDIRECT("R9.Web!D"&amp;SUM(21,17*31,1))))</f>
        <v/>
      </c>
      <c r="BP25" s="251" t="str" cm="1">
        <f t="array" aca="1" ref="BP25" ca="1">IF($B25="","",IF(ISBLANK(INDIRECT("R9.Web!D"&amp;SUM(21,17*32,1))),"",INDIRECT("R9.Web!D"&amp;SUM(21,17*32,1))))</f>
        <v/>
      </c>
      <c r="BQ25" s="251" t="str" cm="1">
        <f t="array" aca="1" ref="BQ25" ca="1">IF($B25="","",IF(ISBLANK(INDIRECT("R9.Web!D"&amp;SUM(21,17*33,1))),"",INDIRECT("R9.Web!D"&amp;SUM(21,17*33,1))))</f>
        <v/>
      </c>
      <c r="BR25" s="251" t="str" cm="1">
        <f t="array" aca="1" ref="BR25" ca="1">IF($B25="","",IF(ISBLANK(INDIRECT("R9.Web!D"&amp;SUM(21,17*34,1))),"",INDIRECT("R9.Web!D"&amp;SUM(21,17*34,1))))</f>
        <v/>
      </c>
      <c r="BS25" s="251" t="str" cm="1">
        <f t="array" aca="1" ref="BS25" ca="1">IF($B25="","",IF(ISBLANK(INDIRECT("R9.Web!D"&amp;SUM(21,17*35,1))),"",INDIRECT("R9.Web!D"&amp;SUM(21,17*35,1))))</f>
        <v/>
      </c>
      <c r="BT25" s="251" t="str" cm="1">
        <f t="array" aca="1" ref="BT25" ca="1">IF($B25="","",IF(ISBLANK(INDIRECT("R9.Web!D"&amp;SUM(21,17*36,1))),"",INDIRECT("R9.Web!D"&amp;SUM(21,17*36,1))))</f>
        <v/>
      </c>
      <c r="BU25" s="251" t="str" cm="1">
        <f t="array" aca="1" ref="BU25" ca="1">IF($B25="","",IF(ISBLANK(INDIRECT("R9.Web!D"&amp;SUM(21,17*37,1))),"",INDIRECT("R9.Web!D"&amp;SUM(21,17*37,1))))</f>
        <v/>
      </c>
      <c r="BV25" s="251" t="str" cm="1">
        <f t="array" aca="1" ref="BV25" ca="1">IF($B25="","",IF(ISBLANK(INDIRECT("R9.Web!D"&amp;SUM(21,17*38,1))),"",INDIRECT("R9.Web!D"&amp;SUM(21,17*38,1))))</f>
        <v/>
      </c>
      <c r="BW25" s="251" t="str" cm="1">
        <f t="array" aca="1" ref="BW25" ca="1">IF($B25="","",IF(ISBLANK(INDIRECT("R9.Web!D"&amp;SUM(21,17*39,1))),"",INDIRECT("R9.Web!D"&amp;SUM(21,17*39,1))))</f>
        <v/>
      </c>
      <c r="BX25" s="251" t="str" cm="1">
        <f t="array" aca="1" ref="BX25" ca="1">IF($B25="","",IF(ISBLANK(INDIRECT("R9.Web!D"&amp;SUM(21,17*40,1))),"",INDIRECT("R9.Web!D"&amp;SUM(21,17*40,1))))</f>
        <v/>
      </c>
      <c r="BY25" s="251" t="str" cm="1">
        <f t="array" aca="1" ref="BY25" ca="1">IF($B25="","",IF(ISBLANK(INDIRECT("R9.Web!D"&amp;SUM(21,17*41,1))),"",INDIRECT("R9.Web!D"&amp;SUM(21,17*41,1))))</f>
        <v/>
      </c>
      <c r="BZ25" s="251" t="str" cm="1">
        <f t="array" aca="1" ref="BZ25" ca="1">IF($B25="","",IF(ISBLANK(INDIRECT("R9.Web!D"&amp;SUM(21,17*42,1))),"",INDIRECT("R9.Web!D"&amp;SUM(21,17*42,1))))</f>
        <v/>
      </c>
      <c r="CA25" s="251" t="str" cm="1">
        <f t="array" aca="1" ref="CA25" ca="1">IF($B25="","",IF(ISBLANK(INDIRECT("R9.Web!D"&amp;SUM(21,17*43,1))),"",INDIRECT("R9.Web!D"&amp;SUM(21,17*43,1))))</f>
        <v/>
      </c>
      <c r="CB25" s="251" t="str" cm="1">
        <f t="array" aca="1" ref="CB25" ca="1">IF($B25="","",IF(ISBLANK(INDIRECT("R9.Web!D"&amp;SUM(21,17*44,1))),"",INDIRECT("R9.Web!D"&amp;SUM(21,17*44,1))))</f>
        <v/>
      </c>
      <c r="CC25" s="251" t="str" cm="1">
        <f t="array" aca="1" ref="CC25" ca="1">IF($B25="","",IF(ISBLANK(INDIRECT("R9.Web!D"&amp;SUM(21,17*45,1))),"",INDIRECT("R9.Web!D"&amp;SUM(21,17*45,1))))</f>
        <v/>
      </c>
      <c r="CD25" s="251" t="str" cm="1">
        <f t="array" aca="1" ref="CD25" ca="1">IF($B25="","",IF(ISBLANK(INDIRECT("R9.Web!D"&amp;SUM(21,17*46,1))),"",INDIRECT("R9.Web!D"&amp;SUM(21,17*46,1))))</f>
        <v/>
      </c>
      <c r="CE25" s="251" t="str" cm="1">
        <f t="array" aca="1" ref="CE25" ca="1">IF($B25="","",IF(ISBLANK(INDIRECT("R9.Web!D"&amp;SUM(21,17*47,1))),"",INDIRECT("R9.Web!D"&amp;SUM(21,17*47,1))))</f>
        <v/>
      </c>
      <c r="CF25" s="251" t="str" cm="1">
        <f t="array" aca="1" ref="CF25" ca="1">IF($B25="","",IF(ISBLANK(INDIRECT("R9.Web!D"&amp;SUM(21,17*48,1))),"",INDIRECT("R9.Web!D"&amp;SUM(21,17*48,1))))</f>
        <v/>
      </c>
      <c r="CG25" s="251" t="str" cm="1">
        <f t="array" aca="1" ref="CG25" ca="1">IF($B25="","",IF(ISBLANK(INDIRECT("R9.Web!D"&amp;SUM(21,17*49,1))),"",INDIRECT("R9.Web!D"&amp;SUM(21,17*49,1))))</f>
        <v/>
      </c>
      <c r="CH25" s="251" t="str" cm="1">
        <f t="array" aca="1" ref="CH25" ca="1">IF($B25="","",IF(ISBLANK(INDIRECT("R11.Software!D"&amp;SUM(21,17*0,1))),"",INDIRECT("R11.Software!D"&amp;SUM(21,17*0,1))))</f>
        <v/>
      </c>
      <c r="CI25" s="251" t="str" cm="1">
        <f t="array" aca="1" ref="CI25" ca="1">IF($B25="","",IF(ISBLANK(INDIRECT("R11.Software!D"&amp;SUM(21,17*1,1))),"",INDIRECT("R11.Software!D"&amp;SUM(21,17*1,1))))</f>
        <v/>
      </c>
      <c r="CJ25" s="251" t="str" cm="1">
        <f t="array" aca="1" ref="CJ25" ca="1">IF($B25="","",IF(ISBLANK(INDIRECT("R11.Software!D"&amp;SUM(21,17*2,1))),"",INDIRECT("R11.Software!D"&amp;SUM(21,17*2,1))))</f>
        <v/>
      </c>
      <c r="CK25" s="251" t="str" cm="1">
        <f t="array" aca="1" ref="CK25" ca="1">IF($B25="","",IF(ISBLANK(INDIRECT("R11.Software!D"&amp;SUM(21,17*3,1))),"",INDIRECT("R11.Software!D"&amp;SUM(21,17*3,1))))</f>
        <v/>
      </c>
      <c r="CL25" s="251" t="str" cm="1">
        <f t="array" aca="1" ref="CL25" ca="1">IF($B25="","",IF(ISBLANK(INDIRECT("R11.Software!D"&amp;SUM(21,17*4,1))),"",INDIRECT("R11.Software!D"&amp;SUM(21,17*4,1))))</f>
        <v/>
      </c>
      <c r="CM25" s="251" t="str" cm="1">
        <f t="array" aca="1" ref="CM25" ca="1">IF($B25="","",IF(ISBLANK(INDIRECT("R11.Software!D"&amp;SUM(21,17*5,1))),"",INDIRECT("R11.Software!D"&amp;SUM(21,17*5,1))))</f>
        <v/>
      </c>
      <c r="CN25" s="251" t="str" cm="1">
        <f t="array" aca="1" ref="CN25" ca="1">IF($B25="","",IF(ISBLANK(INDIRECT("R12.ServiciosApoyo!D"&amp;SUM(21,17*0,1))),"",INDIRECT("R12.ServiciosApoyo!D"&amp;SUM(21,17*0,1))))</f>
        <v/>
      </c>
      <c r="CO25" s="251" t="str" cm="1">
        <f t="array" aca="1" ref="CO25" ca="1">IF($B25="","",IF(ISBLANK(INDIRECT("R12.ServiciosApoyo!D"&amp;SUM(21,17*1,1))),"",INDIRECT("R12.ServiciosApoyo!D"&amp;SUM(21,17*1,1))))</f>
        <v/>
      </c>
      <c r="CP25" s="251" t="str" cm="1">
        <f t="array" aca="1" ref="CP25" ca="1">IF($B25="","",IF(ISBLANK(INDIRECT("R12.ServiciosApoyo!D"&amp;SUM(21,17*2,1))),"",INDIRECT("R12.ServiciosApoyo!D"&amp;SUM(21,17*2,1))))</f>
        <v/>
      </c>
      <c r="CQ25" s="251" t="str" cm="1">
        <f t="array" aca="1" ref="CQ25" ca="1">IF($B25="","",IF(ISBLANK(INDIRECT("R12.ServiciosApoyo!D"&amp;SUM(21,17*3,1))),"",INDIRECT("R12.ServiciosApoyo!D"&amp;SUM(21,17*3,1))))</f>
        <v/>
      </c>
      <c r="CR25" s="251" t="str" cm="1">
        <f t="array" aca="1" ref="CR25" ca="1">IF($B25="","",IF(ISBLANK(INDIRECT("R12.ServiciosApoyo!D"&amp;SUM(21,17*4,1))),"",INDIRECT("R12.ServiciosApoyo!D"&amp;SUM(21,17*4,1))))</f>
        <v/>
      </c>
      <c r="CU25" s="71"/>
    </row>
    <row r="26" spans="2:99" ht="20.5">
      <c r="B26" s="178" t="str" cm="1">
        <f t="array" ref="B26">IFERROR(INDEX('03.Muestra'!$B$8:$B$17,SMALL(IF("Página Web"='03.Muestra'!$D$8:$D$17,ROW('03.Muestra'!$B$8:$B$17)-MIN(ROW('03.Muestra'!$D$8:$D$17))+1,""),ROW()-19)),"")</f>
        <v/>
      </c>
      <c r="C26" s="209" t="str" cm="1">
        <f t="array" ref="C26">IFERROR(INDEX('03.Muestra'!$C$8:$C$17,SMALL(IF("Página Web"='03.Muestra'!$D$8:$D$17,ROW('03.Muestra'!$C$8:$C$17)-MIN(ROW('03.Muestra'!$D$8:$D$17))+1,""),ROW()-19)),"")</f>
        <v/>
      </c>
      <c r="D26" s="210" t="str" cm="1">
        <f t="array" ref="D26">IFERROR(INDEX('03.Muestra'!$F$8:$F$17,SMALL(IF("Página Web"='03.Muestra'!$D$8:$D$17,ROW('03.Muestra'!$F$8:$F$17)-MIN(ROW('03.Muestra'!$D$8:$D$17))+1,""),ROW()-19)),"")</f>
        <v/>
      </c>
      <c r="E26" s="251" t="str" cm="1">
        <f t="array" aca="1" ref="E26" ca="1">IF($B26="","",IF(ISBLANK(INDIRECT("R5.Genéricos!D"&amp;SUM(21,17*0,1))),"",INDIRECT("R5.Genéricos!D"&amp;SUM(21,17*0,1))))</f>
        <v/>
      </c>
      <c r="F26" s="251" t="str" cm="1">
        <f t="array" aca="1" ref="F26" ca="1">IF($B26="","",IF(ISBLANK(INDIRECT("R5.Genéricos!D"&amp;SUM(21,17*1,7))),"",INDIRECT("R5.Genéricos!D"&amp;SUM(21,17*1,7))))</f>
        <v/>
      </c>
      <c r="G26" s="251" t="str" cm="1">
        <f t="array" aca="1" ref="G26" ca="1">IF($B26="","",IF(ISBLANK(INDIRECT("R5.Genéricos!D"&amp;SUM(21,17*2,1))),"",INDIRECT("R5.Genéricos!D"&amp;SUM(21,17*2,1))))</f>
        <v/>
      </c>
      <c r="H26" s="251" t="str" cm="1">
        <f t="array" aca="1" ref="H26" ca="1">IF($B26="","",IF(ISBLANK(INDIRECT("R6.Voz!D"&amp;SUM(21,17*0,1))),"",INDIRECT("R6.Voz!D"&amp;SUM(21,17*0,1))))</f>
        <v/>
      </c>
      <c r="I26" s="251" t="str" cm="1">
        <f t="array" aca="1" ref="I26" ca="1">IF($B26="","",IF(ISBLANK(INDIRECT("R6.Voz!D"&amp;SUM(21,17*1,1))),"",INDIRECT("R6.Voz!D"&amp;SUM(21,17*1,1))))</f>
        <v/>
      </c>
      <c r="J26" s="251" t="str" cm="1">
        <f t="array" aca="1" ref="J26" ca="1">IF($B26="","",IF(ISBLANK(INDIRECT("R6.Voz!D"&amp;SUM(21,17*2,1))),"",INDIRECT("R6.Voz!D"&amp;SUM(21,17*2,1))))</f>
        <v/>
      </c>
      <c r="K26" s="251" t="str" cm="1">
        <f t="array" aca="1" ref="K26" ca="1">IF($B26="","",IF(ISBLANK(INDIRECT("R6.Voz!D"&amp;SUM(21,17*3,1))),"",INDIRECT("R6.Voz!D"&amp;SUM(21,17*3,1))))</f>
        <v/>
      </c>
      <c r="L26" s="251" t="str" cm="1">
        <f t="array" aca="1" ref="L26" ca="1">IF($B26="","",IF(ISBLANK(INDIRECT("R6.Voz!D"&amp;SUM(21,17*4,1))),"",INDIRECT("R6.Voz!D"&amp;SUM(21,17*4,1))))</f>
        <v/>
      </c>
      <c r="M26" s="251" t="str" cm="1">
        <f t="array" aca="1" ref="M26" ca="1">IF($B26="","",IF(ISBLANK(INDIRECT("R6.Voz!D"&amp;SUM(21,17*5,1))),"",INDIRECT("R6.Voz!D"&amp;SUM(21,17*5,1))))</f>
        <v/>
      </c>
      <c r="N26" s="251" t="str" cm="1">
        <f t="array" aca="1" ref="N26" ca="1">IF($B26="","",IF(ISBLANK(INDIRECT("R6.Voz!D"&amp;SUM(21,17*6,1))),"",INDIRECT("R6.Voz!D"&amp;SUM(21,17*6,1))))</f>
        <v/>
      </c>
      <c r="O26" s="251" t="str" cm="1">
        <f t="array" aca="1" ref="O26" ca="1">IF($B26="","",IF(ISBLANK(INDIRECT("R6.Voz!D"&amp;SUM(21,17*7,1))),"",INDIRECT("R6.Voz!D"&amp;SUM(21,17*7,1))))</f>
        <v/>
      </c>
      <c r="P26" s="251" t="str" cm="1">
        <f t="array" aca="1" ref="P26" ca="1">IF($B26="","",IF(ISBLANK(INDIRECT("R6.Voz!D"&amp;SUM(21,17*8,1))),"",INDIRECT("R6.Voz!D"&amp;SUM(21,17*8,1))))</f>
        <v/>
      </c>
      <c r="Q26" s="251" t="str" cm="1">
        <f t="array" aca="1" ref="Q26" ca="1">IF($B26="","",IF(ISBLANK(INDIRECT("R6.Voz!D"&amp;SUM(21,17*9,1))),"",INDIRECT("R6.Voz!D"&amp;SUM(21,17*9,1))))</f>
        <v/>
      </c>
      <c r="R26" s="251" t="str" cm="1">
        <f t="array" aca="1" ref="R26" ca="1">IF($B26="","",IF(ISBLANK(INDIRECT("R6.Voz!D"&amp;SUM(21,17*10,1))),"",INDIRECT("R6.Voz!D"&amp;SUM(21,17*10,1))))</f>
        <v/>
      </c>
      <c r="S26" s="251" t="str" cm="1">
        <f t="array" aca="1" ref="S26" ca="1">IF($B26="","",IF(ISBLANK(INDIRECT("R6.Voz!D"&amp;SUM(21,17*11,1))),"",INDIRECT("R6.Voz!D"&amp;SUM(21,17*11,1))))</f>
        <v/>
      </c>
      <c r="T26" s="251" t="str" cm="1">
        <f t="array" aca="1" ref="T26" ca="1">IF($B26="","",IF(ISBLANK(INDIRECT("R6.Voz!D"&amp;SUM(21,17*12,1))),"",INDIRECT("R6.Voz!D"&amp;SUM(21,17*12,1))))</f>
        <v/>
      </c>
      <c r="U26" s="251" t="str" cm="1">
        <f t="array" aca="1" ref="U26" ca="1">IF($B26="","",IF(ISBLANK(INDIRECT("R6.Voz!D"&amp;SUM(21,17*13,1))),"",INDIRECT("R6.Voz!D"&amp;SUM(21,17*13,1))))</f>
        <v/>
      </c>
      <c r="V26" s="251" t="str" cm="1">
        <f t="array" aca="1" ref="V26" ca="1">IF($B26="","",IF(ISBLANK(INDIRECT("R6.Voz!D"&amp;SUM(21,17*14,1))),"",INDIRECT("R6.Voz!D"&amp;SUM(21,17*14,1))))</f>
        <v/>
      </c>
      <c r="W26" s="251" t="str" cm="1">
        <f t="array" aca="1" ref="W26" ca="1">IF($B26="","",IF(ISBLANK(INDIRECT("R6.Voz!D"&amp;SUM(21,17*15,1))),"",INDIRECT("R6.Voz!D"&amp;SUM(21,17*15,1))))</f>
        <v/>
      </c>
      <c r="X26" s="251" t="str" cm="1">
        <f t="array" aca="1" ref="X26" ca="1">IF($B26="","",IF(ISBLANK(INDIRECT("R6.Voz!D"&amp;SUM(21,17*16,1))),"",INDIRECT("R6.Voz!D"&amp;SUM(21,17*16,1))))</f>
        <v/>
      </c>
      <c r="Y26" s="251" t="str" cm="1">
        <f t="array" aca="1" ref="Y26" ca="1">IF($B26="","",IF(ISBLANK(INDIRECT("R6.Voz!D"&amp;SUM(21,17*17,1))),"",INDIRECT("R6.Voz!D"&amp;SUM(21,17*17,1))))</f>
        <v/>
      </c>
      <c r="Z26" s="251" t="str" cm="1">
        <f t="array" aca="1" ref="Z26" ca="1">IF($B26="","",IF(ISBLANK(INDIRECT("R6.Voz!D"&amp;SUM(21,17*18,1))),"",INDIRECT("R6.Voz!D"&amp;SUM(21,17*18,1))))</f>
        <v/>
      </c>
      <c r="AA26" s="251" t="str" cm="1">
        <f t="array" aca="1" ref="AA26" ca="1">IF($B26="","",IF(ISBLANK(INDIRECT("R7.Video!D"&amp;SUM(21,17*0,1))),"",INDIRECT("R7.Video!D"&amp;SUM(21,17*0,1))))</f>
        <v/>
      </c>
      <c r="AB26" s="251" t="str" cm="1">
        <f t="array" aca="1" ref="AB26" ca="1">IF($B26="","",IF(ISBLANK(INDIRECT("R7.Video!D"&amp;SUM(21,17*1,1))),"",INDIRECT("R7.Video!D"&amp;SUM(21,17*1,1))))</f>
        <v/>
      </c>
      <c r="AC26" s="251" t="str" cm="1">
        <f t="array" aca="1" ref="AC26" ca="1">IF($B26="","",IF(ISBLANK(INDIRECT("R7.Video!D"&amp;SUM(21,17*2,1))),"",INDIRECT("R7.Video!D"&amp;SUM(21,17*2,1))))</f>
        <v/>
      </c>
      <c r="AD26" s="251" t="str" cm="1">
        <f t="array" aca="1" ref="AD26" ca="1">IF($B26="","",IF(ISBLANK(INDIRECT("R7.Video!D"&amp;SUM(21,17*3,1))),"",INDIRECT("R7.Video!D"&amp;SUM(21,17*3,1))))</f>
        <v/>
      </c>
      <c r="AE26" s="251" t="str" cm="1">
        <f t="array" aca="1" ref="AE26" ca="1">IF($B26="","",IF(ISBLANK(INDIRECT("R7.Video!D"&amp;SUM(21,17*4,1))),"",INDIRECT("R7.Video!D"&amp;SUM(21,17*4,1))))</f>
        <v/>
      </c>
      <c r="AF26" s="251" t="str" cm="1">
        <f t="array" aca="1" ref="AF26" ca="1">IF($B26="","",IF(ISBLANK(INDIRECT("R7.Video!D"&amp;SUM(21,17*5,1))),"",INDIRECT("R7.Video!D"&amp;SUM(21,17*5,1))))</f>
        <v/>
      </c>
      <c r="AG26" s="251" t="str" cm="1">
        <f t="array" aca="1" ref="AG26" ca="1">IF($B26="","",IF(ISBLANK(INDIRECT("R7.Video!D"&amp;SUM(21,17*6,1))),"",INDIRECT("R7.Video!D"&amp;SUM(21,17*6,1))))</f>
        <v/>
      </c>
      <c r="AH26" s="251" t="str" cm="1">
        <f t="array" aca="1" ref="AH26" ca="1">IF($B26="","",IF(ISBLANK(INDIRECT("R7.Video!D"&amp;SUM(21,17*7,1))),"",INDIRECT("R7.Video!D"&amp;SUM(21,17*7,1))))</f>
        <v/>
      </c>
      <c r="AI26" s="251" t="str" cm="1">
        <f t="array" aca="1" ref="AI26" ca="1">IF($B26="","",IF(ISBLANK(INDIRECT("R7.Video!D"&amp;SUM(21,17*8,1))),"",INDIRECT("R7.Video!D"&amp;SUM(21,17*8,1))))</f>
        <v/>
      </c>
      <c r="AJ26" s="251" t="str" cm="1">
        <f t="array" aca="1" ref="AJ26" ca="1">IF($B26="","",IF(ISBLANK(INDIRECT("R9.Web!D"&amp;SUM(21,17*0,1))),"",INDIRECT("R9.Web!D"&amp;SUM(21,17*0,1))))</f>
        <v/>
      </c>
      <c r="AK26" s="251" t="str" cm="1">
        <f t="array" aca="1" ref="AK26" ca="1">IF($B26="","",IF(ISBLANK(INDIRECT("R9.Web!D"&amp;SUM(21,17*1,1))),"",INDIRECT("R9.Web!D"&amp;SUM(21,17*1,1))))</f>
        <v/>
      </c>
      <c r="AL26" s="251" t="str" cm="1">
        <f t="array" aca="1" ref="AL26" ca="1">IF($B26="","",IF(ISBLANK(INDIRECT("R9.Web!D"&amp;SUM(21,17*2,1))),"",INDIRECT("R9.Web!D"&amp;SUM(21,17*2,1))))</f>
        <v/>
      </c>
      <c r="AM26" s="251" t="str" cm="1">
        <f t="array" aca="1" ref="AM26" ca="1">IF($B26="","",IF(ISBLANK(INDIRECT("R9.Web!D"&amp;SUM(21,17*3,1))),"",INDIRECT("R9.Web!D"&amp;SUM(21,17*3,1))))</f>
        <v/>
      </c>
      <c r="AN26" s="251" t="str" cm="1">
        <f t="array" aca="1" ref="AN26" ca="1">IF($B26="","",IF(ISBLANK(INDIRECT("R9.Web!D"&amp;SUM(21,17*4,1))),"",INDIRECT("R9.Web!D"&amp;SUM(21,17*4,1))))</f>
        <v/>
      </c>
      <c r="AO26" s="251" t="str" cm="1">
        <f t="array" aca="1" ref="AO26" ca="1">IF($B26="","",IF(ISBLANK(INDIRECT("R9.Web!D"&amp;SUM(21,17*5,1))),"",INDIRECT("R9.Web!D"&amp;SUM(21,17*5,1))))</f>
        <v/>
      </c>
      <c r="AP26" s="251" t="str" cm="1">
        <f t="array" aca="1" ref="AP26" ca="1">IF($B26="","",IF(ISBLANK(INDIRECT("R9.Web!D"&amp;SUM(21,17*6,1))),"",INDIRECT("R9.Web!D"&amp;SUM(21,17*6,1))))</f>
        <v/>
      </c>
      <c r="AQ26" s="251" t="str" cm="1">
        <f t="array" aca="1" ref="AQ26" ca="1">IF($B26="","",IF(ISBLANK(INDIRECT("R9.Web!D"&amp;SUM(21,17*7,1))),"",INDIRECT("R9.Web!D"&amp;SUM(21,17*7,1))))</f>
        <v/>
      </c>
      <c r="AR26" s="251" t="str" cm="1">
        <f t="array" aca="1" ref="AR26" ca="1">IF($B26="","",IF(ISBLANK(INDIRECT("R9.Web!D"&amp;SUM(21,17*8,1))),"",INDIRECT("R9.Web!D"&amp;SUM(21,17*8,1))))</f>
        <v/>
      </c>
      <c r="AS26" s="251" t="str" cm="1">
        <f t="array" aca="1" ref="AS26" ca="1">IF($B26="","",IF(ISBLANK(INDIRECT("R9.Web!D"&amp;SUM(21,17*9,1))),"",INDIRECT("R9.Web!D"&amp;SUM(21,17*9,1))))</f>
        <v/>
      </c>
      <c r="AT26" s="251" t="str" cm="1">
        <f t="array" aca="1" ref="AT26" ca="1">IF($B26="","",IF(ISBLANK(INDIRECT("R9.Web!D"&amp;SUM(21,17*10,1))),"",INDIRECT("R9.Web!D"&amp;SUM(21,17*10,1))))</f>
        <v/>
      </c>
      <c r="AU26" s="251" t="str" cm="1">
        <f t="array" aca="1" ref="AU26" ca="1">IF($B26="","",IF(ISBLANK(INDIRECT("R9.Web!D"&amp;SUM(21,17*11,1))),"",INDIRECT("R9.Web!D"&amp;SUM(21,17*11,1))))</f>
        <v/>
      </c>
      <c r="AV26" s="251" t="str" cm="1">
        <f t="array" aca="1" ref="AV26" ca="1">IF($B26="","",IF(ISBLANK(INDIRECT("R9.Web!D"&amp;SUM(21,17*12,1))),"",INDIRECT("R9.Web!D"&amp;SUM(21,17*12,1))))</f>
        <v/>
      </c>
      <c r="AW26" s="251" t="str" cm="1">
        <f t="array" aca="1" ref="AW26" ca="1">IF($B26="","",IF(ISBLANK(INDIRECT("R9.Web!D"&amp;SUM(21,17*13,1))),"",INDIRECT("R9.Web!D"&amp;SUM(21,17*13,1))))</f>
        <v/>
      </c>
      <c r="AX26" s="251" t="str" cm="1">
        <f t="array" aca="1" ref="AX26" ca="1">IF($B26="","",IF(ISBLANK(INDIRECT("R9.Web!D"&amp;SUM(21,17*14,1))),"",INDIRECT("R9.Web!D"&amp;SUM(21,17*14,1))))</f>
        <v/>
      </c>
      <c r="AY26" s="251" t="str" cm="1">
        <f t="array" aca="1" ref="AY26" ca="1">IF($B26="","",IF(ISBLANK(INDIRECT("R9.Web!D"&amp;SUM(21,17*15,1))),"",INDIRECT("R9.Web!D"&amp;SUM(21,17*15,1))))</f>
        <v/>
      </c>
      <c r="AZ26" s="251" t="str" cm="1">
        <f t="array" aca="1" ref="AZ26" ca="1">IF($B26="","",IF(ISBLANK(INDIRECT("R9.Web!D"&amp;SUM(21,17*16,1))),"",INDIRECT("R9.Web!D"&amp;SUM(21,17*16,1))))</f>
        <v/>
      </c>
      <c r="BA26" s="251" t="str" cm="1">
        <f t="array" aca="1" ref="BA26" ca="1">IF($B26="","",IF(ISBLANK(INDIRECT("R9.Web!D"&amp;SUM(21,17*17,1))),"",INDIRECT("R9.Web!D"&amp;SUM(21,17*17,1))))</f>
        <v/>
      </c>
      <c r="BB26" s="251" t="str" cm="1">
        <f t="array" aca="1" ref="BB26" ca="1">IF($B26="","",IF(ISBLANK(INDIRECT("R9.Web!D"&amp;SUM(21,17*18,1))),"",INDIRECT("R9.Web!D"&amp;SUM(21,17*18,1))))</f>
        <v/>
      </c>
      <c r="BC26" s="251" t="str" cm="1">
        <f t="array" aca="1" ref="BC26" ca="1">IF($B26="","",IF(ISBLANK(INDIRECT("R9.Web!D"&amp;SUM(21,17*19,1))),"",INDIRECT("R9.Web!D"&amp;SUM(21,17*19,1))))</f>
        <v/>
      </c>
      <c r="BD26" s="251" t="str" cm="1">
        <f t="array" aca="1" ref="BD26" ca="1">IF($B26="","",IF(ISBLANK(INDIRECT("R9.Web!D"&amp;SUM(21,17*20,1))),"",INDIRECT("R9.Web!D"&amp;SUM(21,17*20,1))))</f>
        <v/>
      </c>
      <c r="BE26" s="251" t="str" cm="1">
        <f t="array" aca="1" ref="BE26" ca="1">IF($B26="","",IF(ISBLANK(INDIRECT("R9.Web!D"&amp;SUM(21,17*21,1))),"",INDIRECT("R9.Web!D"&amp;SUM(21,17*21,1))))</f>
        <v/>
      </c>
      <c r="BF26" s="251" t="str" cm="1">
        <f t="array" aca="1" ref="BF26" ca="1">IF($B26="","",IF(ISBLANK(INDIRECT("R9.Web!D"&amp;SUM(21,17*22,1))),"",INDIRECT("R9.Web!D"&amp;SUM(21,17*22,1))))</f>
        <v/>
      </c>
      <c r="BG26" s="251" t="str" cm="1">
        <f t="array" aca="1" ref="BG26" ca="1">IF($B26="","",IF(ISBLANK(INDIRECT("R9.Web!D"&amp;SUM(21,17*23,1))),"",INDIRECT("R9.Web!D"&amp;SUM(21,17*23,1))))</f>
        <v/>
      </c>
      <c r="BH26" s="251" t="str" cm="1">
        <f t="array" aca="1" ref="BH26" ca="1">IF($B26="","",IF(ISBLANK(INDIRECT("R9.Web!D"&amp;SUM(21,17*24,1))),"",INDIRECT("R9.Web!D"&amp;SUM(21,17*24,1))))</f>
        <v/>
      </c>
      <c r="BI26" s="251" t="str" cm="1">
        <f t="array" aca="1" ref="BI26" ca="1">IF($B26="","",IF(ISBLANK(INDIRECT("R9.Web!D"&amp;SUM(21,17*25,1))),"",INDIRECT("R9.Web!D"&amp;SUM(21,17*25,1))))</f>
        <v/>
      </c>
      <c r="BJ26" s="251" t="str" cm="1">
        <f t="array" aca="1" ref="BJ26" ca="1">IF($B26="","",IF(ISBLANK(INDIRECT("R9.Web!D"&amp;SUM(21,17*26,1))),"",INDIRECT("R9.Web!D"&amp;SUM(21,17*26,1))))</f>
        <v/>
      </c>
      <c r="BK26" s="251" t="str" cm="1">
        <f t="array" aca="1" ref="BK26" ca="1">IF($B26="","",IF(ISBLANK(INDIRECT("R9.Web!D"&amp;SUM(21,17*27,1))),"",INDIRECT("R9.Web!D"&amp;SUM(21,17*27,1))))</f>
        <v/>
      </c>
      <c r="BL26" s="251" t="str" cm="1">
        <f t="array" aca="1" ref="BL26" ca="1">IF($B26="","",IF(ISBLANK(INDIRECT("R9.Web!D"&amp;SUM(21,17*28,1))),"",INDIRECT("R9.Web!D"&amp;SUM(21,17*28,1))))</f>
        <v/>
      </c>
      <c r="BM26" s="251" t="str" cm="1">
        <f t="array" aca="1" ref="BM26" ca="1">IF($B26="","",IF(ISBLANK(INDIRECT("R9.Web!D"&amp;SUM(21,17*29,1))),"",INDIRECT("R9.Web!D"&amp;SUM(21,17*29,1))))</f>
        <v/>
      </c>
      <c r="BN26" s="251" t="str" cm="1">
        <f t="array" aca="1" ref="BN26" ca="1">IF($B26="","",IF(ISBLANK(INDIRECT("R9.Web!D"&amp;SUM(21,17*30,1))),"",INDIRECT("R9.Web!D"&amp;SUM(21,17*30,1))))</f>
        <v/>
      </c>
      <c r="BO26" s="251" t="str" cm="1">
        <f t="array" aca="1" ref="BO26" ca="1">IF($B26="","",IF(ISBLANK(INDIRECT("R9.Web!D"&amp;SUM(21,17*31,1))),"",INDIRECT("R9.Web!D"&amp;SUM(21,17*31,1))))</f>
        <v/>
      </c>
      <c r="BP26" s="251" t="str" cm="1">
        <f t="array" aca="1" ref="BP26" ca="1">IF($B26="","",IF(ISBLANK(INDIRECT("R9.Web!D"&amp;SUM(21,17*32,1))),"",INDIRECT("R9.Web!D"&amp;SUM(21,17*32,1))))</f>
        <v/>
      </c>
      <c r="BQ26" s="251" t="str" cm="1">
        <f t="array" aca="1" ref="BQ26" ca="1">IF($B26="","",IF(ISBLANK(INDIRECT("R9.Web!D"&amp;SUM(21,17*33,1))),"",INDIRECT("R9.Web!D"&amp;SUM(21,17*33,1))))</f>
        <v/>
      </c>
      <c r="BR26" s="251" t="str" cm="1">
        <f t="array" aca="1" ref="BR26" ca="1">IF($B26="","",IF(ISBLANK(INDIRECT("R9.Web!D"&amp;SUM(21,17*34,1))),"",INDIRECT("R9.Web!D"&amp;SUM(21,17*34,1))))</f>
        <v/>
      </c>
      <c r="BS26" s="251" t="str" cm="1">
        <f t="array" aca="1" ref="BS26" ca="1">IF($B26="","",IF(ISBLANK(INDIRECT("R9.Web!D"&amp;SUM(21,17*35,1))),"",INDIRECT("R9.Web!D"&amp;SUM(21,17*35,1))))</f>
        <v/>
      </c>
      <c r="BT26" s="251" t="str" cm="1">
        <f t="array" aca="1" ref="BT26" ca="1">IF($B26="","",IF(ISBLANK(INDIRECT("R9.Web!D"&amp;SUM(21,17*36,1))),"",INDIRECT("R9.Web!D"&amp;SUM(21,17*36,1))))</f>
        <v/>
      </c>
      <c r="BU26" s="251" t="str" cm="1">
        <f t="array" aca="1" ref="BU26" ca="1">IF($B26="","",IF(ISBLANK(INDIRECT("R9.Web!D"&amp;SUM(21,17*37,1))),"",INDIRECT("R9.Web!D"&amp;SUM(21,17*37,1))))</f>
        <v/>
      </c>
      <c r="BV26" s="251" t="str" cm="1">
        <f t="array" aca="1" ref="BV26" ca="1">IF($B26="","",IF(ISBLANK(INDIRECT("R9.Web!D"&amp;SUM(21,17*38,1))),"",INDIRECT("R9.Web!D"&amp;SUM(21,17*38,1))))</f>
        <v/>
      </c>
      <c r="BW26" s="251" t="str" cm="1">
        <f t="array" aca="1" ref="BW26" ca="1">IF($B26="","",IF(ISBLANK(INDIRECT("R9.Web!D"&amp;SUM(21,17*39,1))),"",INDIRECT("R9.Web!D"&amp;SUM(21,17*39,1))))</f>
        <v/>
      </c>
      <c r="BX26" s="251" t="str" cm="1">
        <f t="array" aca="1" ref="BX26" ca="1">IF($B26="","",IF(ISBLANK(INDIRECT("R9.Web!D"&amp;SUM(21,17*40,1))),"",INDIRECT("R9.Web!D"&amp;SUM(21,17*40,1))))</f>
        <v/>
      </c>
      <c r="BY26" s="251" t="str" cm="1">
        <f t="array" aca="1" ref="BY26" ca="1">IF($B26="","",IF(ISBLANK(INDIRECT("R9.Web!D"&amp;SUM(21,17*41,1))),"",INDIRECT("R9.Web!D"&amp;SUM(21,17*41,1))))</f>
        <v/>
      </c>
      <c r="BZ26" s="251" t="str" cm="1">
        <f t="array" aca="1" ref="BZ26" ca="1">IF($B26="","",IF(ISBLANK(INDIRECT("R9.Web!D"&amp;SUM(21,17*42,1))),"",INDIRECT("R9.Web!D"&amp;SUM(21,17*42,1))))</f>
        <v/>
      </c>
      <c r="CA26" s="251" t="str" cm="1">
        <f t="array" aca="1" ref="CA26" ca="1">IF($B26="","",IF(ISBLANK(INDIRECT("R9.Web!D"&amp;SUM(21,17*43,1))),"",INDIRECT("R9.Web!D"&amp;SUM(21,17*43,1))))</f>
        <v/>
      </c>
      <c r="CB26" s="251" t="str" cm="1">
        <f t="array" aca="1" ref="CB26" ca="1">IF($B26="","",IF(ISBLANK(INDIRECT("R9.Web!D"&amp;SUM(21,17*44,1))),"",INDIRECT("R9.Web!D"&amp;SUM(21,17*44,1))))</f>
        <v/>
      </c>
      <c r="CC26" s="251" t="str" cm="1">
        <f t="array" aca="1" ref="CC26" ca="1">IF($B26="","",IF(ISBLANK(INDIRECT("R9.Web!D"&amp;SUM(21,17*45,1))),"",INDIRECT("R9.Web!D"&amp;SUM(21,17*45,1))))</f>
        <v/>
      </c>
      <c r="CD26" s="251" t="str" cm="1">
        <f t="array" aca="1" ref="CD26" ca="1">IF($B26="","",IF(ISBLANK(INDIRECT("R9.Web!D"&amp;SUM(21,17*46,1))),"",INDIRECT("R9.Web!D"&amp;SUM(21,17*46,1))))</f>
        <v/>
      </c>
      <c r="CE26" s="251" t="str" cm="1">
        <f t="array" aca="1" ref="CE26" ca="1">IF($B26="","",IF(ISBLANK(INDIRECT("R9.Web!D"&amp;SUM(21,17*47,1))),"",INDIRECT("R9.Web!D"&amp;SUM(21,17*47,1))))</f>
        <v/>
      </c>
      <c r="CF26" s="251" t="str" cm="1">
        <f t="array" aca="1" ref="CF26" ca="1">IF($B26="","",IF(ISBLANK(INDIRECT("R9.Web!D"&amp;SUM(21,17*48,1))),"",INDIRECT("R9.Web!D"&amp;SUM(21,17*48,1))))</f>
        <v/>
      </c>
      <c r="CG26" s="251" t="str" cm="1">
        <f t="array" aca="1" ref="CG26" ca="1">IF($B26="","",IF(ISBLANK(INDIRECT("R9.Web!D"&amp;SUM(21,17*49,1))),"",INDIRECT("R9.Web!D"&amp;SUM(21,17*49,1))))</f>
        <v/>
      </c>
      <c r="CH26" s="251" t="str" cm="1">
        <f t="array" aca="1" ref="CH26" ca="1">IF($B26="","",IF(ISBLANK(INDIRECT("R11.Software!D"&amp;SUM(21,17*0,1))),"",INDIRECT("R11.Software!D"&amp;SUM(21,17*0,1))))</f>
        <v/>
      </c>
      <c r="CI26" s="251" t="str" cm="1">
        <f t="array" aca="1" ref="CI26" ca="1">IF($B26="","",IF(ISBLANK(INDIRECT("R11.Software!D"&amp;SUM(21,17*1,1))),"",INDIRECT("R11.Software!D"&amp;SUM(21,17*1,1))))</f>
        <v/>
      </c>
      <c r="CJ26" s="251" t="str" cm="1">
        <f t="array" aca="1" ref="CJ26" ca="1">IF($B26="","",IF(ISBLANK(INDIRECT("R11.Software!D"&amp;SUM(21,17*2,1))),"",INDIRECT("R11.Software!D"&amp;SUM(21,17*2,1))))</f>
        <v/>
      </c>
      <c r="CK26" s="251" t="str" cm="1">
        <f t="array" aca="1" ref="CK26" ca="1">IF($B26="","",IF(ISBLANK(INDIRECT("R11.Software!D"&amp;SUM(21,17*3,1))),"",INDIRECT("R11.Software!D"&amp;SUM(21,17*3,1))))</f>
        <v/>
      </c>
      <c r="CL26" s="251" t="str" cm="1">
        <f t="array" aca="1" ref="CL26" ca="1">IF($B26="","",IF(ISBLANK(INDIRECT("R11.Software!D"&amp;SUM(21,17*4,1))),"",INDIRECT("R11.Software!D"&amp;SUM(21,17*4,1))))</f>
        <v/>
      </c>
      <c r="CM26" s="251" t="str" cm="1">
        <f t="array" aca="1" ref="CM26" ca="1">IF($B26="","",IF(ISBLANK(INDIRECT("R11.Software!D"&amp;SUM(21,17*5,1))),"",INDIRECT("R11.Software!D"&amp;SUM(21,17*5,1))))</f>
        <v/>
      </c>
      <c r="CN26" s="251" t="str" cm="1">
        <f t="array" aca="1" ref="CN26" ca="1">IF($B26="","",IF(ISBLANK(INDIRECT("R12.ServiciosApoyo!D"&amp;SUM(21,17*0,1))),"",INDIRECT("R12.ServiciosApoyo!D"&amp;SUM(21,17*0,1))))</f>
        <v/>
      </c>
      <c r="CO26" s="251" t="str" cm="1">
        <f t="array" aca="1" ref="CO26" ca="1">IF($B26="","",IF(ISBLANK(INDIRECT("R12.ServiciosApoyo!D"&amp;SUM(21,17*1,1))),"",INDIRECT("R12.ServiciosApoyo!D"&amp;SUM(21,17*1,1))))</f>
        <v/>
      </c>
      <c r="CP26" s="251" t="str" cm="1">
        <f t="array" aca="1" ref="CP26" ca="1">IF($B26="","",IF(ISBLANK(INDIRECT("R12.ServiciosApoyo!D"&amp;SUM(21,17*2,1))),"",INDIRECT("R12.ServiciosApoyo!D"&amp;SUM(21,17*2,1))))</f>
        <v/>
      </c>
      <c r="CQ26" s="251" t="str" cm="1">
        <f t="array" aca="1" ref="CQ26" ca="1">IF($B26="","",IF(ISBLANK(INDIRECT("R12.ServiciosApoyo!D"&amp;SUM(21,17*3,1))),"",INDIRECT("R12.ServiciosApoyo!D"&amp;SUM(21,17*3,1))))</f>
        <v/>
      </c>
      <c r="CR26" s="251" t="str" cm="1">
        <f t="array" aca="1" ref="CR26" ca="1">IF($B26="","",IF(ISBLANK(INDIRECT("R12.ServiciosApoyo!D"&amp;SUM(21,17*4,1))),"",INDIRECT("R12.ServiciosApoyo!D"&amp;SUM(21,17*4,1))))</f>
        <v/>
      </c>
      <c r="CU26" s="71"/>
    </row>
    <row r="27" spans="2:99" ht="20.5">
      <c r="B27" s="178" t="str" cm="1">
        <f t="array" ref="B27">IFERROR(INDEX('03.Muestra'!$B$8:$B$17,SMALL(IF("Página Web"='03.Muestra'!$D$8:$D$17,ROW('03.Muestra'!$B$8:$B$17)-MIN(ROW('03.Muestra'!$D$8:$D$17))+1,""),ROW()-19)),"")</f>
        <v/>
      </c>
      <c r="C27" s="209" t="str" cm="1">
        <f t="array" ref="C27">IFERROR(INDEX('03.Muestra'!$C$8:$C$17,SMALL(IF("Página Web"='03.Muestra'!$D$8:$D$17,ROW('03.Muestra'!$C$8:$C$17)-MIN(ROW('03.Muestra'!$D$8:$D$17))+1,""),ROW()-19)),"")</f>
        <v/>
      </c>
      <c r="D27" s="210" t="str" cm="1">
        <f t="array" ref="D27">IFERROR(INDEX('03.Muestra'!$F$8:$F$17,SMALL(IF("Página Web"='03.Muestra'!$D$8:$D$17,ROW('03.Muestra'!$F$8:$F$17)-MIN(ROW('03.Muestra'!$D$8:$D$17))+1,""),ROW()-19)),"")</f>
        <v/>
      </c>
      <c r="E27" s="251" t="str" cm="1">
        <f t="array" aca="1" ref="E27" ca="1">IF($B27="","",IF(ISBLANK(INDIRECT("R5.Genéricos!D"&amp;SUM(21,17*0,1))),"",INDIRECT("R5.Genéricos!D"&amp;SUM(21,17*0,1))))</f>
        <v/>
      </c>
      <c r="F27" s="251" t="str" cm="1">
        <f t="array" aca="1" ref="F27" ca="1">IF($B27="","",IF(ISBLANK(INDIRECT("R5.Genéricos!D"&amp;SUM(21,17*1,8))),"",INDIRECT("R5.Genéricos!D"&amp;SUM(21,17*1,8))))</f>
        <v/>
      </c>
      <c r="G27" s="251" t="str" cm="1">
        <f t="array" aca="1" ref="G27" ca="1">IF($B27="","",IF(ISBLANK(INDIRECT("R5.Genéricos!D"&amp;SUM(21,17*2,1))),"",INDIRECT("R5.Genéricos!D"&amp;SUM(21,17*2,1))))</f>
        <v/>
      </c>
      <c r="H27" s="251" t="str" cm="1">
        <f t="array" aca="1" ref="H27" ca="1">IF($B27="","",IF(ISBLANK(INDIRECT("R6.Voz!D"&amp;SUM(21,17*0,1))),"",INDIRECT("R6.Voz!D"&amp;SUM(21,17*0,1))))</f>
        <v/>
      </c>
      <c r="I27" s="251" t="str" cm="1">
        <f t="array" aca="1" ref="I27" ca="1">IF($B27="","",IF(ISBLANK(INDIRECT("R6.Voz!D"&amp;SUM(21,17*1,1))),"",INDIRECT("R6.Voz!D"&amp;SUM(21,17*1,1))))</f>
        <v/>
      </c>
      <c r="J27" s="251" t="str" cm="1">
        <f t="array" aca="1" ref="J27" ca="1">IF($B27="","",IF(ISBLANK(INDIRECT("R6.Voz!D"&amp;SUM(21,17*2,1))),"",INDIRECT("R6.Voz!D"&amp;SUM(21,17*2,1))))</f>
        <v/>
      </c>
      <c r="K27" s="251" t="str" cm="1">
        <f t="array" aca="1" ref="K27" ca="1">IF($B27="","",IF(ISBLANK(INDIRECT("R6.Voz!D"&amp;SUM(21,17*3,1))),"",INDIRECT("R6.Voz!D"&amp;SUM(21,17*3,1))))</f>
        <v/>
      </c>
      <c r="L27" s="251" t="str" cm="1">
        <f t="array" aca="1" ref="L27" ca="1">IF($B27="","",IF(ISBLANK(INDIRECT("R6.Voz!D"&amp;SUM(21,17*4,1))),"",INDIRECT("R6.Voz!D"&amp;SUM(21,17*4,1))))</f>
        <v/>
      </c>
      <c r="M27" s="251" t="str" cm="1">
        <f t="array" aca="1" ref="M27" ca="1">IF($B27="","",IF(ISBLANK(INDIRECT("R6.Voz!D"&amp;SUM(21,17*5,1))),"",INDIRECT("R6.Voz!D"&amp;SUM(21,17*5,1))))</f>
        <v/>
      </c>
      <c r="N27" s="251" t="str" cm="1">
        <f t="array" aca="1" ref="N27" ca="1">IF($B27="","",IF(ISBLANK(INDIRECT("R6.Voz!D"&amp;SUM(21,17*6,1))),"",INDIRECT("R6.Voz!D"&amp;SUM(21,17*6,1))))</f>
        <v/>
      </c>
      <c r="O27" s="251" t="str" cm="1">
        <f t="array" aca="1" ref="O27" ca="1">IF($B27="","",IF(ISBLANK(INDIRECT("R6.Voz!D"&amp;SUM(21,17*7,1))),"",INDIRECT("R6.Voz!D"&amp;SUM(21,17*7,1))))</f>
        <v/>
      </c>
      <c r="P27" s="251" t="str" cm="1">
        <f t="array" aca="1" ref="P27" ca="1">IF($B27="","",IF(ISBLANK(INDIRECT("R6.Voz!D"&amp;SUM(21,17*8,1))),"",INDIRECT("R6.Voz!D"&amp;SUM(21,17*8,1))))</f>
        <v/>
      </c>
      <c r="Q27" s="251" t="str" cm="1">
        <f t="array" aca="1" ref="Q27" ca="1">IF($B27="","",IF(ISBLANK(INDIRECT("R6.Voz!D"&amp;SUM(21,17*9,1))),"",INDIRECT("R6.Voz!D"&amp;SUM(21,17*9,1))))</f>
        <v/>
      </c>
      <c r="R27" s="251" t="str" cm="1">
        <f t="array" aca="1" ref="R27" ca="1">IF($B27="","",IF(ISBLANK(INDIRECT("R6.Voz!D"&amp;SUM(21,17*10,1))),"",INDIRECT("R6.Voz!D"&amp;SUM(21,17*10,1))))</f>
        <v/>
      </c>
      <c r="S27" s="251" t="str" cm="1">
        <f t="array" aca="1" ref="S27" ca="1">IF($B27="","",IF(ISBLANK(INDIRECT("R6.Voz!D"&amp;SUM(21,17*11,1))),"",INDIRECT("R6.Voz!D"&amp;SUM(21,17*11,1))))</f>
        <v/>
      </c>
      <c r="T27" s="251" t="str" cm="1">
        <f t="array" aca="1" ref="T27" ca="1">IF($B27="","",IF(ISBLANK(INDIRECT("R6.Voz!D"&amp;SUM(21,17*12,1))),"",INDIRECT("R6.Voz!D"&amp;SUM(21,17*12,1))))</f>
        <v/>
      </c>
      <c r="U27" s="251" t="str" cm="1">
        <f t="array" aca="1" ref="U27" ca="1">IF($B27="","",IF(ISBLANK(INDIRECT("R6.Voz!D"&amp;SUM(21,17*13,1))),"",INDIRECT("R6.Voz!D"&amp;SUM(21,17*13,1))))</f>
        <v/>
      </c>
      <c r="V27" s="251" t="str" cm="1">
        <f t="array" aca="1" ref="V27" ca="1">IF($B27="","",IF(ISBLANK(INDIRECT("R6.Voz!D"&amp;SUM(21,17*14,1))),"",INDIRECT("R6.Voz!D"&amp;SUM(21,17*14,1))))</f>
        <v/>
      </c>
      <c r="W27" s="251" t="str" cm="1">
        <f t="array" aca="1" ref="W27" ca="1">IF($B27="","",IF(ISBLANK(INDIRECT("R6.Voz!D"&amp;SUM(21,17*15,1))),"",INDIRECT("R6.Voz!D"&amp;SUM(21,17*15,1))))</f>
        <v/>
      </c>
      <c r="X27" s="251" t="str" cm="1">
        <f t="array" aca="1" ref="X27" ca="1">IF($B27="","",IF(ISBLANK(INDIRECT("R6.Voz!D"&amp;SUM(21,17*16,1))),"",INDIRECT("R6.Voz!D"&amp;SUM(21,17*16,1))))</f>
        <v/>
      </c>
      <c r="Y27" s="251" t="str" cm="1">
        <f t="array" aca="1" ref="Y27" ca="1">IF($B27="","",IF(ISBLANK(INDIRECT("R6.Voz!D"&amp;SUM(21,17*17,1))),"",INDIRECT("R6.Voz!D"&amp;SUM(21,17*17,1))))</f>
        <v/>
      </c>
      <c r="Z27" s="251" t="str" cm="1">
        <f t="array" aca="1" ref="Z27" ca="1">IF($B27="","",IF(ISBLANK(INDIRECT("R6.Voz!D"&amp;SUM(21,17*18,1))),"",INDIRECT("R6.Voz!D"&amp;SUM(21,17*18,1))))</f>
        <v/>
      </c>
      <c r="AA27" s="251" t="str" cm="1">
        <f t="array" aca="1" ref="AA27" ca="1">IF($B27="","",IF(ISBLANK(INDIRECT("R7.Video!D"&amp;SUM(21,17*0,1))),"",INDIRECT("R7.Video!D"&amp;SUM(21,17*0,1))))</f>
        <v/>
      </c>
      <c r="AB27" s="251" t="str" cm="1">
        <f t="array" aca="1" ref="AB27" ca="1">IF($B27="","",IF(ISBLANK(INDIRECT("R7.Video!D"&amp;SUM(21,17*1,1))),"",INDIRECT("R7.Video!D"&amp;SUM(21,17*1,1))))</f>
        <v/>
      </c>
      <c r="AC27" s="251" t="str" cm="1">
        <f t="array" aca="1" ref="AC27" ca="1">IF($B27="","",IF(ISBLANK(INDIRECT("R7.Video!D"&amp;SUM(21,17*2,1))),"",INDIRECT("R7.Video!D"&amp;SUM(21,17*2,1))))</f>
        <v/>
      </c>
      <c r="AD27" s="251" t="str" cm="1">
        <f t="array" aca="1" ref="AD27" ca="1">IF($B27="","",IF(ISBLANK(INDIRECT("R7.Video!D"&amp;SUM(21,17*3,1))),"",INDIRECT("R7.Video!D"&amp;SUM(21,17*3,1))))</f>
        <v/>
      </c>
      <c r="AE27" s="251" t="str" cm="1">
        <f t="array" aca="1" ref="AE27" ca="1">IF($B27="","",IF(ISBLANK(INDIRECT("R7.Video!D"&amp;SUM(21,17*4,1))),"",INDIRECT("R7.Video!D"&amp;SUM(21,17*4,1))))</f>
        <v/>
      </c>
      <c r="AF27" s="251" t="str" cm="1">
        <f t="array" aca="1" ref="AF27" ca="1">IF($B27="","",IF(ISBLANK(INDIRECT("R7.Video!D"&amp;SUM(21,17*5,1))),"",INDIRECT("R7.Video!D"&amp;SUM(21,17*5,1))))</f>
        <v/>
      </c>
      <c r="AG27" s="251" t="str" cm="1">
        <f t="array" aca="1" ref="AG27" ca="1">IF($B27="","",IF(ISBLANK(INDIRECT("R7.Video!D"&amp;SUM(21,17*6,1))),"",INDIRECT("R7.Video!D"&amp;SUM(21,17*6,1))))</f>
        <v/>
      </c>
      <c r="AH27" s="251" t="str" cm="1">
        <f t="array" aca="1" ref="AH27" ca="1">IF($B27="","",IF(ISBLANK(INDIRECT("R7.Video!D"&amp;SUM(21,17*7,1))),"",INDIRECT("R7.Video!D"&amp;SUM(21,17*7,1))))</f>
        <v/>
      </c>
      <c r="AI27" s="251" t="str" cm="1">
        <f t="array" aca="1" ref="AI27" ca="1">IF($B27="","",IF(ISBLANK(INDIRECT("R7.Video!D"&amp;SUM(21,17*8,1))),"",INDIRECT("R7.Video!D"&amp;SUM(21,17*8,1))))</f>
        <v/>
      </c>
      <c r="AJ27" s="251" t="str" cm="1">
        <f t="array" aca="1" ref="AJ27" ca="1">IF($B27="","",IF(ISBLANK(INDIRECT("R9.Web!D"&amp;SUM(21,17*0,1))),"",INDIRECT("R9.Web!D"&amp;SUM(21,17*0,1))))</f>
        <v/>
      </c>
      <c r="AK27" s="251" t="str" cm="1">
        <f t="array" aca="1" ref="AK27" ca="1">IF($B27="","",IF(ISBLANK(INDIRECT("R9.Web!D"&amp;SUM(21,17*1,1))),"",INDIRECT("R9.Web!D"&amp;SUM(21,17*1,1))))</f>
        <v/>
      </c>
      <c r="AL27" s="251" t="str" cm="1">
        <f t="array" aca="1" ref="AL27" ca="1">IF($B27="","",IF(ISBLANK(INDIRECT("R9.Web!D"&amp;SUM(21,17*2,1))),"",INDIRECT("R9.Web!D"&amp;SUM(21,17*2,1))))</f>
        <v/>
      </c>
      <c r="AM27" s="251" t="str" cm="1">
        <f t="array" aca="1" ref="AM27" ca="1">IF($B27="","",IF(ISBLANK(INDIRECT("R9.Web!D"&amp;SUM(21,17*3,1))),"",INDIRECT("R9.Web!D"&amp;SUM(21,17*3,1))))</f>
        <v/>
      </c>
      <c r="AN27" s="251" t="str" cm="1">
        <f t="array" aca="1" ref="AN27" ca="1">IF($B27="","",IF(ISBLANK(INDIRECT("R9.Web!D"&amp;SUM(21,17*4,1))),"",INDIRECT("R9.Web!D"&amp;SUM(21,17*4,1))))</f>
        <v/>
      </c>
      <c r="AO27" s="251" t="str" cm="1">
        <f t="array" aca="1" ref="AO27" ca="1">IF($B27="","",IF(ISBLANK(INDIRECT("R9.Web!D"&amp;SUM(21,17*5,1))),"",INDIRECT("R9.Web!D"&amp;SUM(21,17*5,1))))</f>
        <v/>
      </c>
      <c r="AP27" s="251" t="str" cm="1">
        <f t="array" aca="1" ref="AP27" ca="1">IF($B27="","",IF(ISBLANK(INDIRECT("R9.Web!D"&amp;SUM(21,17*6,1))),"",INDIRECT("R9.Web!D"&amp;SUM(21,17*6,1))))</f>
        <v/>
      </c>
      <c r="AQ27" s="251" t="str" cm="1">
        <f t="array" aca="1" ref="AQ27" ca="1">IF($B27="","",IF(ISBLANK(INDIRECT("R9.Web!D"&amp;SUM(21,17*7,1))),"",INDIRECT("R9.Web!D"&amp;SUM(21,17*7,1))))</f>
        <v/>
      </c>
      <c r="AR27" s="251" t="str" cm="1">
        <f t="array" aca="1" ref="AR27" ca="1">IF($B27="","",IF(ISBLANK(INDIRECT("R9.Web!D"&amp;SUM(21,17*8,1))),"",INDIRECT("R9.Web!D"&amp;SUM(21,17*8,1))))</f>
        <v/>
      </c>
      <c r="AS27" s="251" t="str" cm="1">
        <f t="array" aca="1" ref="AS27" ca="1">IF($B27="","",IF(ISBLANK(INDIRECT("R9.Web!D"&amp;SUM(21,17*9,1))),"",INDIRECT("R9.Web!D"&amp;SUM(21,17*9,1))))</f>
        <v/>
      </c>
      <c r="AT27" s="251" t="str" cm="1">
        <f t="array" aca="1" ref="AT27" ca="1">IF($B27="","",IF(ISBLANK(INDIRECT("R9.Web!D"&amp;SUM(21,17*10,1))),"",INDIRECT("R9.Web!D"&amp;SUM(21,17*10,1))))</f>
        <v/>
      </c>
      <c r="AU27" s="251" t="str" cm="1">
        <f t="array" aca="1" ref="AU27" ca="1">IF($B27="","",IF(ISBLANK(INDIRECT("R9.Web!D"&amp;SUM(21,17*11,1))),"",INDIRECT("R9.Web!D"&amp;SUM(21,17*11,1))))</f>
        <v/>
      </c>
      <c r="AV27" s="251" t="str" cm="1">
        <f t="array" aca="1" ref="AV27" ca="1">IF($B27="","",IF(ISBLANK(INDIRECT("R9.Web!D"&amp;SUM(21,17*12,1))),"",INDIRECT("R9.Web!D"&amp;SUM(21,17*12,1))))</f>
        <v/>
      </c>
      <c r="AW27" s="251" t="str" cm="1">
        <f t="array" aca="1" ref="AW27" ca="1">IF($B27="","",IF(ISBLANK(INDIRECT("R9.Web!D"&amp;SUM(21,17*13,1))),"",INDIRECT("R9.Web!D"&amp;SUM(21,17*13,1))))</f>
        <v/>
      </c>
      <c r="AX27" s="251" t="str" cm="1">
        <f t="array" aca="1" ref="AX27" ca="1">IF($B27="","",IF(ISBLANK(INDIRECT("R9.Web!D"&amp;SUM(21,17*14,1))),"",INDIRECT("R9.Web!D"&amp;SUM(21,17*14,1))))</f>
        <v/>
      </c>
      <c r="AY27" s="251" t="str" cm="1">
        <f t="array" aca="1" ref="AY27" ca="1">IF($B27="","",IF(ISBLANK(INDIRECT("R9.Web!D"&amp;SUM(21,17*15,1))),"",INDIRECT("R9.Web!D"&amp;SUM(21,17*15,1))))</f>
        <v/>
      </c>
      <c r="AZ27" s="251" t="str" cm="1">
        <f t="array" aca="1" ref="AZ27" ca="1">IF($B27="","",IF(ISBLANK(INDIRECT("R9.Web!D"&amp;SUM(21,17*16,1))),"",INDIRECT("R9.Web!D"&amp;SUM(21,17*16,1))))</f>
        <v/>
      </c>
      <c r="BA27" s="251" t="str" cm="1">
        <f t="array" aca="1" ref="BA27" ca="1">IF($B27="","",IF(ISBLANK(INDIRECT("R9.Web!D"&amp;SUM(21,17*17,1))),"",INDIRECT("R9.Web!D"&amp;SUM(21,17*17,1))))</f>
        <v/>
      </c>
      <c r="BB27" s="251" t="str" cm="1">
        <f t="array" aca="1" ref="BB27" ca="1">IF($B27="","",IF(ISBLANK(INDIRECT("R9.Web!D"&amp;SUM(21,17*18,1))),"",INDIRECT("R9.Web!D"&amp;SUM(21,17*18,1))))</f>
        <v/>
      </c>
      <c r="BC27" s="251" t="str" cm="1">
        <f t="array" aca="1" ref="BC27" ca="1">IF($B27="","",IF(ISBLANK(INDIRECT("R9.Web!D"&amp;SUM(21,17*19,1))),"",INDIRECT("R9.Web!D"&amp;SUM(21,17*19,1))))</f>
        <v/>
      </c>
      <c r="BD27" s="251" t="str" cm="1">
        <f t="array" aca="1" ref="BD27" ca="1">IF($B27="","",IF(ISBLANK(INDIRECT("R9.Web!D"&amp;SUM(21,17*20,1))),"",INDIRECT("R9.Web!D"&amp;SUM(21,17*20,1))))</f>
        <v/>
      </c>
      <c r="BE27" s="251" t="str" cm="1">
        <f t="array" aca="1" ref="BE27" ca="1">IF($B27="","",IF(ISBLANK(INDIRECT("R9.Web!D"&amp;SUM(21,17*21,1))),"",INDIRECT("R9.Web!D"&amp;SUM(21,17*21,1))))</f>
        <v/>
      </c>
      <c r="BF27" s="251" t="str" cm="1">
        <f t="array" aca="1" ref="BF27" ca="1">IF($B27="","",IF(ISBLANK(INDIRECT("R9.Web!D"&amp;SUM(21,17*22,1))),"",INDIRECT("R9.Web!D"&amp;SUM(21,17*22,1))))</f>
        <v/>
      </c>
      <c r="BG27" s="251" t="str" cm="1">
        <f t="array" aca="1" ref="BG27" ca="1">IF($B27="","",IF(ISBLANK(INDIRECT("R9.Web!D"&amp;SUM(21,17*23,1))),"",INDIRECT("R9.Web!D"&amp;SUM(21,17*23,1))))</f>
        <v/>
      </c>
      <c r="BH27" s="251" t="str" cm="1">
        <f t="array" aca="1" ref="BH27" ca="1">IF($B27="","",IF(ISBLANK(INDIRECT("R9.Web!D"&amp;SUM(21,17*24,1))),"",INDIRECT("R9.Web!D"&amp;SUM(21,17*24,1))))</f>
        <v/>
      </c>
      <c r="BI27" s="251" t="str" cm="1">
        <f t="array" aca="1" ref="BI27" ca="1">IF($B27="","",IF(ISBLANK(INDIRECT("R9.Web!D"&amp;SUM(21,17*25,1))),"",INDIRECT("R9.Web!D"&amp;SUM(21,17*25,1))))</f>
        <v/>
      </c>
      <c r="BJ27" s="251" t="str" cm="1">
        <f t="array" aca="1" ref="BJ27" ca="1">IF($B27="","",IF(ISBLANK(INDIRECT("R9.Web!D"&amp;SUM(21,17*26,1))),"",INDIRECT("R9.Web!D"&amp;SUM(21,17*26,1))))</f>
        <v/>
      </c>
      <c r="BK27" s="251" t="str" cm="1">
        <f t="array" aca="1" ref="BK27" ca="1">IF($B27="","",IF(ISBLANK(INDIRECT("R9.Web!D"&amp;SUM(21,17*27,1))),"",INDIRECT("R9.Web!D"&amp;SUM(21,17*27,1))))</f>
        <v/>
      </c>
      <c r="BL27" s="251" t="str" cm="1">
        <f t="array" aca="1" ref="BL27" ca="1">IF($B27="","",IF(ISBLANK(INDIRECT("R9.Web!D"&amp;SUM(21,17*28,1))),"",INDIRECT("R9.Web!D"&amp;SUM(21,17*28,1))))</f>
        <v/>
      </c>
      <c r="BM27" s="251" t="str" cm="1">
        <f t="array" aca="1" ref="BM27" ca="1">IF($B27="","",IF(ISBLANK(INDIRECT("R9.Web!D"&amp;SUM(21,17*29,1))),"",INDIRECT("R9.Web!D"&amp;SUM(21,17*29,1))))</f>
        <v/>
      </c>
      <c r="BN27" s="251" t="str" cm="1">
        <f t="array" aca="1" ref="BN27" ca="1">IF($B27="","",IF(ISBLANK(INDIRECT("R9.Web!D"&amp;SUM(21,17*30,1))),"",INDIRECT("R9.Web!D"&amp;SUM(21,17*30,1))))</f>
        <v/>
      </c>
      <c r="BO27" s="251" t="str" cm="1">
        <f t="array" aca="1" ref="BO27" ca="1">IF($B27="","",IF(ISBLANK(INDIRECT("R9.Web!D"&amp;SUM(21,17*31,1))),"",INDIRECT("R9.Web!D"&amp;SUM(21,17*31,1))))</f>
        <v/>
      </c>
      <c r="BP27" s="251" t="str" cm="1">
        <f t="array" aca="1" ref="BP27" ca="1">IF($B27="","",IF(ISBLANK(INDIRECT("R9.Web!D"&amp;SUM(21,17*32,1))),"",INDIRECT("R9.Web!D"&amp;SUM(21,17*32,1))))</f>
        <v/>
      </c>
      <c r="BQ27" s="251" t="str" cm="1">
        <f t="array" aca="1" ref="BQ27" ca="1">IF($B27="","",IF(ISBLANK(INDIRECT("R9.Web!D"&amp;SUM(21,17*33,1))),"",INDIRECT("R9.Web!D"&amp;SUM(21,17*33,1))))</f>
        <v/>
      </c>
      <c r="BR27" s="251" t="str" cm="1">
        <f t="array" aca="1" ref="BR27" ca="1">IF($B27="","",IF(ISBLANK(INDIRECT("R9.Web!D"&amp;SUM(21,17*34,1))),"",INDIRECT("R9.Web!D"&amp;SUM(21,17*34,1))))</f>
        <v/>
      </c>
      <c r="BS27" s="251" t="str" cm="1">
        <f t="array" aca="1" ref="BS27" ca="1">IF($B27="","",IF(ISBLANK(INDIRECT("R9.Web!D"&amp;SUM(21,17*35,1))),"",INDIRECT("R9.Web!D"&amp;SUM(21,17*35,1))))</f>
        <v/>
      </c>
      <c r="BT27" s="251" t="str" cm="1">
        <f t="array" aca="1" ref="BT27" ca="1">IF($B27="","",IF(ISBLANK(INDIRECT("R9.Web!D"&amp;SUM(21,17*36,1))),"",INDIRECT("R9.Web!D"&amp;SUM(21,17*36,1))))</f>
        <v/>
      </c>
      <c r="BU27" s="251" t="str" cm="1">
        <f t="array" aca="1" ref="BU27" ca="1">IF($B27="","",IF(ISBLANK(INDIRECT("R9.Web!D"&amp;SUM(21,17*37,1))),"",INDIRECT("R9.Web!D"&amp;SUM(21,17*37,1))))</f>
        <v/>
      </c>
      <c r="BV27" s="251" t="str" cm="1">
        <f t="array" aca="1" ref="BV27" ca="1">IF($B27="","",IF(ISBLANK(INDIRECT("R9.Web!D"&amp;SUM(21,17*38,1))),"",INDIRECT("R9.Web!D"&amp;SUM(21,17*38,1))))</f>
        <v/>
      </c>
      <c r="BW27" s="251" t="str" cm="1">
        <f t="array" aca="1" ref="BW27" ca="1">IF($B27="","",IF(ISBLANK(INDIRECT("R9.Web!D"&amp;SUM(21,17*39,1))),"",INDIRECT("R9.Web!D"&amp;SUM(21,17*39,1))))</f>
        <v/>
      </c>
      <c r="BX27" s="251" t="str" cm="1">
        <f t="array" aca="1" ref="BX27" ca="1">IF($B27="","",IF(ISBLANK(INDIRECT("R9.Web!D"&amp;SUM(21,17*40,1))),"",INDIRECT("R9.Web!D"&amp;SUM(21,17*40,1))))</f>
        <v/>
      </c>
      <c r="BY27" s="251" t="str" cm="1">
        <f t="array" aca="1" ref="BY27" ca="1">IF($B27="","",IF(ISBLANK(INDIRECT("R9.Web!D"&amp;SUM(21,17*41,1))),"",INDIRECT("R9.Web!D"&amp;SUM(21,17*41,1))))</f>
        <v/>
      </c>
      <c r="BZ27" s="251" t="str" cm="1">
        <f t="array" aca="1" ref="BZ27" ca="1">IF($B27="","",IF(ISBLANK(INDIRECT("R9.Web!D"&amp;SUM(21,17*42,1))),"",INDIRECT("R9.Web!D"&amp;SUM(21,17*42,1))))</f>
        <v/>
      </c>
      <c r="CA27" s="251" t="str" cm="1">
        <f t="array" aca="1" ref="CA27" ca="1">IF($B27="","",IF(ISBLANK(INDIRECT("R9.Web!D"&amp;SUM(21,17*43,1))),"",INDIRECT("R9.Web!D"&amp;SUM(21,17*43,1))))</f>
        <v/>
      </c>
      <c r="CB27" s="251" t="str" cm="1">
        <f t="array" aca="1" ref="CB27" ca="1">IF($B27="","",IF(ISBLANK(INDIRECT("R9.Web!D"&amp;SUM(21,17*44,1))),"",INDIRECT("R9.Web!D"&amp;SUM(21,17*44,1))))</f>
        <v/>
      </c>
      <c r="CC27" s="251" t="str" cm="1">
        <f t="array" aca="1" ref="CC27" ca="1">IF($B27="","",IF(ISBLANK(INDIRECT("R9.Web!D"&amp;SUM(21,17*45,1))),"",INDIRECT("R9.Web!D"&amp;SUM(21,17*45,1))))</f>
        <v/>
      </c>
      <c r="CD27" s="251" t="str" cm="1">
        <f t="array" aca="1" ref="CD27" ca="1">IF($B27="","",IF(ISBLANK(INDIRECT("R9.Web!D"&amp;SUM(21,17*46,1))),"",INDIRECT("R9.Web!D"&amp;SUM(21,17*46,1))))</f>
        <v/>
      </c>
      <c r="CE27" s="251" t="str" cm="1">
        <f t="array" aca="1" ref="CE27" ca="1">IF($B27="","",IF(ISBLANK(INDIRECT("R9.Web!D"&amp;SUM(21,17*47,1))),"",INDIRECT("R9.Web!D"&amp;SUM(21,17*47,1))))</f>
        <v/>
      </c>
      <c r="CF27" s="251" t="str" cm="1">
        <f t="array" aca="1" ref="CF27" ca="1">IF($B27="","",IF(ISBLANK(INDIRECT("R9.Web!D"&amp;SUM(21,17*48,1))),"",INDIRECT("R9.Web!D"&amp;SUM(21,17*48,1))))</f>
        <v/>
      </c>
      <c r="CG27" s="251" t="str" cm="1">
        <f t="array" aca="1" ref="CG27" ca="1">IF($B27="","",IF(ISBLANK(INDIRECT("R9.Web!D"&amp;SUM(21,17*49,1))),"",INDIRECT("R9.Web!D"&amp;SUM(21,17*49,1))))</f>
        <v/>
      </c>
      <c r="CH27" s="251" t="str" cm="1">
        <f t="array" aca="1" ref="CH27" ca="1">IF($B27="","",IF(ISBLANK(INDIRECT("R11.Software!D"&amp;SUM(21,17*0,1))),"",INDIRECT("R11.Software!D"&amp;SUM(21,17*0,1))))</f>
        <v/>
      </c>
      <c r="CI27" s="251" t="str" cm="1">
        <f t="array" aca="1" ref="CI27" ca="1">IF($B27="","",IF(ISBLANK(INDIRECT("R11.Software!D"&amp;SUM(21,17*1,1))),"",INDIRECT("R11.Software!D"&amp;SUM(21,17*1,1))))</f>
        <v/>
      </c>
      <c r="CJ27" s="251" t="str" cm="1">
        <f t="array" aca="1" ref="CJ27" ca="1">IF($B27="","",IF(ISBLANK(INDIRECT("R11.Software!D"&amp;SUM(21,17*2,1))),"",INDIRECT("R11.Software!D"&amp;SUM(21,17*2,1))))</f>
        <v/>
      </c>
      <c r="CK27" s="251" t="str" cm="1">
        <f t="array" aca="1" ref="CK27" ca="1">IF($B27="","",IF(ISBLANK(INDIRECT("R11.Software!D"&amp;SUM(21,17*3,1))),"",INDIRECT("R11.Software!D"&amp;SUM(21,17*3,1))))</f>
        <v/>
      </c>
      <c r="CL27" s="251" t="str" cm="1">
        <f t="array" aca="1" ref="CL27" ca="1">IF($B27="","",IF(ISBLANK(INDIRECT("R11.Software!D"&amp;SUM(21,17*4,1))),"",INDIRECT("R11.Software!D"&amp;SUM(21,17*4,1))))</f>
        <v/>
      </c>
      <c r="CM27" s="251" t="str" cm="1">
        <f t="array" aca="1" ref="CM27" ca="1">IF($B27="","",IF(ISBLANK(INDIRECT("R11.Software!D"&amp;SUM(21,17*5,1))),"",INDIRECT("R11.Software!D"&amp;SUM(21,17*5,1))))</f>
        <v/>
      </c>
      <c r="CN27" s="251" t="str" cm="1">
        <f t="array" aca="1" ref="CN27" ca="1">IF($B27="","",IF(ISBLANK(INDIRECT("R12.ServiciosApoyo!D"&amp;SUM(21,17*0,1))),"",INDIRECT("R12.ServiciosApoyo!D"&amp;SUM(21,17*0,1))))</f>
        <v/>
      </c>
      <c r="CO27" s="251" t="str" cm="1">
        <f t="array" aca="1" ref="CO27" ca="1">IF($B27="","",IF(ISBLANK(INDIRECT("R12.ServiciosApoyo!D"&amp;SUM(21,17*1,1))),"",INDIRECT("R12.ServiciosApoyo!D"&amp;SUM(21,17*1,1))))</f>
        <v/>
      </c>
      <c r="CP27" s="251" t="str" cm="1">
        <f t="array" aca="1" ref="CP27" ca="1">IF($B27="","",IF(ISBLANK(INDIRECT("R12.ServiciosApoyo!D"&amp;SUM(21,17*2,1))),"",INDIRECT("R12.ServiciosApoyo!D"&amp;SUM(21,17*2,1))))</f>
        <v/>
      </c>
      <c r="CQ27" s="251" t="str" cm="1">
        <f t="array" aca="1" ref="CQ27" ca="1">IF($B27="","",IF(ISBLANK(INDIRECT("R12.ServiciosApoyo!D"&amp;SUM(21,17*3,1))),"",INDIRECT("R12.ServiciosApoyo!D"&amp;SUM(21,17*3,1))))</f>
        <v/>
      </c>
      <c r="CR27" s="251" t="str" cm="1">
        <f t="array" aca="1" ref="CR27" ca="1">IF($B27="","",IF(ISBLANK(INDIRECT("R12.ServiciosApoyo!D"&amp;SUM(21,17*4,1))),"",INDIRECT("R12.ServiciosApoyo!D"&amp;SUM(21,17*4,1))))</f>
        <v/>
      </c>
      <c r="CU27" s="71"/>
    </row>
    <row r="28" spans="2:99" ht="20.5">
      <c r="B28" s="178" t="str" cm="1">
        <f t="array" ref="B28">IFERROR(INDEX('03.Muestra'!$B$8:$B$17,SMALL(IF("Página Web"='03.Muestra'!$D$8:$D$17,ROW('03.Muestra'!$B$8:$B$17)-MIN(ROW('03.Muestra'!$D$8:$D$17))+1,""),ROW()-19)),"")</f>
        <v/>
      </c>
      <c r="C28" s="209" t="str" cm="1">
        <f t="array" ref="C28">IFERROR(INDEX('03.Muestra'!$C$8:$C$17,SMALL(IF("Página Web"='03.Muestra'!$D$8:$D$17,ROW('03.Muestra'!$C$8:$C$17)-MIN(ROW('03.Muestra'!$D$8:$D$17))+1,""),ROW()-19)),"")</f>
        <v/>
      </c>
      <c r="D28" s="210" t="str" cm="1">
        <f t="array" ref="D28">IFERROR(INDEX('03.Muestra'!$F$8:$F$17,SMALL(IF("Página Web"='03.Muestra'!$D$8:$D$17,ROW('03.Muestra'!$F$8:$F$17)-MIN(ROW('03.Muestra'!$D$8:$D$17))+1,""),ROW()-19)),"")</f>
        <v/>
      </c>
      <c r="E28" s="251" t="str" cm="1">
        <f t="array" aca="1" ref="E28" ca="1">IF($B28="","",IF(ISBLANK(INDIRECT("R5.Genéricos!D"&amp;SUM(21,17*0,1))),"",INDIRECT("R5.Genéricos!D"&amp;SUM(21,17*0,1))))</f>
        <v/>
      </c>
      <c r="F28" s="251" t="str" cm="1">
        <f t="array" aca="1" ref="F28" ca="1">IF($B28="","",IF(ISBLANK(INDIRECT("R5.Genéricos!D"&amp;SUM(21,17*1,9))),"",INDIRECT("R5.Genéricos!D"&amp;SUM(21,17*1,9))))</f>
        <v/>
      </c>
      <c r="G28" s="251" t="str" cm="1">
        <f t="array" aca="1" ref="G28" ca="1">IF($B28="","",IF(ISBLANK(INDIRECT("R5.Genéricos!D"&amp;SUM(21,17*2,1))),"",INDIRECT("R5.Genéricos!D"&amp;SUM(21,17*2,1))))</f>
        <v/>
      </c>
      <c r="H28" s="251" t="str" cm="1">
        <f t="array" aca="1" ref="H28" ca="1">IF($B28="","",IF(ISBLANK(INDIRECT("R6.Voz!D"&amp;SUM(21,17*0,1))),"",INDIRECT("R6.Voz!D"&amp;SUM(21,17*0,1))))</f>
        <v/>
      </c>
      <c r="I28" s="251" t="str" cm="1">
        <f t="array" aca="1" ref="I28" ca="1">IF($B28="","",IF(ISBLANK(INDIRECT("R6.Voz!D"&amp;SUM(21,17*1,1))),"",INDIRECT("R6.Voz!D"&amp;SUM(21,17*1,1))))</f>
        <v/>
      </c>
      <c r="J28" s="251" t="str" cm="1">
        <f t="array" aca="1" ref="J28" ca="1">IF($B28="","",IF(ISBLANK(INDIRECT("R6.Voz!D"&amp;SUM(21,17*2,1))),"",INDIRECT("R6.Voz!D"&amp;SUM(21,17*2,1))))</f>
        <v/>
      </c>
      <c r="K28" s="251" t="str" cm="1">
        <f t="array" aca="1" ref="K28" ca="1">IF($B28="","",IF(ISBLANK(INDIRECT("R6.Voz!D"&amp;SUM(21,17*3,1))),"",INDIRECT("R6.Voz!D"&amp;SUM(21,17*3,1))))</f>
        <v/>
      </c>
      <c r="L28" s="251" t="str" cm="1">
        <f t="array" aca="1" ref="L28" ca="1">IF($B28="","",IF(ISBLANK(INDIRECT("R6.Voz!D"&amp;SUM(21,17*4,1))),"",INDIRECT("R6.Voz!D"&amp;SUM(21,17*4,1))))</f>
        <v/>
      </c>
      <c r="M28" s="251" t="str" cm="1">
        <f t="array" aca="1" ref="M28" ca="1">IF($B28="","",IF(ISBLANK(INDIRECT("R6.Voz!D"&amp;SUM(21,17*5,1))),"",INDIRECT("R6.Voz!D"&amp;SUM(21,17*5,1))))</f>
        <v/>
      </c>
      <c r="N28" s="251" t="str" cm="1">
        <f t="array" aca="1" ref="N28" ca="1">IF($B28="","",IF(ISBLANK(INDIRECT("R6.Voz!D"&amp;SUM(21,17*6,1))),"",INDIRECT("R6.Voz!D"&amp;SUM(21,17*6,1))))</f>
        <v/>
      </c>
      <c r="O28" s="251" t="str" cm="1">
        <f t="array" aca="1" ref="O28" ca="1">IF($B28="","",IF(ISBLANK(INDIRECT("R6.Voz!D"&amp;SUM(21,17*7,1))),"",INDIRECT("R6.Voz!D"&amp;SUM(21,17*7,1))))</f>
        <v/>
      </c>
      <c r="P28" s="251" t="str" cm="1">
        <f t="array" aca="1" ref="P28" ca="1">IF($B28="","",IF(ISBLANK(INDIRECT("R6.Voz!D"&amp;SUM(21,17*8,1))),"",INDIRECT("R6.Voz!D"&amp;SUM(21,17*8,1))))</f>
        <v/>
      </c>
      <c r="Q28" s="251" t="str" cm="1">
        <f t="array" aca="1" ref="Q28" ca="1">IF($B28="","",IF(ISBLANK(INDIRECT("R6.Voz!D"&amp;SUM(21,17*9,1))),"",INDIRECT("R6.Voz!D"&amp;SUM(21,17*9,1))))</f>
        <v/>
      </c>
      <c r="R28" s="251" t="str" cm="1">
        <f t="array" aca="1" ref="R28" ca="1">IF($B28="","",IF(ISBLANK(INDIRECT("R6.Voz!D"&amp;SUM(21,17*10,1))),"",INDIRECT("R6.Voz!D"&amp;SUM(21,17*10,1))))</f>
        <v/>
      </c>
      <c r="S28" s="251" t="str" cm="1">
        <f t="array" aca="1" ref="S28" ca="1">IF($B28="","",IF(ISBLANK(INDIRECT("R6.Voz!D"&amp;SUM(21,17*11,1))),"",INDIRECT("R6.Voz!D"&amp;SUM(21,17*11,1))))</f>
        <v/>
      </c>
      <c r="T28" s="251" t="str" cm="1">
        <f t="array" aca="1" ref="T28" ca="1">IF($B28="","",IF(ISBLANK(INDIRECT("R6.Voz!D"&amp;SUM(21,17*12,1))),"",INDIRECT("R6.Voz!D"&amp;SUM(21,17*12,1))))</f>
        <v/>
      </c>
      <c r="U28" s="251" t="str" cm="1">
        <f t="array" aca="1" ref="U28" ca="1">IF($B28="","",IF(ISBLANK(INDIRECT("R6.Voz!D"&amp;SUM(21,17*13,1))),"",INDIRECT("R6.Voz!D"&amp;SUM(21,17*13,1))))</f>
        <v/>
      </c>
      <c r="V28" s="251" t="str" cm="1">
        <f t="array" aca="1" ref="V28" ca="1">IF($B28="","",IF(ISBLANK(INDIRECT("R6.Voz!D"&amp;SUM(21,17*14,1))),"",INDIRECT("R6.Voz!D"&amp;SUM(21,17*14,1))))</f>
        <v/>
      </c>
      <c r="W28" s="251" t="str" cm="1">
        <f t="array" aca="1" ref="W28" ca="1">IF($B28="","",IF(ISBLANK(INDIRECT("R6.Voz!D"&amp;SUM(21,17*15,1))),"",INDIRECT("R6.Voz!D"&amp;SUM(21,17*15,1))))</f>
        <v/>
      </c>
      <c r="X28" s="251" t="str" cm="1">
        <f t="array" aca="1" ref="X28" ca="1">IF($B28="","",IF(ISBLANK(INDIRECT("R6.Voz!D"&amp;SUM(21,17*16,1))),"",INDIRECT("R6.Voz!D"&amp;SUM(21,17*16,1))))</f>
        <v/>
      </c>
      <c r="Y28" s="251" t="str" cm="1">
        <f t="array" aca="1" ref="Y28" ca="1">IF($B28="","",IF(ISBLANK(INDIRECT("R6.Voz!D"&amp;SUM(21,17*17,1))),"",INDIRECT("R6.Voz!D"&amp;SUM(21,17*17,1))))</f>
        <v/>
      </c>
      <c r="Z28" s="251" t="str" cm="1">
        <f t="array" aca="1" ref="Z28" ca="1">IF($B28="","",IF(ISBLANK(INDIRECT("R6.Voz!D"&amp;SUM(21,17*18,1))),"",INDIRECT("R6.Voz!D"&amp;SUM(21,17*18,1))))</f>
        <v/>
      </c>
      <c r="AA28" s="251" t="str" cm="1">
        <f t="array" aca="1" ref="AA28" ca="1">IF($B28="","",IF(ISBLANK(INDIRECT("R7.Video!D"&amp;SUM(21,17*0,1))),"",INDIRECT("R7.Video!D"&amp;SUM(21,17*0,1))))</f>
        <v/>
      </c>
      <c r="AB28" s="251" t="str" cm="1">
        <f t="array" aca="1" ref="AB28" ca="1">IF($B28="","",IF(ISBLANK(INDIRECT("R7.Video!D"&amp;SUM(21,17*1,1))),"",INDIRECT("R7.Video!D"&amp;SUM(21,17*1,1))))</f>
        <v/>
      </c>
      <c r="AC28" s="251" t="str" cm="1">
        <f t="array" aca="1" ref="AC28" ca="1">IF($B28="","",IF(ISBLANK(INDIRECT("R7.Video!D"&amp;SUM(21,17*2,1))),"",INDIRECT("R7.Video!D"&amp;SUM(21,17*2,1))))</f>
        <v/>
      </c>
      <c r="AD28" s="251" t="str" cm="1">
        <f t="array" aca="1" ref="AD28" ca="1">IF($B28="","",IF(ISBLANK(INDIRECT("R7.Video!D"&amp;SUM(21,17*3,1))),"",INDIRECT("R7.Video!D"&amp;SUM(21,17*3,1))))</f>
        <v/>
      </c>
      <c r="AE28" s="251" t="str" cm="1">
        <f t="array" aca="1" ref="AE28" ca="1">IF($B28="","",IF(ISBLANK(INDIRECT("R7.Video!D"&amp;SUM(21,17*4,1))),"",INDIRECT("R7.Video!D"&amp;SUM(21,17*4,1))))</f>
        <v/>
      </c>
      <c r="AF28" s="251" t="str" cm="1">
        <f t="array" aca="1" ref="AF28" ca="1">IF($B28="","",IF(ISBLANK(INDIRECT("R7.Video!D"&amp;SUM(21,17*5,1))),"",INDIRECT("R7.Video!D"&amp;SUM(21,17*5,1))))</f>
        <v/>
      </c>
      <c r="AG28" s="251" t="str" cm="1">
        <f t="array" aca="1" ref="AG28" ca="1">IF($B28="","",IF(ISBLANK(INDIRECT("R7.Video!D"&amp;SUM(21,17*6,1))),"",INDIRECT("R7.Video!D"&amp;SUM(21,17*6,1))))</f>
        <v/>
      </c>
      <c r="AH28" s="251" t="str" cm="1">
        <f t="array" aca="1" ref="AH28" ca="1">IF($B28="","",IF(ISBLANK(INDIRECT("R7.Video!D"&amp;SUM(21,17*7,1))),"",INDIRECT("R7.Video!D"&amp;SUM(21,17*7,1))))</f>
        <v/>
      </c>
      <c r="AI28" s="251" t="str" cm="1">
        <f t="array" aca="1" ref="AI28" ca="1">IF($B28="","",IF(ISBLANK(INDIRECT("R7.Video!D"&amp;SUM(21,17*8,1))),"",INDIRECT("R7.Video!D"&amp;SUM(21,17*8,1))))</f>
        <v/>
      </c>
      <c r="AJ28" s="251" t="str" cm="1">
        <f t="array" aca="1" ref="AJ28" ca="1">IF($B28="","",IF(ISBLANK(INDIRECT("R9.Web!D"&amp;SUM(21,17*0,1))),"",INDIRECT("R9.Web!D"&amp;SUM(21,17*0,1))))</f>
        <v/>
      </c>
      <c r="AK28" s="251" t="str" cm="1">
        <f t="array" aca="1" ref="AK28" ca="1">IF($B28="","",IF(ISBLANK(INDIRECT("R9.Web!D"&amp;SUM(21,17*1,1))),"",INDIRECT("R9.Web!D"&amp;SUM(21,17*1,1))))</f>
        <v/>
      </c>
      <c r="AL28" s="251" t="str" cm="1">
        <f t="array" aca="1" ref="AL28" ca="1">IF($B28="","",IF(ISBLANK(INDIRECT("R9.Web!D"&amp;SUM(21,17*2,1))),"",INDIRECT("R9.Web!D"&amp;SUM(21,17*2,1))))</f>
        <v/>
      </c>
      <c r="AM28" s="251" t="str" cm="1">
        <f t="array" aca="1" ref="AM28" ca="1">IF($B28="","",IF(ISBLANK(INDIRECT("R9.Web!D"&amp;SUM(21,17*3,1))),"",INDIRECT("R9.Web!D"&amp;SUM(21,17*3,1))))</f>
        <v/>
      </c>
      <c r="AN28" s="251" t="str" cm="1">
        <f t="array" aca="1" ref="AN28" ca="1">IF($B28="","",IF(ISBLANK(INDIRECT("R9.Web!D"&amp;SUM(21,17*4,1))),"",INDIRECT("R9.Web!D"&amp;SUM(21,17*4,1))))</f>
        <v/>
      </c>
      <c r="AO28" s="251" t="str" cm="1">
        <f t="array" aca="1" ref="AO28" ca="1">IF($B28="","",IF(ISBLANK(INDIRECT("R9.Web!D"&amp;SUM(21,17*5,1))),"",INDIRECT("R9.Web!D"&amp;SUM(21,17*5,1))))</f>
        <v/>
      </c>
      <c r="AP28" s="251" t="str" cm="1">
        <f t="array" aca="1" ref="AP28" ca="1">IF($B28="","",IF(ISBLANK(INDIRECT("R9.Web!D"&amp;SUM(21,17*6,1))),"",INDIRECT("R9.Web!D"&amp;SUM(21,17*6,1))))</f>
        <v/>
      </c>
      <c r="AQ28" s="251" t="str" cm="1">
        <f t="array" aca="1" ref="AQ28" ca="1">IF($B28="","",IF(ISBLANK(INDIRECT("R9.Web!D"&amp;SUM(21,17*7,1))),"",INDIRECT("R9.Web!D"&amp;SUM(21,17*7,1))))</f>
        <v/>
      </c>
      <c r="AR28" s="251" t="str" cm="1">
        <f t="array" aca="1" ref="AR28" ca="1">IF($B28="","",IF(ISBLANK(INDIRECT("R9.Web!D"&amp;SUM(21,17*8,1))),"",INDIRECT("R9.Web!D"&amp;SUM(21,17*8,1))))</f>
        <v/>
      </c>
      <c r="AS28" s="251" t="str" cm="1">
        <f t="array" aca="1" ref="AS28" ca="1">IF($B28="","",IF(ISBLANK(INDIRECT("R9.Web!D"&amp;SUM(21,17*9,1))),"",INDIRECT("R9.Web!D"&amp;SUM(21,17*9,1))))</f>
        <v/>
      </c>
      <c r="AT28" s="251" t="str" cm="1">
        <f t="array" aca="1" ref="AT28" ca="1">IF($B28="","",IF(ISBLANK(INDIRECT("R9.Web!D"&amp;SUM(21,17*10,1))),"",INDIRECT("R9.Web!D"&amp;SUM(21,17*10,1))))</f>
        <v/>
      </c>
      <c r="AU28" s="251" t="str" cm="1">
        <f t="array" aca="1" ref="AU28" ca="1">IF($B28="","",IF(ISBLANK(INDIRECT("R9.Web!D"&amp;SUM(21,17*11,1))),"",INDIRECT("R9.Web!D"&amp;SUM(21,17*11,1))))</f>
        <v/>
      </c>
      <c r="AV28" s="251" t="str" cm="1">
        <f t="array" aca="1" ref="AV28" ca="1">IF($B28="","",IF(ISBLANK(INDIRECT("R9.Web!D"&amp;SUM(21,17*12,1))),"",INDIRECT("R9.Web!D"&amp;SUM(21,17*12,1))))</f>
        <v/>
      </c>
      <c r="AW28" s="251" t="str" cm="1">
        <f t="array" aca="1" ref="AW28" ca="1">IF($B28="","",IF(ISBLANK(INDIRECT("R9.Web!D"&amp;SUM(21,17*13,1))),"",INDIRECT("R9.Web!D"&amp;SUM(21,17*13,1))))</f>
        <v/>
      </c>
      <c r="AX28" s="251" t="str" cm="1">
        <f t="array" aca="1" ref="AX28" ca="1">IF($B28="","",IF(ISBLANK(INDIRECT("R9.Web!D"&amp;SUM(21,17*14,1))),"",INDIRECT("R9.Web!D"&amp;SUM(21,17*14,1))))</f>
        <v/>
      </c>
      <c r="AY28" s="251" t="str" cm="1">
        <f t="array" aca="1" ref="AY28" ca="1">IF($B28="","",IF(ISBLANK(INDIRECT("R9.Web!D"&amp;SUM(21,17*15,1))),"",INDIRECT("R9.Web!D"&amp;SUM(21,17*15,1))))</f>
        <v/>
      </c>
      <c r="AZ28" s="251" t="str" cm="1">
        <f t="array" aca="1" ref="AZ28" ca="1">IF($B28="","",IF(ISBLANK(INDIRECT("R9.Web!D"&amp;SUM(21,17*16,1))),"",INDIRECT("R9.Web!D"&amp;SUM(21,17*16,1))))</f>
        <v/>
      </c>
      <c r="BA28" s="251" t="str" cm="1">
        <f t="array" aca="1" ref="BA28" ca="1">IF($B28="","",IF(ISBLANK(INDIRECT("R9.Web!D"&amp;SUM(21,17*17,1))),"",INDIRECT("R9.Web!D"&amp;SUM(21,17*17,1))))</f>
        <v/>
      </c>
      <c r="BB28" s="251" t="str" cm="1">
        <f t="array" aca="1" ref="BB28" ca="1">IF($B28="","",IF(ISBLANK(INDIRECT("R9.Web!D"&amp;SUM(21,17*18,1))),"",INDIRECT("R9.Web!D"&amp;SUM(21,17*18,1))))</f>
        <v/>
      </c>
      <c r="BC28" s="251" t="str" cm="1">
        <f t="array" aca="1" ref="BC28" ca="1">IF($B28="","",IF(ISBLANK(INDIRECT("R9.Web!D"&amp;SUM(21,17*19,1))),"",INDIRECT("R9.Web!D"&amp;SUM(21,17*19,1))))</f>
        <v/>
      </c>
      <c r="BD28" s="251" t="str" cm="1">
        <f t="array" aca="1" ref="BD28" ca="1">IF($B28="","",IF(ISBLANK(INDIRECT("R9.Web!D"&amp;SUM(21,17*20,1))),"",INDIRECT("R9.Web!D"&amp;SUM(21,17*20,1))))</f>
        <v/>
      </c>
      <c r="BE28" s="251" t="str" cm="1">
        <f t="array" aca="1" ref="BE28" ca="1">IF($B28="","",IF(ISBLANK(INDIRECT("R9.Web!D"&amp;SUM(21,17*21,1))),"",INDIRECT("R9.Web!D"&amp;SUM(21,17*21,1))))</f>
        <v/>
      </c>
      <c r="BF28" s="251" t="str" cm="1">
        <f t="array" aca="1" ref="BF28" ca="1">IF($B28="","",IF(ISBLANK(INDIRECT("R9.Web!D"&amp;SUM(21,17*22,1))),"",INDIRECT("R9.Web!D"&amp;SUM(21,17*22,1))))</f>
        <v/>
      </c>
      <c r="BG28" s="251" t="str" cm="1">
        <f t="array" aca="1" ref="BG28" ca="1">IF($B28="","",IF(ISBLANK(INDIRECT("R9.Web!D"&amp;SUM(21,17*23,1))),"",INDIRECT("R9.Web!D"&amp;SUM(21,17*23,1))))</f>
        <v/>
      </c>
      <c r="BH28" s="251" t="str" cm="1">
        <f t="array" aca="1" ref="BH28" ca="1">IF($B28="","",IF(ISBLANK(INDIRECT("R9.Web!D"&amp;SUM(21,17*24,1))),"",INDIRECT("R9.Web!D"&amp;SUM(21,17*24,1))))</f>
        <v/>
      </c>
      <c r="BI28" s="251" t="str" cm="1">
        <f t="array" aca="1" ref="BI28" ca="1">IF($B28="","",IF(ISBLANK(INDIRECT("R9.Web!D"&amp;SUM(21,17*25,1))),"",INDIRECT("R9.Web!D"&amp;SUM(21,17*25,1))))</f>
        <v/>
      </c>
      <c r="BJ28" s="251" t="str" cm="1">
        <f t="array" aca="1" ref="BJ28" ca="1">IF($B28="","",IF(ISBLANK(INDIRECT("R9.Web!D"&amp;SUM(21,17*26,1))),"",INDIRECT("R9.Web!D"&amp;SUM(21,17*26,1))))</f>
        <v/>
      </c>
      <c r="BK28" s="251" t="str" cm="1">
        <f t="array" aca="1" ref="BK28" ca="1">IF($B28="","",IF(ISBLANK(INDIRECT("R9.Web!D"&amp;SUM(21,17*27,1))),"",INDIRECT("R9.Web!D"&amp;SUM(21,17*27,1))))</f>
        <v/>
      </c>
      <c r="BL28" s="251" t="str" cm="1">
        <f t="array" aca="1" ref="BL28" ca="1">IF($B28="","",IF(ISBLANK(INDIRECT("R9.Web!D"&amp;SUM(21,17*28,1))),"",INDIRECT("R9.Web!D"&amp;SUM(21,17*28,1))))</f>
        <v/>
      </c>
      <c r="BM28" s="251" t="str" cm="1">
        <f t="array" aca="1" ref="BM28" ca="1">IF($B28="","",IF(ISBLANK(INDIRECT("R9.Web!D"&amp;SUM(21,17*29,1))),"",INDIRECT("R9.Web!D"&amp;SUM(21,17*29,1))))</f>
        <v/>
      </c>
      <c r="BN28" s="251" t="str" cm="1">
        <f t="array" aca="1" ref="BN28" ca="1">IF($B28="","",IF(ISBLANK(INDIRECT("R9.Web!D"&amp;SUM(21,17*30,1))),"",INDIRECT("R9.Web!D"&amp;SUM(21,17*30,1))))</f>
        <v/>
      </c>
      <c r="BO28" s="251" t="str" cm="1">
        <f t="array" aca="1" ref="BO28" ca="1">IF($B28="","",IF(ISBLANK(INDIRECT("R9.Web!D"&amp;SUM(21,17*31,1))),"",INDIRECT("R9.Web!D"&amp;SUM(21,17*31,1))))</f>
        <v/>
      </c>
      <c r="BP28" s="251" t="str" cm="1">
        <f t="array" aca="1" ref="BP28" ca="1">IF($B28="","",IF(ISBLANK(INDIRECT("R9.Web!D"&amp;SUM(21,17*32,1))),"",INDIRECT("R9.Web!D"&amp;SUM(21,17*32,1))))</f>
        <v/>
      </c>
      <c r="BQ28" s="251" t="str" cm="1">
        <f t="array" aca="1" ref="BQ28" ca="1">IF($B28="","",IF(ISBLANK(INDIRECT("R9.Web!D"&amp;SUM(21,17*33,1))),"",INDIRECT("R9.Web!D"&amp;SUM(21,17*33,1))))</f>
        <v/>
      </c>
      <c r="BR28" s="251" t="str" cm="1">
        <f t="array" aca="1" ref="BR28" ca="1">IF($B28="","",IF(ISBLANK(INDIRECT("R9.Web!D"&amp;SUM(21,17*34,1))),"",INDIRECT("R9.Web!D"&amp;SUM(21,17*34,1))))</f>
        <v/>
      </c>
      <c r="BS28" s="251" t="str" cm="1">
        <f t="array" aca="1" ref="BS28" ca="1">IF($B28="","",IF(ISBLANK(INDIRECT("R9.Web!D"&amp;SUM(21,17*35,1))),"",INDIRECT("R9.Web!D"&amp;SUM(21,17*35,1))))</f>
        <v/>
      </c>
      <c r="BT28" s="251" t="str" cm="1">
        <f t="array" aca="1" ref="BT28" ca="1">IF($B28="","",IF(ISBLANK(INDIRECT("R9.Web!D"&amp;SUM(21,17*36,1))),"",INDIRECT("R9.Web!D"&amp;SUM(21,17*36,1))))</f>
        <v/>
      </c>
      <c r="BU28" s="251" t="str" cm="1">
        <f t="array" aca="1" ref="BU28" ca="1">IF($B28="","",IF(ISBLANK(INDIRECT("R9.Web!D"&amp;SUM(21,17*37,1))),"",INDIRECT("R9.Web!D"&amp;SUM(21,17*37,1))))</f>
        <v/>
      </c>
      <c r="BV28" s="251" t="str" cm="1">
        <f t="array" aca="1" ref="BV28" ca="1">IF($B28="","",IF(ISBLANK(INDIRECT("R9.Web!D"&amp;SUM(21,17*38,1))),"",INDIRECT("R9.Web!D"&amp;SUM(21,17*38,1))))</f>
        <v/>
      </c>
      <c r="BW28" s="251" t="str" cm="1">
        <f t="array" aca="1" ref="BW28" ca="1">IF($B28="","",IF(ISBLANK(INDIRECT("R9.Web!D"&amp;SUM(21,17*39,1))),"",INDIRECT("R9.Web!D"&amp;SUM(21,17*39,1))))</f>
        <v/>
      </c>
      <c r="BX28" s="251" t="str" cm="1">
        <f t="array" aca="1" ref="BX28" ca="1">IF($B28="","",IF(ISBLANK(INDIRECT("R9.Web!D"&amp;SUM(21,17*40,1))),"",INDIRECT("R9.Web!D"&amp;SUM(21,17*40,1))))</f>
        <v/>
      </c>
      <c r="BY28" s="251" t="str" cm="1">
        <f t="array" aca="1" ref="BY28" ca="1">IF($B28="","",IF(ISBLANK(INDIRECT("R9.Web!D"&amp;SUM(21,17*41,1))),"",INDIRECT("R9.Web!D"&amp;SUM(21,17*41,1))))</f>
        <v/>
      </c>
      <c r="BZ28" s="251" t="str" cm="1">
        <f t="array" aca="1" ref="BZ28" ca="1">IF($B28="","",IF(ISBLANK(INDIRECT("R9.Web!D"&amp;SUM(21,17*42,1))),"",INDIRECT("R9.Web!D"&amp;SUM(21,17*42,1))))</f>
        <v/>
      </c>
      <c r="CA28" s="251" t="str" cm="1">
        <f t="array" aca="1" ref="CA28" ca="1">IF($B28="","",IF(ISBLANK(INDIRECT("R9.Web!D"&amp;SUM(21,17*43,1))),"",INDIRECT("R9.Web!D"&amp;SUM(21,17*43,1))))</f>
        <v/>
      </c>
      <c r="CB28" s="251" t="str" cm="1">
        <f t="array" aca="1" ref="CB28" ca="1">IF($B28="","",IF(ISBLANK(INDIRECT("R9.Web!D"&amp;SUM(21,17*44,1))),"",INDIRECT("R9.Web!D"&amp;SUM(21,17*44,1))))</f>
        <v/>
      </c>
      <c r="CC28" s="251" t="str" cm="1">
        <f t="array" aca="1" ref="CC28" ca="1">IF($B28="","",IF(ISBLANK(INDIRECT("R9.Web!D"&amp;SUM(21,17*45,1))),"",INDIRECT("R9.Web!D"&amp;SUM(21,17*45,1))))</f>
        <v/>
      </c>
      <c r="CD28" s="251" t="str" cm="1">
        <f t="array" aca="1" ref="CD28" ca="1">IF($B28="","",IF(ISBLANK(INDIRECT("R9.Web!D"&amp;SUM(21,17*46,1))),"",INDIRECT("R9.Web!D"&amp;SUM(21,17*46,1))))</f>
        <v/>
      </c>
      <c r="CE28" s="251" t="str" cm="1">
        <f t="array" aca="1" ref="CE28" ca="1">IF($B28="","",IF(ISBLANK(INDIRECT("R9.Web!D"&amp;SUM(21,17*47,1))),"",INDIRECT("R9.Web!D"&amp;SUM(21,17*47,1))))</f>
        <v/>
      </c>
      <c r="CF28" s="251" t="str" cm="1">
        <f t="array" aca="1" ref="CF28" ca="1">IF($B28="","",IF(ISBLANK(INDIRECT("R9.Web!D"&amp;SUM(21,17*48,1))),"",INDIRECT("R9.Web!D"&amp;SUM(21,17*48,1))))</f>
        <v/>
      </c>
      <c r="CG28" s="251" t="str" cm="1">
        <f t="array" aca="1" ref="CG28" ca="1">IF($B28="","",IF(ISBLANK(INDIRECT("R9.Web!D"&amp;SUM(21,17*49,1))),"",INDIRECT("R9.Web!D"&amp;SUM(21,17*49,1))))</f>
        <v/>
      </c>
      <c r="CH28" s="251" t="str" cm="1">
        <f t="array" aca="1" ref="CH28" ca="1">IF($B28="","",IF(ISBLANK(INDIRECT("R11.Software!D"&amp;SUM(21,17*0,1))),"",INDIRECT("R11.Software!D"&amp;SUM(21,17*0,1))))</f>
        <v/>
      </c>
      <c r="CI28" s="251" t="str" cm="1">
        <f t="array" aca="1" ref="CI28" ca="1">IF($B28="","",IF(ISBLANK(INDIRECT("R11.Software!D"&amp;SUM(21,17*1,1))),"",INDIRECT("R11.Software!D"&amp;SUM(21,17*1,1))))</f>
        <v/>
      </c>
      <c r="CJ28" s="251" t="str" cm="1">
        <f t="array" aca="1" ref="CJ28" ca="1">IF($B28="","",IF(ISBLANK(INDIRECT("R11.Software!D"&amp;SUM(21,17*2,1))),"",INDIRECT("R11.Software!D"&amp;SUM(21,17*2,1))))</f>
        <v/>
      </c>
      <c r="CK28" s="251" t="str" cm="1">
        <f t="array" aca="1" ref="CK28" ca="1">IF($B28="","",IF(ISBLANK(INDIRECT("R11.Software!D"&amp;SUM(21,17*3,1))),"",INDIRECT("R11.Software!D"&amp;SUM(21,17*3,1))))</f>
        <v/>
      </c>
      <c r="CL28" s="251" t="str" cm="1">
        <f t="array" aca="1" ref="CL28" ca="1">IF($B28="","",IF(ISBLANK(INDIRECT("R11.Software!D"&amp;SUM(21,17*4,1))),"",INDIRECT("R11.Software!D"&amp;SUM(21,17*4,1))))</f>
        <v/>
      </c>
      <c r="CM28" s="251" t="str" cm="1">
        <f t="array" aca="1" ref="CM28" ca="1">IF($B28="","",IF(ISBLANK(INDIRECT("R11.Software!D"&amp;SUM(21,17*5,1))),"",INDIRECT("R11.Software!D"&amp;SUM(21,17*5,1))))</f>
        <v/>
      </c>
      <c r="CN28" s="251" t="str" cm="1">
        <f t="array" aca="1" ref="CN28" ca="1">IF($B28="","",IF(ISBLANK(INDIRECT("R12.ServiciosApoyo!D"&amp;SUM(21,17*0,1))),"",INDIRECT("R12.ServiciosApoyo!D"&amp;SUM(21,17*0,1))))</f>
        <v/>
      </c>
      <c r="CO28" s="251" t="str" cm="1">
        <f t="array" aca="1" ref="CO28" ca="1">IF($B28="","",IF(ISBLANK(INDIRECT("R12.ServiciosApoyo!D"&amp;SUM(21,17*1,1))),"",INDIRECT("R12.ServiciosApoyo!D"&amp;SUM(21,17*1,1))))</f>
        <v/>
      </c>
      <c r="CP28" s="251" t="str" cm="1">
        <f t="array" aca="1" ref="CP28" ca="1">IF($B28="","",IF(ISBLANK(INDIRECT("R12.ServiciosApoyo!D"&amp;SUM(21,17*2,1))),"",INDIRECT("R12.ServiciosApoyo!D"&amp;SUM(21,17*2,1))))</f>
        <v/>
      </c>
      <c r="CQ28" s="251" t="str" cm="1">
        <f t="array" aca="1" ref="CQ28" ca="1">IF($B28="","",IF(ISBLANK(INDIRECT("R12.ServiciosApoyo!D"&amp;SUM(21,17*3,1))),"",INDIRECT("R12.ServiciosApoyo!D"&amp;SUM(21,17*3,1))))</f>
        <v/>
      </c>
      <c r="CR28" s="251" t="str" cm="1">
        <f t="array" aca="1" ref="CR28" ca="1">IF($B28="","",IF(ISBLANK(INDIRECT("R12.ServiciosApoyo!D"&amp;SUM(21,17*4,1))),"",INDIRECT("R12.ServiciosApoyo!D"&amp;SUM(21,17*4,1))))</f>
        <v/>
      </c>
      <c r="CU28" s="71"/>
    </row>
    <row r="29" spans="2:99" ht="20.5">
      <c r="B29" s="178" t="str" cm="1">
        <f t="array" ref="B29">IFERROR(INDEX('03.Muestra'!$B$8:$B$17,SMALL(IF("Página Web"='03.Muestra'!$D$8:$D$17,ROW('03.Muestra'!$B$8:$B$17)-MIN(ROW('03.Muestra'!$D$8:$D$17))+1,""),ROW()-19)),"")</f>
        <v/>
      </c>
      <c r="C29" s="209" t="str" cm="1">
        <f t="array" ref="C29">IFERROR(INDEX('03.Muestra'!$C$8:$C$17,SMALL(IF("Página Web"='03.Muestra'!$D$8:$D$17,ROW('03.Muestra'!$C$8:$C$17)-MIN(ROW('03.Muestra'!$D$8:$D$17))+1,""),ROW()-19)),"")</f>
        <v/>
      </c>
      <c r="D29" s="210" t="str" cm="1">
        <f t="array" ref="D29">IFERROR(INDEX('03.Muestra'!$F$8:$F$17,SMALL(IF("Página Web"='03.Muestra'!$D$8:$D$17,ROW('03.Muestra'!$F$8:$F$17)-MIN(ROW('03.Muestra'!$D$8:$D$17))+1,""),ROW()-19)),"")</f>
        <v/>
      </c>
      <c r="E29" s="251" t="str" cm="1">
        <f t="array" aca="1" ref="E29" ca="1">IF($B29="","",IF(ISBLANK(INDIRECT("R5.Genéricos!D"&amp;SUM(21,17*0,1))),"",INDIRECT("R5.Genéricos!D"&amp;SUM(21,17*0,1))))</f>
        <v/>
      </c>
      <c r="F29" s="251" t="str" cm="1">
        <f t="array" aca="1" ref="F29" ca="1">IF($B29="","",IF(ISBLANK(INDIRECT("R5.Genéricos!D"&amp;SUM(21,17*1,10))),"",INDIRECT("R5.Genéricos!D"&amp;SUM(21,17*1,10))))</f>
        <v/>
      </c>
      <c r="G29" s="251" t="str" cm="1">
        <f t="array" aca="1" ref="G29" ca="1">IF($B29="","",IF(ISBLANK(INDIRECT("R5.Genéricos!D"&amp;SUM(21,17*2,1))),"",INDIRECT("R5.Genéricos!D"&amp;SUM(21,17*2,1))))</f>
        <v/>
      </c>
      <c r="H29" s="251" t="str" cm="1">
        <f t="array" aca="1" ref="H29" ca="1">IF($B29="","",IF(ISBLANK(INDIRECT("R6.Voz!D"&amp;SUM(21,17*0,1))),"",INDIRECT("R6.Voz!D"&amp;SUM(21,17*0,1))))</f>
        <v/>
      </c>
      <c r="I29" s="251" t="str" cm="1">
        <f t="array" aca="1" ref="I29" ca="1">IF($B29="","",IF(ISBLANK(INDIRECT("R6.Voz!D"&amp;SUM(21,17*1,1))),"",INDIRECT("R6.Voz!D"&amp;SUM(21,17*1,1))))</f>
        <v/>
      </c>
      <c r="J29" s="251" t="str" cm="1">
        <f t="array" aca="1" ref="J29" ca="1">IF($B29="","",IF(ISBLANK(INDIRECT("R6.Voz!D"&amp;SUM(21,17*2,1))),"",INDIRECT("R6.Voz!D"&amp;SUM(21,17*2,1))))</f>
        <v/>
      </c>
      <c r="K29" s="251" t="str" cm="1">
        <f t="array" aca="1" ref="K29" ca="1">IF($B29="","",IF(ISBLANK(INDIRECT("R6.Voz!D"&amp;SUM(21,17*3,1))),"",INDIRECT("R6.Voz!D"&amp;SUM(21,17*3,1))))</f>
        <v/>
      </c>
      <c r="L29" s="251" t="str" cm="1">
        <f t="array" aca="1" ref="L29" ca="1">IF($B29="","",IF(ISBLANK(INDIRECT("R6.Voz!D"&amp;SUM(21,17*4,1))),"",INDIRECT("R6.Voz!D"&amp;SUM(21,17*4,1))))</f>
        <v/>
      </c>
      <c r="M29" s="251" t="str" cm="1">
        <f t="array" aca="1" ref="M29" ca="1">IF($B29="","",IF(ISBLANK(INDIRECT("R6.Voz!D"&amp;SUM(21,17*5,1))),"",INDIRECT("R6.Voz!D"&amp;SUM(21,17*5,1))))</f>
        <v/>
      </c>
      <c r="N29" s="251" t="str" cm="1">
        <f t="array" aca="1" ref="N29" ca="1">IF($B29="","",IF(ISBLANK(INDIRECT("R6.Voz!D"&amp;SUM(21,17*6,1))),"",INDIRECT("R6.Voz!D"&amp;SUM(21,17*6,1))))</f>
        <v/>
      </c>
      <c r="O29" s="251" t="str" cm="1">
        <f t="array" aca="1" ref="O29" ca="1">IF($B29="","",IF(ISBLANK(INDIRECT("R6.Voz!D"&amp;SUM(21,17*7,1))),"",INDIRECT("R6.Voz!D"&amp;SUM(21,17*7,1))))</f>
        <v/>
      </c>
      <c r="P29" s="251" t="str" cm="1">
        <f t="array" aca="1" ref="P29" ca="1">IF($B29="","",IF(ISBLANK(INDIRECT("R6.Voz!D"&amp;SUM(21,17*8,1))),"",INDIRECT("R6.Voz!D"&amp;SUM(21,17*8,1))))</f>
        <v/>
      </c>
      <c r="Q29" s="251" t="str" cm="1">
        <f t="array" aca="1" ref="Q29" ca="1">IF($B29="","",IF(ISBLANK(INDIRECT("R6.Voz!D"&amp;SUM(21,17*9,1))),"",INDIRECT("R6.Voz!D"&amp;SUM(21,17*9,1))))</f>
        <v/>
      </c>
      <c r="R29" s="251" t="str" cm="1">
        <f t="array" aca="1" ref="R29" ca="1">IF($B29="","",IF(ISBLANK(INDIRECT("R6.Voz!D"&amp;SUM(21,17*10,1))),"",INDIRECT("R6.Voz!D"&amp;SUM(21,17*10,1))))</f>
        <v/>
      </c>
      <c r="S29" s="251" t="str" cm="1">
        <f t="array" aca="1" ref="S29" ca="1">IF($B29="","",IF(ISBLANK(INDIRECT("R6.Voz!D"&amp;SUM(21,17*11,1))),"",INDIRECT("R6.Voz!D"&amp;SUM(21,17*11,1))))</f>
        <v/>
      </c>
      <c r="T29" s="251" t="str" cm="1">
        <f t="array" aca="1" ref="T29" ca="1">IF($B29="","",IF(ISBLANK(INDIRECT("R6.Voz!D"&amp;SUM(21,17*12,1))),"",INDIRECT("R6.Voz!D"&amp;SUM(21,17*12,1))))</f>
        <v/>
      </c>
      <c r="U29" s="251" t="str" cm="1">
        <f t="array" aca="1" ref="U29" ca="1">IF($B29="","",IF(ISBLANK(INDIRECT("R6.Voz!D"&amp;SUM(21,17*13,1))),"",INDIRECT("R6.Voz!D"&amp;SUM(21,17*13,1))))</f>
        <v/>
      </c>
      <c r="V29" s="251" t="str" cm="1">
        <f t="array" aca="1" ref="V29" ca="1">IF($B29="","",IF(ISBLANK(INDIRECT("R6.Voz!D"&amp;SUM(21,17*14,1))),"",INDIRECT("R6.Voz!D"&amp;SUM(21,17*14,1))))</f>
        <v/>
      </c>
      <c r="W29" s="251" t="str" cm="1">
        <f t="array" aca="1" ref="W29" ca="1">IF($B29="","",IF(ISBLANK(INDIRECT("R6.Voz!D"&amp;SUM(21,17*15,1))),"",INDIRECT("R6.Voz!D"&amp;SUM(21,17*15,1))))</f>
        <v/>
      </c>
      <c r="X29" s="251" t="str" cm="1">
        <f t="array" aca="1" ref="X29" ca="1">IF($B29="","",IF(ISBLANK(INDIRECT("R6.Voz!D"&amp;SUM(21,17*16,1))),"",INDIRECT("R6.Voz!D"&amp;SUM(21,17*16,1))))</f>
        <v/>
      </c>
      <c r="Y29" s="251" t="str" cm="1">
        <f t="array" aca="1" ref="Y29" ca="1">IF($B29="","",IF(ISBLANK(INDIRECT("R6.Voz!D"&amp;SUM(21,17*17,1))),"",INDIRECT("R6.Voz!D"&amp;SUM(21,17*17,1))))</f>
        <v/>
      </c>
      <c r="Z29" s="251" t="str" cm="1">
        <f t="array" aca="1" ref="Z29" ca="1">IF($B29="","",IF(ISBLANK(INDIRECT("R6.Voz!D"&amp;SUM(21,17*18,1))),"",INDIRECT("R6.Voz!D"&amp;SUM(21,17*18,1))))</f>
        <v/>
      </c>
      <c r="AA29" s="251" t="str" cm="1">
        <f t="array" aca="1" ref="AA29" ca="1">IF($B29="","",IF(ISBLANK(INDIRECT("R7.Video!D"&amp;SUM(21,17*0,1))),"",INDIRECT("R7.Video!D"&amp;SUM(21,17*0,1))))</f>
        <v/>
      </c>
      <c r="AB29" s="251" t="str" cm="1">
        <f t="array" aca="1" ref="AB29" ca="1">IF($B29="","",IF(ISBLANK(INDIRECT("R7.Video!D"&amp;SUM(21,17*1,1))),"",INDIRECT("R7.Video!D"&amp;SUM(21,17*1,1))))</f>
        <v/>
      </c>
      <c r="AC29" s="251" t="str" cm="1">
        <f t="array" aca="1" ref="AC29" ca="1">IF($B29="","",IF(ISBLANK(INDIRECT("R7.Video!D"&amp;SUM(21,17*2,1))),"",INDIRECT("R7.Video!D"&amp;SUM(21,17*2,1))))</f>
        <v/>
      </c>
      <c r="AD29" s="251" t="str" cm="1">
        <f t="array" aca="1" ref="AD29" ca="1">IF($B29="","",IF(ISBLANK(INDIRECT("R7.Video!D"&amp;SUM(21,17*3,1))),"",INDIRECT("R7.Video!D"&amp;SUM(21,17*3,1))))</f>
        <v/>
      </c>
      <c r="AE29" s="251" t="str" cm="1">
        <f t="array" aca="1" ref="AE29" ca="1">IF($B29="","",IF(ISBLANK(INDIRECT("R7.Video!D"&amp;SUM(21,17*4,1))),"",INDIRECT("R7.Video!D"&amp;SUM(21,17*4,1))))</f>
        <v/>
      </c>
      <c r="AF29" s="251" t="str" cm="1">
        <f t="array" aca="1" ref="AF29" ca="1">IF($B29="","",IF(ISBLANK(INDIRECT("R7.Video!D"&amp;SUM(21,17*5,1))),"",INDIRECT("R7.Video!D"&amp;SUM(21,17*5,1))))</f>
        <v/>
      </c>
      <c r="AG29" s="251" t="str" cm="1">
        <f t="array" aca="1" ref="AG29" ca="1">IF($B29="","",IF(ISBLANK(INDIRECT("R7.Video!D"&amp;SUM(21,17*6,1))),"",INDIRECT("R7.Video!D"&amp;SUM(21,17*6,1))))</f>
        <v/>
      </c>
      <c r="AH29" s="251" t="str" cm="1">
        <f t="array" aca="1" ref="AH29" ca="1">IF($B29="","",IF(ISBLANK(INDIRECT("R7.Video!D"&amp;SUM(21,17*7,1))),"",INDIRECT("R7.Video!D"&amp;SUM(21,17*7,1))))</f>
        <v/>
      </c>
      <c r="AI29" s="251" t="str" cm="1">
        <f t="array" aca="1" ref="AI29" ca="1">IF($B29="","",IF(ISBLANK(INDIRECT("R7.Video!D"&amp;SUM(21,17*8,1))),"",INDIRECT("R7.Video!D"&amp;SUM(21,17*8,1))))</f>
        <v/>
      </c>
      <c r="AJ29" s="251" t="str" cm="1">
        <f t="array" aca="1" ref="AJ29" ca="1">IF($B29="","",IF(ISBLANK(INDIRECT("R9.Web!D"&amp;SUM(21,17*0,1))),"",INDIRECT("R9.Web!D"&amp;SUM(21,17*0,1))))</f>
        <v/>
      </c>
      <c r="AK29" s="251" t="str" cm="1">
        <f t="array" aca="1" ref="AK29" ca="1">IF($B29="","",IF(ISBLANK(INDIRECT("R9.Web!D"&amp;SUM(21,17*1,1))),"",INDIRECT("R9.Web!D"&amp;SUM(21,17*1,1))))</f>
        <v/>
      </c>
      <c r="AL29" s="251" t="str" cm="1">
        <f t="array" aca="1" ref="AL29" ca="1">IF($B29="","",IF(ISBLANK(INDIRECT("R9.Web!D"&amp;SUM(21,17*2,1))),"",INDIRECT("R9.Web!D"&amp;SUM(21,17*2,1))))</f>
        <v/>
      </c>
      <c r="AM29" s="251" t="str" cm="1">
        <f t="array" aca="1" ref="AM29" ca="1">IF($B29="","",IF(ISBLANK(INDIRECT("R9.Web!D"&amp;SUM(21,17*3,1))),"",INDIRECT("R9.Web!D"&amp;SUM(21,17*3,1))))</f>
        <v/>
      </c>
      <c r="AN29" s="251" t="str" cm="1">
        <f t="array" aca="1" ref="AN29" ca="1">IF($B29="","",IF(ISBLANK(INDIRECT("R9.Web!D"&amp;SUM(21,17*4,1))),"",INDIRECT("R9.Web!D"&amp;SUM(21,17*4,1))))</f>
        <v/>
      </c>
      <c r="AO29" s="251" t="str" cm="1">
        <f t="array" aca="1" ref="AO29" ca="1">IF($B29="","",IF(ISBLANK(INDIRECT("R9.Web!D"&amp;SUM(21,17*5,1))),"",INDIRECT("R9.Web!D"&amp;SUM(21,17*5,1))))</f>
        <v/>
      </c>
      <c r="AP29" s="251" t="str" cm="1">
        <f t="array" aca="1" ref="AP29" ca="1">IF($B29="","",IF(ISBLANK(INDIRECT("R9.Web!D"&amp;SUM(21,17*6,1))),"",INDIRECT("R9.Web!D"&amp;SUM(21,17*6,1))))</f>
        <v/>
      </c>
      <c r="AQ29" s="251" t="str" cm="1">
        <f t="array" aca="1" ref="AQ29" ca="1">IF($B29="","",IF(ISBLANK(INDIRECT("R9.Web!D"&amp;SUM(21,17*7,1))),"",INDIRECT("R9.Web!D"&amp;SUM(21,17*7,1))))</f>
        <v/>
      </c>
      <c r="AR29" s="251" t="str" cm="1">
        <f t="array" aca="1" ref="AR29" ca="1">IF($B29="","",IF(ISBLANK(INDIRECT("R9.Web!D"&amp;SUM(21,17*8,1))),"",INDIRECT("R9.Web!D"&amp;SUM(21,17*8,1))))</f>
        <v/>
      </c>
      <c r="AS29" s="251" t="str" cm="1">
        <f t="array" aca="1" ref="AS29" ca="1">IF($B29="","",IF(ISBLANK(INDIRECT("R9.Web!D"&amp;SUM(21,17*9,1))),"",INDIRECT("R9.Web!D"&amp;SUM(21,17*9,1))))</f>
        <v/>
      </c>
      <c r="AT29" s="251" t="str" cm="1">
        <f t="array" aca="1" ref="AT29" ca="1">IF($B29="","",IF(ISBLANK(INDIRECT("R9.Web!D"&amp;SUM(21,17*10,1))),"",INDIRECT("R9.Web!D"&amp;SUM(21,17*10,1))))</f>
        <v/>
      </c>
      <c r="AU29" s="251" t="str" cm="1">
        <f t="array" aca="1" ref="AU29" ca="1">IF($B29="","",IF(ISBLANK(INDIRECT("R9.Web!D"&amp;SUM(21,17*11,1))),"",INDIRECT("R9.Web!D"&amp;SUM(21,17*11,1))))</f>
        <v/>
      </c>
      <c r="AV29" s="251" t="str" cm="1">
        <f t="array" aca="1" ref="AV29" ca="1">IF($B29="","",IF(ISBLANK(INDIRECT("R9.Web!D"&amp;SUM(21,17*12,1))),"",INDIRECT("R9.Web!D"&amp;SUM(21,17*12,1))))</f>
        <v/>
      </c>
      <c r="AW29" s="251" t="str" cm="1">
        <f t="array" aca="1" ref="AW29" ca="1">IF($B29="","",IF(ISBLANK(INDIRECT("R9.Web!D"&amp;SUM(21,17*13,1))),"",INDIRECT("R9.Web!D"&amp;SUM(21,17*13,1))))</f>
        <v/>
      </c>
      <c r="AX29" s="251" t="str" cm="1">
        <f t="array" aca="1" ref="AX29" ca="1">IF($B29="","",IF(ISBLANK(INDIRECT("R9.Web!D"&amp;SUM(21,17*14,1))),"",INDIRECT("R9.Web!D"&amp;SUM(21,17*14,1))))</f>
        <v/>
      </c>
      <c r="AY29" s="251" t="str" cm="1">
        <f t="array" aca="1" ref="AY29" ca="1">IF($B29="","",IF(ISBLANK(INDIRECT("R9.Web!D"&amp;SUM(21,17*15,1))),"",INDIRECT("R9.Web!D"&amp;SUM(21,17*15,1))))</f>
        <v/>
      </c>
      <c r="AZ29" s="251" t="str" cm="1">
        <f t="array" aca="1" ref="AZ29" ca="1">IF($B29="","",IF(ISBLANK(INDIRECT("R9.Web!D"&amp;SUM(21,17*16,1))),"",INDIRECT("R9.Web!D"&amp;SUM(21,17*16,1))))</f>
        <v/>
      </c>
      <c r="BA29" s="251" t="str" cm="1">
        <f t="array" aca="1" ref="BA29" ca="1">IF($B29="","",IF(ISBLANK(INDIRECT("R9.Web!D"&amp;SUM(21,17*17,1))),"",INDIRECT("R9.Web!D"&amp;SUM(21,17*17,1))))</f>
        <v/>
      </c>
      <c r="BB29" s="251" t="str" cm="1">
        <f t="array" aca="1" ref="BB29" ca="1">IF($B29="","",IF(ISBLANK(INDIRECT("R9.Web!D"&amp;SUM(21,17*18,1))),"",INDIRECT("R9.Web!D"&amp;SUM(21,17*18,1))))</f>
        <v/>
      </c>
      <c r="BC29" s="251" t="str" cm="1">
        <f t="array" aca="1" ref="BC29" ca="1">IF($B29="","",IF(ISBLANK(INDIRECT("R9.Web!D"&amp;SUM(21,17*19,1))),"",INDIRECT("R9.Web!D"&amp;SUM(21,17*19,1))))</f>
        <v/>
      </c>
      <c r="BD29" s="251" t="str" cm="1">
        <f t="array" aca="1" ref="BD29" ca="1">IF($B29="","",IF(ISBLANK(INDIRECT("R9.Web!D"&amp;SUM(21,17*20,1))),"",INDIRECT("R9.Web!D"&amp;SUM(21,17*20,1))))</f>
        <v/>
      </c>
      <c r="BE29" s="251" t="str" cm="1">
        <f t="array" aca="1" ref="BE29" ca="1">IF($B29="","",IF(ISBLANK(INDIRECT("R9.Web!D"&amp;SUM(21,17*21,1))),"",INDIRECT("R9.Web!D"&amp;SUM(21,17*21,1))))</f>
        <v/>
      </c>
      <c r="BF29" s="251" t="str" cm="1">
        <f t="array" aca="1" ref="BF29" ca="1">IF($B29="","",IF(ISBLANK(INDIRECT("R9.Web!D"&amp;SUM(21,17*22,1))),"",INDIRECT("R9.Web!D"&amp;SUM(21,17*22,1))))</f>
        <v/>
      </c>
      <c r="BG29" s="251" t="str" cm="1">
        <f t="array" aca="1" ref="BG29" ca="1">IF($B29="","",IF(ISBLANK(INDIRECT("R9.Web!D"&amp;SUM(21,17*23,1))),"",INDIRECT("R9.Web!D"&amp;SUM(21,17*23,1))))</f>
        <v/>
      </c>
      <c r="BH29" s="251" t="str" cm="1">
        <f t="array" aca="1" ref="BH29" ca="1">IF($B29="","",IF(ISBLANK(INDIRECT("R9.Web!D"&amp;SUM(21,17*24,1))),"",INDIRECT("R9.Web!D"&amp;SUM(21,17*24,1))))</f>
        <v/>
      </c>
      <c r="BI29" s="251" t="str" cm="1">
        <f t="array" aca="1" ref="BI29" ca="1">IF($B29="","",IF(ISBLANK(INDIRECT("R9.Web!D"&amp;SUM(21,17*25,1))),"",INDIRECT("R9.Web!D"&amp;SUM(21,17*25,1))))</f>
        <v/>
      </c>
      <c r="BJ29" s="251" t="str" cm="1">
        <f t="array" aca="1" ref="BJ29" ca="1">IF($B29="","",IF(ISBLANK(INDIRECT("R9.Web!D"&amp;SUM(21,17*26,1))),"",INDIRECT("R9.Web!D"&amp;SUM(21,17*26,1))))</f>
        <v/>
      </c>
      <c r="BK29" s="251" t="str" cm="1">
        <f t="array" aca="1" ref="BK29" ca="1">IF($B29="","",IF(ISBLANK(INDIRECT("R9.Web!D"&amp;SUM(21,17*27,1))),"",INDIRECT("R9.Web!D"&amp;SUM(21,17*27,1))))</f>
        <v/>
      </c>
      <c r="BL29" s="251" t="str" cm="1">
        <f t="array" aca="1" ref="BL29" ca="1">IF($B29="","",IF(ISBLANK(INDIRECT("R9.Web!D"&amp;SUM(21,17*28,1))),"",INDIRECT("R9.Web!D"&amp;SUM(21,17*28,1))))</f>
        <v/>
      </c>
      <c r="BM29" s="251" t="str" cm="1">
        <f t="array" aca="1" ref="BM29" ca="1">IF($B29="","",IF(ISBLANK(INDIRECT("R9.Web!D"&amp;SUM(21,17*29,1))),"",INDIRECT("R9.Web!D"&amp;SUM(21,17*29,1))))</f>
        <v/>
      </c>
      <c r="BN29" s="251" t="str" cm="1">
        <f t="array" aca="1" ref="BN29" ca="1">IF($B29="","",IF(ISBLANK(INDIRECT("R9.Web!D"&amp;SUM(21,17*30,1))),"",INDIRECT("R9.Web!D"&amp;SUM(21,17*30,1))))</f>
        <v/>
      </c>
      <c r="BO29" s="251" t="str" cm="1">
        <f t="array" aca="1" ref="BO29" ca="1">IF($B29="","",IF(ISBLANK(INDIRECT("R9.Web!D"&amp;SUM(21,17*31,1))),"",INDIRECT("R9.Web!D"&amp;SUM(21,17*31,1))))</f>
        <v/>
      </c>
      <c r="BP29" s="251" t="str" cm="1">
        <f t="array" aca="1" ref="BP29" ca="1">IF($B29="","",IF(ISBLANK(INDIRECT("R9.Web!D"&amp;SUM(21,17*32,1))),"",INDIRECT("R9.Web!D"&amp;SUM(21,17*32,1))))</f>
        <v/>
      </c>
      <c r="BQ29" s="251" t="str" cm="1">
        <f t="array" aca="1" ref="BQ29" ca="1">IF($B29="","",IF(ISBLANK(INDIRECT("R9.Web!D"&amp;SUM(21,17*33,1))),"",INDIRECT("R9.Web!D"&amp;SUM(21,17*33,1))))</f>
        <v/>
      </c>
      <c r="BR29" s="251" t="str" cm="1">
        <f t="array" aca="1" ref="BR29" ca="1">IF($B29="","",IF(ISBLANK(INDIRECT("R9.Web!D"&amp;SUM(21,17*34,1))),"",INDIRECT("R9.Web!D"&amp;SUM(21,17*34,1))))</f>
        <v/>
      </c>
      <c r="BS29" s="251" t="str" cm="1">
        <f t="array" aca="1" ref="BS29" ca="1">IF($B29="","",IF(ISBLANK(INDIRECT("R9.Web!D"&amp;SUM(21,17*35,1))),"",INDIRECT("R9.Web!D"&amp;SUM(21,17*35,1))))</f>
        <v/>
      </c>
      <c r="BT29" s="251" t="str" cm="1">
        <f t="array" aca="1" ref="BT29" ca="1">IF($B29="","",IF(ISBLANK(INDIRECT("R9.Web!D"&amp;SUM(21,17*36,1))),"",INDIRECT("R9.Web!D"&amp;SUM(21,17*36,1))))</f>
        <v/>
      </c>
      <c r="BU29" s="251" t="str" cm="1">
        <f t="array" aca="1" ref="BU29" ca="1">IF($B29="","",IF(ISBLANK(INDIRECT("R9.Web!D"&amp;SUM(21,17*37,1))),"",INDIRECT("R9.Web!D"&amp;SUM(21,17*37,1))))</f>
        <v/>
      </c>
      <c r="BV29" s="251" t="str" cm="1">
        <f t="array" aca="1" ref="BV29" ca="1">IF($B29="","",IF(ISBLANK(INDIRECT("R9.Web!D"&amp;SUM(21,17*38,1))),"",INDIRECT("R9.Web!D"&amp;SUM(21,17*38,1))))</f>
        <v/>
      </c>
      <c r="BW29" s="251" t="str" cm="1">
        <f t="array" aca="1" ref="BW29" ca="1">IF($B29="","",IF(ISBLANK(INDIRECT("R9.Web!D"&amp;SUM(21,17*39,1))),"",INDIRECT("R9.Web!D"&amp;SUM(21,17*39,1))))</f>
        <v/>
      </c>
      <c r="BX29" s="251" t="str" cm="1">
        <f t="array" aca="1" ref="BX29" ca="1">IF($B29="","",IF(ISBLANK(INDIRECT("R9.Web!D"&amp;SUM(21,17*40,1))),"",INDIRECT("R9.Web!D"&amp;SUM(21,17*40,1))))</f>
        <v/>
      </c>
      <c r="BY29" s="251" t="str" cm="1">
        <f t="array" aca="1" ref="BY29" ca="1">IF($B29="","",IF(ISBLANK(INDIRECT("R9.Web!D"&amp;SUM(21,17*41,1))),"",INDIRECT("R9.Web!D"&amp;SUM(21,17*41,1))))</f>
        <v/>
      </c>
      <c r="BZ29" s="251" t="str" cm="1">
        <f t="array" aca="1" ref="BZ29" ca="1">IF($B29="","",IF(ISBLANK(INDIRECT("R9.Web!D"&amp;SUM(21,17*42,1))),"",INDIRECT("R9.Web!D"&amp;SUM(21,17*42,1))))</f>
        <v/>
      </c>
      <c r="CA29" s="251" t="str" cm="1">
        <f t="array" aca="1" ref="CA29" ca="1">IF($B29="","",IF(ISBLANK(INDIRECT("R9.Web!D"&amp;SUM(21,17*43,1))),"",INDIRECT("R9.Web!D"&amp;SUM(21,17*43,1))))</f>
        <v/>
      </c>
      <c r="CB29" s="251" t="str" cm="1">
        <f t="array" aca="1" ref="CB29" ca="1">IF($B29="","",IF(ISBLANK(INDIRECT("R9.Web!D"&amp;SUM(21,17*44,1))),"",INDIRECT("R9.Web!D"&amp;SUM(21,17*44,1))))</f>
        <v/>
      </c>
      <c r="CC29" s="251" t="str" cm="1">
        <f t="array" aca="1" ref="CC29" ca="1">IF($B29="","",IF(ISBLANK(INDIRECT("R9.Web!D"&amp;SUM(21,17*45,1))),"",INDIRECT("R9.Web!D"&amp;SUM(21,17*45,1))))</f>
        <v/>
      </c>
      <c r="CD29" s="251" t="str" cm="1">
        <f t="array" aca="1" ref="CD29" ca="1">IF($B29="","",IF(ISBLANK(INDIRECT("R9.Web!D"&amp;SUM(21,17*46,1))),"",INDIRECT("R9.Web!D"&amp;SUM(21,17*46,1))))</f>
        <v/>
      </c>
      <c r="CE29" s="251" t="str" cm="1">
        <f t="array" aca="1" ref="CE29" ca="1">IF($B29="","",IF(ISBLANK(INDIRECT("R9.Web!D"&amp;SUM(21,17*47,1))),"",INDIRECT("R9.Web!D"&amp;SUM(21,17*47,1))))</f>
        <v/>
      </c>
      <c r="CF29" s="251" t="str" cm="1">
        <f t="array" aca="1" ref="CF29" ca="1">IF($B29="","",IF(ISBLANK(INDIRECT("R9.Web!D"&amp;SUM(21,17*48,1))),"",INDIRECT("R9.Web!D"&amp;SUM(21,17*48,1))))</f>
        <v/>
      </c>
      <c r="CG29" s="251" t="str" cm="1">
        <f t="array" aca="1" ref="CG29" ca="1">IF($B29="","",IF(ISBLANK(INDIRECT("R9.Web!D"&amp;SUM(21,17*49,1))),"",INDIRECT("R9.Web!D"&amp;SUM(21,17*49,1))))</f>
        <v/>
      </c>
      <c r="CH29" s="251" t="str" cm="1">
        <f t="array" aca="1" ref="CH29" ca="1">IF($B29="","",IF(ISBLANK(INDIRECT("R11.Software!D"&amp;SUM(21,17*0,1))),"",INDIRECT("R11.Software!D"&amp;SUM(21,17*0,1))))</f>
        <v/>
      </c>
      <c r="CI29" s="251" t="str" cm="1">
        <f t="array" aca="1" ref="CI29" ca="1">IF($B29="","",IF(ISBLANK(INDIRECT("R11.Software!D"&amp;SUM(21,17*1,1))),"",INDIRECT("R11.Software!D"&amp;SUM(21,17*1,1))))</f>
        <v/>
      </c>
      <c r="CJ29" s="251" t="str" cm="1">
        <f t="array" aca="1" ref="CJ29" ca="1">IF($B29="","",IF(ISBLANK(INDIRECT("R11.Software!D"&amp;SUM(21,17*2,1))),"",INDIRECT("R11.Software!D"&amp;SUM(21,17*2,1))))</f>
        <v/>
      </c>
      <c r="CK29" s="251" t="str" cm="1">
        <f t="array" aca="1" ref="CK29" ca="1">IF($B29="","",IF(ISBLANK(INDIRECT("R11.Software!D"&amp;SUM(21,17*3,1))),"",INDIRECT("R11.Software!D"&amp;SUM(21,17*3,1))))</f>
        <v/>
      </c>
      <c r="CL29" s="251" t="str" cm="1">
        <f t="array" aca="1" ref="CL29" ca="1">IF($B29="","",IF(ISBLANK(INDIRECT("R11.Software!D"&amp;SUM(21,17*4,1))),"",INDIRECT("R11.Software!D"&amp;SUM(21,17*4,1))))</f>
        <v/>
      </c>
      <c r="CM29" s="251" t="str" cm="1">
        <f t="array" aca="1" ref="CM29" ca="1">IF($B29="","",IF(ISBLANK(INDIRECT("R11.Software!D"&amp;SUM(21,17*5,1))),"",INDIRECT("R11.Software!D"&amp;SUM(21,17*5,1))))</f>
        <v/>
      </c>
      <c r="CN29" s="251" t="str" cm="1">
        <f t="array" aca="1" ref="CN29" ca="1">IF($B29="","",IF(ISBLANK(INDIRECT("R12.ServiciosApoyo!D"&amp;SUM(21,17*0,1))),"",INDIRECT("R12.ServiciosApoyo!D"&amp;SUM(21,17*0,1))))</f>
        <v/>
      </c>
      <c r="CO29" s="251" t="str" cm="1">
        <f t="array" aca="1" ref="CO29" ca="1">IF($B29="","",IF(ISBLANK(INDIRECT("R12.ServiciosApoyo!D"&amp;SUM(21,17*1,1))),"",INDIRECT("R12.ServiciosApoyo!D"&amp;SUM(21,17*1,1))))</f>
        <v/>
      </c>
      <c r="CP29" s="251" t="str" cm="1">
        <f t="array" aca="1" ref="CP29" ca="1">IF($B29="","",IF(ISBLANK(INDIRECT("R12.ServiciosApoyo!D"&amp;SUM(21,17*2,1))),"",INDIRECT("R12.ServiciosApoyo!D"&amp;SUM(21,17*2,1))))</f>
        <v/>
      </c>
      <c r="CQ29" s="251" t="str" cm="1">
        <f t="array" aca="1" ref="CQ29" ca="1">IF($B29="","",IF(ISBLANK(INDIRECT("R12.ServiciosApoyo!D"&amp;SUM(21,17*3,1))),"",INDIRECT("R12.ServiciosApoyo!D"&amp;SUM(21,17*3,1))))</f>
        <v/>
      </c>
      <c r="CR29" s="251" t="str" cm="1">
        <f t="array" aca="1" ref="CR29" ca="1">IF($B29="","",IF(ISBLANK(INDIRECT("R12.ServiciosApoyo!D"&amp;SUM(21,17*4,1))),"",INDIRECT("R12.ServiciosApoyo!D"&amp;SUM(21,17*4,1))))</f>
        <v/>
      </c>
      <c r="CU29" s="71"/>
    </row>
    <row r="30" spans="2:99" ht="21.75" customHeight="1">
      <c r="D30" s="63" t="s">
        <v>352</v>
      </c>
      <c r="E30" s="64" t="str">
        <f ca="1">IF(OR('03.Muestra'!$D$20=0,COUNTIF('03.Muestra'!$D$8:'03.Muestra'!$D$17,"Página Web")=0),"N/A", IF(COUNTIF(INDIRECT("R5.Genéricos!$E"&amp;SUM(19,38*0)):INDIRECT("R5.Genéricos!$E"&amp;SUM(53,38*0)),"ERR")&gt;0,"ERROR", IF(COUNTIF(E20:E29,"N/T")&gt;0, "EN CURSO", IF(COUNTIF(E20:E29,"N/D") &gt; 0,"EN CURSO", IF(COUNT($B20:$B29) = COUNTIF(E20:E29,"N/A"), "N/A", IF(COUNTIF(E20:E29,"Falla")&gt;('DATA - Oculta'!$C$25*((COUNTIF(E20:E29,"Pasa")+COUNTIF(E20:E29,"Falla")))), "NO CONFORME","CONFORME"))))))</f>
        <v>N/A</v>
      </c>
      <c r="F30" s="64" t="str">
        <f ca="1">IF(OR('03.Muestra'!$D$20=0,COUNTIF('03.Muestra'!$D$8:'03.Muestra'!$D$17,"Página Web")=0),"N/A", IF(COUNTIF(INDIRECT("R5.Genéricos!$E"&amp;SUM(19,38*0)):INDIRECT("R5.Genéricos!$E"&amp;SUM(53,38*0)),"ERR")&gt;0,"ERROR", IF(COUNTIF(F20:F29,"N/T")&gt;0, "EN CURSO", IF(COUNTIF(F20:F29,"N/D") &gt; 0,"EN CURSO", IF(COUNT($B20:$B29) = COUNTIF(F20:F29,"N/A"), "N/A", IF(COUNTIF(F20:F29,"Falla")&gt;('DATA - Oculta'!$C$25*((COUNTIF(F20:F29,"Pasa")+COUNTIF(F20:F29,"Falla")))), "NO CONFORME","CONFORME"))))))</f>
        <v>N/A</v>
      </c>
      <c r="G30" s="64" t="str">
        <f ca="1">IF(OR('03.Muestra'!$D$20=0,COUNTIF('03.Muestra'!$D$8:'03.Muestra'!$D$17,"Página Web")=0),"N/A", IF(COUNTIF(INDIRECT("R5.Genéricos!$E"&amp;SUM(19,38*0)):INDIRECT("R5.Genéricos!$E"&amp;SUM(53,38*0)),"ERR")&gt;0,"ERROR", IF(COUNTIF(G20:G29,"N/T")&gt;0, "EN CURSO", IF(COUNTIF(G20:G29,"N/D") &gt; 0,"EN CURSO", IF(COUNT($B20:$B29) = COUNTIF(G20:G29,"N/A"), "N/A", IF(COUNTIF(G20:G29,"Falla")&gt;('DATA - Oculta'!$C$25*((COUNTIF(G20:G29,"Pasa")+COUNTIF(G20:G29,"Falla")))), "NO CONFORME","CONFORME"))))))</f>
        <v>N/A</v>
      </c>
      <c r="H30" s="64" t="str">
        <f ca="1">IF(OR('03.Muestra'!$D$20=0,COUNTIF('03.Muestra'!$D$8:'03.Muestra'!$D$17,"Página Web")=0),"N/A", IF(COUNTIF(INDIRECT("R5.Genéricos!$E"&amp;SUM(19,38*0)):INDIRECT("R5.Genéricos!$E"&amp;SUM(53,38*0)),"ERR")&gt;0,"ERROR", IF(COUNTIF(H20:H29,"N/T")&gt;0, "EN CURSO", IF(COUNTIF(H20:H29,"N/D") &gt; 0,"EN CURSO", IF(COUNT($B20:$B29) = COUNTIF(H20:H29,"N/A"), "N/A", IF(COUNTIF(H20:H29,"Falla")&gt;('DATA - Oculta'!$C$25*((COUNTIF(H20:H29,"Pasa")+COUNTIF(H20:H29,"Falla")))), "NO CONFORME","CONFORME"))))))</f>
        <v>N/A</v>
      </c>
      <c r="I30" s="64" t="str">
        <f ca="1">IF(OR('03.Muestra'!$D$20=0,COUNTIF('03.Muestra'!$D$8:'03.Muestra'!$D$17,"Página Web")=0),"N/A", IF(COUNTIF(INDIRECT("R5.Genéricos!$E"&amp;SUM(19,38*0)):INDIRECT("R5.Genéricos!$E"&amp;SUM(53,38*0)),"ERR")&gt;0,"ERROR", IF(COUNTIF(I20:I29,"N/T")&gt;0, "EN CURSO", IF(COUNTIF(I20:I29,"N/D") &gt; 0,"EN CURSO", IF(COUNT($B20:$B29) = COUNTIF(I20:I29,"N/A"), "N/A", IF(COUNTIF(I20:I29,"Falla")&gt;('DATA - Oculta'!$C$25*((COUNTIF(I20:I29,"Pasa")+COUNTIF(I20:I29,"Falla")))), "NO CONFORME","CONFORME"))))))</f>
        <v>N/A</v>
      </c>
      <c r="J30" s="64" t="str">
        <f ca="1">IF(OR('03.Muestra'!$D$20=0,COUNTIF('03.Muestra'!$D$8:'03.Muestra'!$D$17,"Página Web")=0),"N/A", IF(COUNTIF(INDIRECT("R5.Genéricos!$E"&amp;SUM(19,38*0)):INDIRECT("R5.Genéricos!$E"&amp;SUM(53,38*0)),"ERR")&gt;0,"ERROR", IF(COUNTIF(J20:J29,"N/T")&gt;0, "EN CURSO", IF(COUNTIF(J20:J29,"N/D") &gt; 0,"EN CURSO", IF(COUNT($B20:$B29) = COUNTIF(J20:J29,"N/A"), "N/A", IF(COUNTIF(J20:J29,"Falla")&gt;('DATA - Oculta'!$C$25*((COUNTIF(J20:J29,"Pasa")+COUNTIF(J20:J29,"Falla")))), "NO CONFORME","CONFORME"))))))</f>
        <v>N/A</v>
      </c>
      <c r="K30" s="64" t="str">
        <f ca="1">IF(OR('03.Muestra'!$D$20=0,COUNTIF('03.Muestra'!$D$8:'03.Muestra'!$D$17,"Página Web")=0),"N/A", IF(COUNTIF(INDIRECT("R5.Genéricos!$E"&amp;SUM(19,38*0)):INDIRECT("R5.Genéricos!$E"&amp;SUM(53,38*0)),"ERR")&gt;0,"ERROR", IF(COUNTIF(K20:K29,"N/T")&gt;0, "EN CURSO", IF(COUNTIF(K20:K29,"N/D") &gt; 0,"EN CURSO", IF(COUNT($B20:$B29) = COUNTIF(K20:K29,"N/A"), "N/A", IF(COUNTIF(K20:K29,"Falla")&gt;('DATA - Oculta'!$C$25*((COUNTIF(K20:K29,"Pasa")+COUNTIF(K20:K29,"Falla")))), "NO CONFORME","CONFORME"))))))</f>
        <v>N/A</v>
      </c>
      <c r="L30" s="64" t="str">
        <f ca="1">IF(OR('03.Muestra'!$D$20=0,COUNTIF('03.Muestra'!$D$8:'03.Muestra'!$D$17,"Página Web")=0),"N/A", IF(COUNTIF(INDIRECT("R5.Genéricos!$E"&amp;SUM(19,38*0)):INDIRECT("R5.Genéricos!$E"&amp;SUM(53,38*0)),"ERR")&gt;0,"ERROR", IF(COUNTIF(L20:L29,"N/T")&gt;0, "EN CURSO", IF(COUNTIF(L20:L29,"N/D") &gt; 0,"EN CURSO", IF(COUNT($B20:$B29) = COUNTIF(L20:L29,"N/A"), "N/A", IF(COUNTIF(L20:L29,"Falla")&gt;('DATA - Oculta'!$C$25*((COUNTIF(L20:L29,"Pasa")+COUNTIF(L20:L29,"Falla")))), "NO CONFORME","CONFORME"))))))</f>
        <v>N/A</v>
      </c>
      <c r="M30" s="64" t="str">
        <f ca="1">IF(OR('03.Muestra'!$D$20=0,COUNTIF('03.Muestra'!$D$8:'03.Muestra'!$D$17,"Página Web")=0),"N/A", IF(COUNTIF(INDIRECT("R5.Genéricos!$E"&amp;SUM(19,38*0)):INDIRECT("R5.Genéricos!$E"&amp;SUM(53,38*0)),"ERR")&gt;0,"ERROR", IF(COUNTIF(M20:M29,"N/T")&gt;0, "EN CURSO", IF(COUNTIF(M20:M29,"N/D") &gt; 0,"EN CURSO", IF(COUNT($B20:$B29) = COUNTIF(M20:M29,"N/A"), "N/A", IF(COUNTIF(M20:M29,"Falla")&gt;('DATA - Oculta'!$C$25*((COUNTIF(M20:M29,"Pasa")+COUNTIF(M20:M29,"Falla")))), "NO CONFORME","CONFORME"))))))</f>
        <v>N/A</v>
      </c>
      <c r="N30" s="64" t="str">
        <f ca="1">IF(OR('03.Muestra'!$D$20=0,COUNTIF('03.Muestra'!$D$8:'03.Muestra'!$D$17,"Página Web")=0),"N/A", IF(COUNTIF(INDIRECT("R5.Genéricos!$E"&amp;SUM(19,38*0)):INDIRECT("R5.Genéricos!$E"&amp;SUM(53,38*0)),"ERR")&gt;0,"ERROR", IF(COUNTIF(N20:N29,"N/T")&gt;0, "EN CURSO", IF(COUNTIF(N20:N29,"N/D") &gt; 0,"EN CURSO", IF(COUNT($B20:$B29) = COUNTIF(N20:N29,"N/A"), "N/A", IF(COUNTIF(N20:N29,"Falla")&gt;('DATA - Oculta'!$C$25*((COUNTIF(N20:N29,"Pasa")+COUNTIF(N20:N29,"Falla")))), "NO CONFORME","CONFORME"))))))</f>
        <v>N/A</v>
      </c>
      <c r="O30" s="64" t="str">
        <f ca="1">IF(OR('03.Muestra'!$D$20=0,COUNTIF('03.Muestra'!$D$8:'03.Muestra'!$D$17,"Página Web")=0),"N/A", IF(COUNTIF(INDIRECT("R5.Genéricos!$E"&amp;SUM(19,38*0)):INDIRECT("R5.Genéricos!$E"&amp;SUM(53,38*0)),"ERR")&gt;0,"ERROR", IF(COUNTIF(O20:O29,"N/T")&gt;0, "EN CURSO", IF(COUNTIF(O20:O29,"N/D") &gt; 0,"EN CURSO", IF(COUNT($B20:$B29) = COUNTIF(O20:O29,"N/A"), "N/A", IF(COUNTIF(O20:O29,"Falla")&gt;('DATA - Oculta'!$C$25*((COUNTIF(O20:O29,"Pasa")+COUNTIF(O20:O29,"Falla")))), "NO CONFORME","CONFORME"))))))</f>
        <v>N/A</v>
      </c>
      <c r="P30" s="64" t="str">
        <f ca="1">IF(OR('03.Muestra'!$D$20=0,COUNTIF('03.Muestra'!$D$8:'03.Muestra'!$D$17,"Página Web")=0),"N/A", IF(COUNTIF(INDIRECT("R5.Genéricos!$E"&amp;SUM(19,38*0)):INDIRECT("R5.Genéricos!$E"&amp;SUM(53,38*0)),"ERR")&gt;0,"ERROR", IF(COUNTIF(P20:P29,"N/T")&gt;0, "EN CURSO", IF(COUNTIF(P20:P29,"N/D") &gt; 0,"EN CURSO", IF(COUNT($B20:$B29) = COUNTIF(P20:P29,"N/A"), "N/A", IF(COUNTIF(P20:P29,"Falla")&gt;('DATA - Oculta'!$C$25*((COUNTIF(P20:P29,"Pasa")+COUNTIF(P20:P29,"Falla")))), "NO CONFORME","CONFORME"))))))</f>
        <v>N/A</v>
      </c>
      <c r="Q30" s="64" t="str">
        <f ca="1">IF(OR('03.Muestra'!$D$20=0,COUNTIF('03.Muestra'!$D$8:'03.Muestra'!$D$17,"Página Web")=0),"N/A", IF(COUNTIF(INDIRECT("R5.Genéricos!$E"&amp;SUM(19,38*0)):INDIRECT("R5.Genéricos!$E"&amp;SUM(53,38*0)),"ERR")&gt;0,"ERROR", IF(COUNTIF(Q20:Q29,"N/T")&gt;0, "EN CURSO", IF(COUNTIF(Q20:Q29,"N/D") &gt; 0,"EN CURSO", IF(COUNT($B20:$B29) = COUNTIF(Q20:Q29,"N/A"), "N/A", IF(COUNTIF(Q20:Q29,"Falla")&gt;('DATA - Oculta'!$C$25*((COUNTIF(Q20:Q29,"Pasa")+COUNTIF(Q20:Q29,"Falla")))), "NO CONFORME","CONFORME"))))))</f>
        <v>N/A</v>
      </c>
      <c r="R30" s="64" t="str">
        <f ca="1">IF(OR('03.Muestra'!$D$20=0,COUNTIF('03.Muestra'!$D$8:'03.Muestra'!$D$17,"Página Web")=0),"N/A", IF(COUNTIF(INDIRECT("R5.Genéricos!$E"&amp;SUM(19,38*0)):INDIRECT("R5.Genéricos!$E"&amp;SUM(53,38*0)),"ERR")&gt;0,"ERROR", IF(COUNTIF(R20:R29,"N/T")&gt;0, "EN CURSO", IF(COUNTIF(R20:R29,"N/D") &gt; 0,"EN CURSO", IF(COUNT($B20:$B29) = COUNTIF(R20:R29,"N/A"), "N/A", IF(COUNTIF(R20:R29,"Falla")&gt;('DATA - Oculta'!$C$25*((COUNTIF(R20:R29,"Pasa")+COUNTIF(R20:R29,"Falla")))), "NO CONFORME","CONFORME"))))))</f>
        <v>N/A</v>
      </c>
      <c r="S30" s="64" t="str">
        <f ca="1">IF(OR('03.Muestra'!$D$20=0,COUNTIF('03.Muestra'!$D$8:'03.Muestra'!$D$17,"Página Web")=0),"N/A", IF(COUNTIF(INDIRECT("R5.Genéricos!$E"&amp;SUM(19,38*0)):INDIRECT("R5.Genéricos!$E"&amp;SUM(53,38*0)),"ERR")&gt;0,"ERROR", IF(COUNTIF(S20:S29,"N/T")&gt;0, "EN CURSO", IF(COUNTIF(S20:S29,"N/D") &gt; 0,"EN CURSO", IF(COUNT($B20:$B29) = COUNTIF(S20:S29,"N/A"), "N/A", IF(COUNTIF(S20:S29,"Falla")&gt;('DATA - Oculta'!$C$25*((COUNTIF(S20:S29,"Pasa")+COUNTIF(S20:S29,"Falla")))), "NO CONFORME","CONFORME"))))))</f>
        <v>N/A</v>
      </c>
      <c r="T30" s="64" t="str">
        <f ca="1">IF(OR('03.Muestra'!$D$20=0,COUNTIF('03.Muestra'!$D$8:'03.Muestra'!$D$17,"Página Web")=0),"N/A", IF(COUNTIF(INDIRECT("R5.Genéricos!$E"&amp;SUM(19,38*0)):INDIRECT("R5.Genéricos!$E"&amp;SUM(53,38*0)),"ERR")&gt;0,"ERROR", IF(COUNTIF(T20:T29,"N/T")&gt;0, "EN CURSO", IF(COUNTIF(T20:T29,"N/D") &gt; 0,"EN CURSO", IF(COUNT($B20:$B29) = COUNTIF(T20:T29,"N/A"), "N/A", IF(COUNTIF(T20:T29,"Falla")&gt;('DATA - Oculta'!$C$25*((COUNTIF(T20:T29,"Pasa")+COUNTIF(T20:T29,"Falla")))), "NO CONFORME","CONFORME"))))))</f>
        <v>N/A</v>
      </c>
      <c r="U30" s="64" t="str">
        <f ca="1">IF(OR('03.Muestra'!$D$20=0,COUNTIF('03.Muestra'!$D$8:'03.Muestra'!$D$17,"Página Web")=0),"N/A", IF(COUNTIF(INDIRECT("R5.Genéricos!$E"&amp;SUM(19,38*0)):INDIRECT("R5.Genéricos!$E"&amp;SUM(53,38*0)),"ERR")&gt;0,"ERROR", IF(COUNTIF(U20:U29,"N/T")&gt;0, "EN CURSO", IF(COUNTIF(U20:U29,"N/D") &gt; 0,"EN CURSO", IF(COUNT($B20:$B29) = COUNTIF(U20:U29,"N/A"), "N/A", IF(COUNTIF(U20:U29,"Falla")&gt;('DATA - Oculta'!$C$25*((COUNTIF(U20:U29,"Pasa")+COUNTIF(U20:U29,"Falla")))), "NO CONFORME","CONFORME"))))))</f>
        <v>N/A</v>
      </c>
      <c r="V30" s="64" t="str">
        <f ca="1">IF(OR('03.Muestra'!$D$20=0,COUNTIF('03.Muestra'!$D$8:'03.Muestra'!$D$17,"Página Web")=0),"N/A", IF(COUNTIF(INDIRECT("R5.Genéricos!$E"&amp;SUM(19,38*0)):INDIRECT("R5.Genéricos!$E"&amp;SUM(53,38*0)),"ERR")&gt;0,"ERROR", IF(COUNTIF(V20:V29,"N/T")&gt;0, "EN CURSO", IF(COUNTIF(V20:V29,"N/D") &gt; 0,"EN CURSO", IF(COUNT($B20:$B29) = COUNTIF(V20:V29,"N/A"), "N/A", IF(COUNTIF(V20:V29,"Falla")&gt;('DATA - Oculta'!$C$25*((COUNTIF(V20:V29,"Pasa")+COUNTIF(V20:V29,"Falla")))), "NO CONFORME","CONFORME"))))))</f>
        <v>N/A</v>
      </c>
      <c r="W30" s="64" t="str">
        <f ca="1">IF(OR('03.Muestra'!$D$20=0,COUNTIF('03.Muestra'!$D$8:'03.Muestra'!$D$17,"Página Web")=0),"N/A", IF(COUNTIF(INDIRECT("R5.Genéricos!$E"&amp;SUM(19,38*0)):INDIRECT("R5.Genéricos!$E"&amp;SUM(53,38*0)),"ERR")&gt;0,"ERROR", IF(COUNTIF(W20:W29,"N/T")&gt;0, "EN CURSO", IF(COUNTIF(W20:W29,"N/D") &gt; 0,"EN CURSO", IF(COUNT($B20:$B29) = COUNTIF(W20:W29,"N/A"), "N/A", IF(COUNTIF(W20:W29,"Falla")&gt;('DATA - Oculta'!$C$25*((COUNTIF(W20:W29,"Pasa")+COUNTIF(W20:W29,"Falla")))), "NO CONFORME","CONFORME"))))))</f>
        <v>N/A</v>
      </c>
      <c r="X30" s="64" t="str">
        <f ca="1">IF(OR('03.Muestra'!$D$20=0,COUNTIF('03.Muestra'!$D$8:'03.Muestra'!$D$17,"Página Web")=0),"N/A", IF(COUNTIF(INDIRECT("R5.Genéricos!$E"&amp;SUM(19,38*0)):INDIRECT("R5.Genéricos!$E"&amp;SUM(53,38*0)),"ERR")&gt;0,"ERROR", IF(COUNTIF(X20:X29,"N/T")&gt;0, "EN CURSO", IF(COUNTIF(X20:X29,"N/D") &gt; 0,"EN CURSO", IF(COUNT($B20:$B29) = COUNTIF(X20:X29,"N/A"), "N/A", IF(COUNTIF(X20:X29,"Falla")&gt;('DATA - Oculta'!$C$25*((COUNTIF(X20:X29,"Pasa")+COUNTIF(X20:X29,"Falla")))), "NO CONFORME","CONFORME"))))))</f>
        <v>N/A</v>
      </c>
      <c r="Y30" s="64" t="str">
        <f ca="1">IF(OR('03.Muestra'!$D$20=0,COUNTIF('03.Muestra'!$D$8:'03.Muestra'!$D$17,"Página Web")=0),"N/A", IF(COUNTIF(INDIRECT("R5.Genéricos!$E"&amp;SUM(19,38*0)):INDIRECT("R5.Genéricos!$E"&amp;SUM(53,38*0)),"ERR")&gt;0,"ERROR", IF(COUNTIF(Y20:Y29,"N/T")&gt;0, "EN CURSO", IF(COUNTIF(Y20:Y29,"N/D") &gt; 0,"EN CURSO", IF(COUNT($B20:$B29) = COUNTIF(Y20:Y29,"N/A"), "N/A", IF(COUNTIF(Y20:Y29,"Falla")&gt;('DATA - Oculta'!$C$25*((COUNTIF(Y20:Y29,"Pasa")+COUNTIF(Y20:Y29,"Falla")))), "NO CONFORME","CONFORME"))))))</f>
        <v>N/A</v>
      </c>
      <c r="Z30" s="64" t="str">
        <f ca="1">IF(OR('03.Muestra'!$D$20=0,COUNTIF('03.Muestra'!$D$8:'03.Muestra'!$D$17,"Página Web")=0),"N/A", IF(COUNTIF(INDIRECT("R5.Genéricos!$E"&amp;SUM(19,38*0)):INDIRECT("R5.Genéricos!$E"&amp;SUM(53,38*0)),"ERR")&gt;0,"ERROR", IF(COUNTIF(Z20:Z29,"N/T")&gt;0, "EN CURSO", IF(COUNTIF(Z20:Z29,"N/D") &gt; 0,"EN CURSO", IF(COUNT($B20:$B29) = COUNTIF(Z20:Z29,"N/A"), "N/A", IF(COUNTIF(Z20:Z29,"Falla")&gt;('DATA - Oculta'!$C$25*((COUNTIF(Z20:Z29,"Pasa")+COUNTIF(Z20:Z29,"Falla")))), "NO CONFORME","CONFORME"))))))</f>
        <v>N/A</v>
      </c>
      <c r="AA30" s="64" t="str">
        <f ca="1">IF(OR('03.Muestra'!$D$20=0,COUNTIF('03.Muestra'!$D$8:'03.Muestra'!$D$17,"Página Web")=0),"N/A", IF(COUNTIF(INDIRECT("R5.Genéricos!$E"&amp;SUM(19,38*0)):INDIRECT("R5.Genéricos!$E"&amp;SUM(53,38*0)),"ERR")&gt;0,"ERROR", IF(COUNTIF(AA20:AA29,"N/T")&gt;0, "EN CURSO", IF(COUNTIF(AA20:AA29,"N/D") &gt; 0,"EN CURSO", IF(COUNT($B20:$B29) = COUNTIF(AA20:AA29,"N/A"), "N/A", IF(COUNTIF(AA20:AA29,"Falla")&gt;('DATA - Oculta'!$C$25*((COUNTIF(AA20:AA29,"Pasa")+COUNTIF(AA20:AA29,"Falla")))), "NO CONFORME","CONFORME"))))))</f>
        <v>N/A</v>
      </c>
      <c r="AB30" s="64" t="str">
        <f ca="1">IF(OR('03.Muestra'!$D$20=0,COUNTIF('03.Muestra'!$D$8:'03.Muestra'!$D$17,"Página Web")=0),"N/A", IF(COUNTIF(INDIRECT("R5.Genéricos!$E"&amp;SUM(19,38*0)):INDIRECT("R5.Genéricos!$E"&amp;SUM(53,38*0)),"ERR")&gt;0,"ERROR", IF(COUNTIF(AB20:AB29,"N/T")&gt;0, "EN CURSO", IF(COUNTIF(AB20:AB29,"N/D") &gt; 0,"EN CURSO", IF(COUNT($B20:$B29) = COUNTIF(AB20:AB29,"N/A"), "N/A", IF(COUNTIF(AB20:AB29,"Falla")&gt;('DATA - Oculta'!$C$25*((COUNTIF(AB20:AB29,"Pasa")+COUNTIF(AB20:AB29,"Falla")))), "NO CONFORME","CONFORME"))))))</f>
        <v>N/A</v>
      </c>
      <c r="AC30" s="64" t="str">
        <f ca="1">IF(OR('03.Muestra'!$D$20=0,COUNTIF('03.Muestra'!$D$8:'03.Muestra'!$D$17,"Página Web")=0),"N/A", IF(COUNTIF(INDIRECT("R5.Genéricos!$E"&amp;SUM(19,38*0)):INDIRECT("R5.Genéricos!$E"&amp;SUM(53,38*0)),"ERR")&gt;0,"ERROR", IF(COUNTIF(AC20:AC29,"N/T")&gt;0, "EN CURSO", IF(COUNTIF(AC20:AC29,"N/D") &gt; 0,"EN CURSO", IF(COUNT($B20:$B29) = COUNTIF(AC20:AC29,"N/A"), "N/A", IF(COUNTIF(AC20:AC29,"Falla")&gt;('DATA - Oculta'!$C$25*((COUNTIF(AC20:AC29,"Pasa")+COUNTIF(AC20:AC29,"Falla")))), "NO CONFORME","CONFORME"))))))</f>
        <v>N/A</v>
      </c>
      <c r="AD30" s="64" t="str">
        <f ca="1">IF(OR('03.Muestra'!$D$20=0,COUNTIF('03.Muestra'!$D$8:'03.Muestra'!$D$17,"Página Web")=0),"N/A", IF(COUNTIF(INDIRECT("R5.Genéricos!$E"&amp;SUM(19,38*0)):INDIRECT("R5.Genéricos!$E"&amp;SUM(53,38*0)),"ERR")&gt;0,"ERROR", IF(COUNTIF(AD20:AD29,"N/T")&gt;0, "EN CURSO", IF(COUNTIF(AD20:AD29,"N/D") &gt; 0,"EN CURSO", IF(COUNT($B20:$B29) = COUNTIF(AD20:AD29,"N/A"), "N/A", IF(COUNTIF(AD20:AD29,"Falla")&gt;('DATA - Oculta'!$C$25*((COUNTIF(AD20:AD29,"Pasa")+COUNTIF(AD20:AD29,"Falla")))), "NO CONFORME","CONFORME"))))))</f>
        <v>N/A</v>
      </c>
      <c r="AE30" s="64" t="str">
        <f ca="1">IF(OR('03.Muestra'!$D$20=0,COUNTIF('03.Muestra'!$D$8:'03.Muestra'!$D$17,"Página Web")=0),"N/A", IF(COUNTIF(INDIRECT("R5.Genéricos!$E"&amp;SUM(19,38*0)):INDIRECT("R5.Genéricos!$E"&amp;SUM(53,38*0)),"ERR")&gt;0,"ERROR", IF(COUNTIF(AE20:AE29,"N/T")&gt;0, "EN CURSO", IF(COUNTIF(AE20:AE29,"N/D") &gt; 0,"EN CURSO", IF(COUNT($B20:$B29) = COUNTIF(AE20:AE29,"N/A"), "N/A", IF(COUNTIF(AE20:AE29,"Falla")&gt;('DATA - Oculta'!$C$25*((COUNTIF(AE20:AE29,"Pasa")+COUNTIF(AE20:AE29,"Falla")))), "NO CONFORME","CONFORME"))))))</f>
        <v>N/A</v>
      </c>
      <c r="AF30" s="64" t="str">
        <f ca="1">IF(OR('03.Muestra'!$D$20=0,COUNTIF('03.Muestra'!$D$8:'03.Muestra'!$D$17,"Página Web")=0),"N/A", IF(COUNTIF(INDIRECT("R5.Genéricos!$E"&amp;SUM(19,38*0)):INDIRECT("R5.Genéricos!$E"&amp;SUM(53,38*0)),"ERR")&gt;0,"ERROR", IF(COUNTIF(AF20:AF29,"N/T")&gt;0, "EN CURSO", IF(COUNTIF(AF20:AF29,"N/D") &gt; 0,"EN CURSO", IF(COUNT($B20:$B29) = COUNTIF(AF20:AF29,"N/A"), "N/A", IF(COUNTIF(AF20:AF29,"Falla")&gt;('DATA - Oculta'!$C$25*((COUNTIF(AF20:AF29,"Pasa")+COUNTIF(AF20:AF29,"Falla")))), "NO CONFORME","CONFORME"))))))</f>
        <v>N/A</v>
      </c>
      <c r="AG30" s="64" t="str">
        <f ca="1">IF(OR('03.Muestra'!$D$20=0,COUNTIF('03.Muestra'!$D$8:'03.Muestra'!$D$17,"Página Web")=0),"N/A", IF(COUNTIF(INDIRECT("R5.Genéricos!$E"&amp;SUM(19,38*0)):INDIRECT("R5.Genéricos!$E"&amp;SUM(53,38*0)),"ERR")&gt;0,"ERROR", IF(COUNTIF(AG20:AG29,"N/T")&gt;0, "EN CURSO", IF(COUNTIF(AG20:AG29,"N/D") &gt; 0,"EN CURSO", IF(COUNT($B20:$B29) = COUNTIF(AG20:AG29,"N/A"), "N/A", IF(COUNTIF(AG20:AG29,"Falla")&gt;('DATA - Oculta'!$C$25*((COUNTIF(AG20:AG29,"Pasa")+COUNTIF(AG20:AG29,"Falla")))), "NO CONFORME","CONFORME"))))))</f>
        <v>N/A</v>
      </c>
      <c r="AH30" s="64" t="str">
        <f ca="1">IF(OR('03.Muestra'!$D$20=0,COUNTIF('03.Muestra'!$D$8:'03.Muestra'!$D$17,"Página Web")=0),"N/A", IF(COUNTIF(INDIRECT("R5.Genéricos!$E"&amp;SUM(19,38*0)):INDIRECT("R5.Genéricos!$E"&amp;SUM(53,38*0)),"ERR")&gt;0,"ERROR", IF(COUNTIF(AH20:AH29,"N/T")&gt;0, "EN CURSO", IF(COUNTIF(AH20:AH29,"N/D") &gt; 0,"EN CURSO", IF(COUNT($B20:$B29) = COUNTIF(AH20:AH29,"N/A"), "N/A", IF(COUNTIF(AH20:AH29,"Falla")&gt;('DATA - Oculta'!$C$25*((COUNTIF(AH20:AH29,"Pasa")+COUNTIF(AH20:AH29,"Falla")))), "NO CONFORME","CONFORME"))))))</f>
        <v>N/A</v>
      </c>
      <c r="AI30" s="64" t="str">
        <f ca="1">IF(OR('03.Muestra'!$D$20=0,COUNTIF('03.Muestra'!$D$8:'03.Muestra'!$D$17,"Página Web")=0),"N/A", IF(COUNTIF(INDIRECT("R5.Genéricos!$E"&amp;SUM(19,38*0)):INDIRECT("R5.Genéricos!$E"&amp;SUM(53,38*0)),"ERR")&gt;0,"ERROR", IF(COUNTIF(AI20:AI29,"N/T")&gt;0, "EN CURSO", IF(COUNTIF(AI20:AI29,"N/D") &gt; 0,"EN CURSO", IF(COUNT($B20:$B29) = COUNTIF(AI20:AI29,"N/A"), "N/A", IF(COUNTIF(AI20:AI29,"Falla")&gt;('DATA - Oculta'!$C$25*((COUNTIF(AI20:AI29,"Pasa")+COUNTIF(AI20:AI29,"Falla")))), "NO CONFORME","CONFORME"))))))</f>
        <v>N/A</v>
      </c>
      <c r="AJ30" s="64" t="str">
        <f ca="1">IF(OR('03.Muestra'!$D$20=0,COUNTIF('03.Muestra'!$D$8:'03.Muestra'!$D$17,"Página Web")=0),"N/A", IF(COUNTIF(INDIRECT("R5.Genéricos!$E"&amp;SUM(19,38*0)):INDIRECT("R5.Genéricos!$E"&amp;SUM(53,38*0)),"ERR")&gt;0,"ERROR", IF(COUNTIF(AJ20:AJ29,"N/T")&gt;0, "EN CURSO", IF(COUNTIF(AJ20:AJ29,"N/D") &gt; 0,"EN CURSO", IF(COUNT($B20:$B29) = COUNTIF(AJ20:AJ29,"N/A"), "N/A", IF(COUNTIF(AJ20:AJ29,"Falla")&gt;('DATA - Oculta'!$C$25*((COUNTIF(AJ20:AJ29,"Pasa")+COUNTIF(AJ20:AJ29,"Falla")))), "NO CONFORME","CONFORME"))))))</f>
        <v>CONFORME</v>
      </c>
      <c r="AK30" s="64" t="str">
        <f ca="1">IF(OR('03.Muestra'!$D$20=0,COUNTIF('03.Muestra'!$D$8:'03.Muestra'!$D$17,"Página Web")=0),"N/A", IF(COUNTIF(INDIRECT("R5.Genéricos!$E"&amp;SUM(19,38*0)):INDIRECT("R5.Genéricos!$E"&amp;SUM(53,38*0)),"ERR")&gt;0,"ERROR", IF(COUNTIF(AK20:AK29,"N/T")&gt;0, "EN CURSO", IF(COUNTIF(AK20:AK29,"N/D") &gt; 0,"EN CURSO", IF(COUNT($B20:$B29) = COUNTIF(AK20:AK29,"N/A"), "N/A", IF(COUNTIF(AK20:AK29,"Falla")&gt;('DATA - Oculta'!$C$25*((COUNTIF(AK20:AK29,"Pasa")+COUNTIF(AK20:AK29,"Falla")))), "NO CONFORME","CONFORME"))))))</f>
        <v>CONFORME</v>
      </c>
      <c r="AL30" s="64" t="str">
        <f ca="1">IF(OR('03.Muestra'!$D$20=0,COUNTIF('03.Muestra'!$D$8:'03.Muestra'!$D$17,"Página Web")=0),"N/A", IF(COUNTIF(INDIRECT("R5.Genéricos!$E"&amp;SUM(19,38*0)):INDIRECT("R5.Genéricos!$E"&amp;SUM(53,38*0)),"ERR")&gt;0,"ERROR", IF(COUNTIF(AL20:AL29,"N/T")&gt;0, "EN CURSO", IF(COUNTIF(AL20:AL29,"N/D") &gt; 0,"EN CURSO", IF(COUNT($B20:$B29) = COUNTIF(AL20:AL29,"N/A"), "N/A", IF(COUNTIF(AL20:AL29,"Falla")&gt;('DATA - Oculta'!$C$25*((COUNTIF(AL20:AL29,"Pasa")+COUNTIF(AL20:AL29,"Falla")))), "NO CONFORME","CONFORME"))))))</f>
        <v>CONFORME</v>
      </c>
      <c r="AM30" s="64" t="str">
        <f ca="1">IF(OR('03.Muestra'!$D$20=0,COUNTIF('03.Muestra'!$D$8:'03.Muestra'!$D$17,"Página Web")=0),"N/A", IF(COUNTIF(INDIRECT("R5.Genéricos!$E"&amp;SUM(19,38*0)):INDIRECT("R5.Genéricos!$E"&amp;SUM(53,38*0)),"ERR")&gt;0,"ERROR", IF(COUNTIF(AM20:AM29,"N/T")&gt;0, "EN CURSO", IF(COUNTIF(AM20:AM29,"N/D") &gt; 0,"EN CURSO", IF(COUNT($B20:$B29) = COUNTIF(AM20:AM29,"N/A"), "N/A", IF(COUNTIF(AM20:AM29,"Falla")&gt;('DATA - Oculta'!$C$25*((COUNTIF(AM20:AM29,"Pasa")+COUNTIF(AM20:AM29,"Falla")))), "NO CONFORME","CONFORME"))))))</f>
        <v>CONFORME</v>
      </c>
      <c r="AN30" s="64" t="str">
        <f ca="1">IF(OR('03.Muestra'!$D$20=0,COUNTIF('03.Muestra'!$D$8:'03.Muestra'!$D$17,"Página Web")=0),"N/A", IF(COUNTIF(INDIRECT("R5.Genéricos!$E"&amp;SUM(19,38*0)):INDIRECT("R5.Genéricos!$E"&amp;SUM(53,38*0)),"ERR")&gt;0,"ERROR", IF(COUNTIF(AN20:AN29,"N/T")&gt;0, "EN CURSO", IF(COUNTIF(AN20:AN29,"N/D") &gt; 0,"EN CURSO", IF(COUNT($B20:$B29) = COUNTIF(AN20:AN29,"N/A"), "N/A", IF(COUNTIF(AN20:AN29,"Falla")&gt;('DATA - Oculta'!$C$25*((COUNTIF(AN20:AN29,"Pasa")+COUNTIF(AN20:AN29,"Falla")))), "NO CONFORME","CONFORME"))))))</f>
        <v>N/A</v>
      </c>
      <c r="AO30" s="64" t="str">
        <f ca="1">IF(OR('03.Muestra'!$D$20=0,COUNTIF('03.Muestra'!$D$8:'03.Muestra'!$D$17,"Página Web")=0),"N/A", IF(COUNTIF(INDIRECT("R5.Genéricos!$E"&amp;SUM(19,38*0)):INDIRECT("R5.Genéricos!$E"&amp;SUM(53,38*0)),"ERR")&gt;0,"ERROR", IF(COUNTIF(AO20:AO29,"N/T")&gt;0, "EN CURSO", IF(COUNTIF(AO20:AO29,"N/D") &gt; 0,"EN CURSO", IF(COUNT($B20:$B29) = COUNTIF(AO20:AO29,"N/A"), "N/A", IF(COUNTIF(AO20:AO29,"Falla")&gt;('DATA - Oculta'!$C$25*((COUNTIF(AO20:AO29,"Pasa")+COUNTIF(AO20:AO29,"Falla")))), "NO CONFORME","CONFORME"))))))</f>
        <v>CONFORME</v>
      </c>
      <c r="AP30" s="64" t="str">
        <f ca="1">IF(OR('03.Muestra'!$D$20=0,COUNTIF('03.Muestra'!$D$8:'03.Muestra'!$D$17,"Página Web")=0),"N/A", IF(COUNTIF(INDIRECT("R5.Genéricos!$E"&amp;SUM(19,38*0)):INDIRECT("R5.Genéricos!$E"&amp;SUM(53,38*0)),"ERR")&gt;0,"ERROR", IF(COUNTIF(AP20:AP29,"N/T")&gt;0, "EN CURSO", IF(COUNTIF(AP20:AP29,"N/D") &gt; 0,"EN CURSO", IF(COUNT($B20:$B29) = COUNTIF(AP20:AP29,"N/A"), "N/A", IF(COUNTIF(AP20:AP29,"Falla")&gt;('DATA - Oculta'!$C$25*((COUNTIF(AP20:AP29,"Pasa")+COUNTIF(AP20:AP29,"Falla")))), "NO CONFORME","CONFORME"))))))</f>
        <v>CONFORME</v>
      </c>
      <c r="AQ30" s="64" t="str">
        <f ca="1">IF(OR('03.Muestra'!$D$20=0,COUNTIF('03.Muestra'!$D$8:'03.Muestra'!$D$17,"Página Web")=0),"N/A", IF(COUNTIF(INDIRECT("R5.Genéricos!$E"&amp;SUM(19,38*0)):INDIRECT("R5.Genéricos!$E"&amp;SUM(53,38*0)),"ERR")&gt;0,"ERROR", IF(COUNTIF(AQ20:AQ29,"N/T")&gt;0, "EN CURSO", IF(COUNTIF(AQ20:AQ29,"N/D") &gt; 0,"EN CURSO", IF(COUNT($B20:$B29) = COUNTIF(AQ20:AQ29,"N/A"), "N/A", IF(COUNTIF(AQ20:AQ29,"Falla")&gt;('DATA - Oculta'!$C$25*((COUNTIF(AQ20:AQ29,"Pasa")+COUNTIF(AQ20:AQ29,"Falla")))), "NO CONFORME","CONFORME"))))))</f>
        <v>CONFORME</v>
      </c>
      <c r="AR30" s="64" t="str">
        <f ca="1">IF(OR('03.Muestra'!$D$20=0,COUNTIF('03.Muestra'!$D$8:'03.Muestra'!$D$17,"Página Web")=0),"N/A", IF(COUNTIF(INDIRECT("R5.Genéricos!$E"&amp;SUM(19,38*0)):INDIRECT("R5.Genéricos!$E"&amp;SUM(53,38*0)),"ERR")&gt;0,"ERROR", IF(COUNTIF(AR20:AR29,"N/T")&gt;0, "EN CURSO", IF(COUNTIF(AR20:AR29,"N/D") &gt; 0,"EN CURSO", IF(COUNT($B20:$B29) = COUNTIF(AR20:AR29,"N/A"), "N/A", IF(COUNTIF(AR20:AR29,"Falla")&gt;('DATA - Oculta'!$C$25*((COUNTIF(AR20:AR29,"Pasa")+COUNTIF(AR20:AR29,"Falla")))), "NO CONFORME","CONFORME"))))))</f>
        <v>CONFORME</v>
      </c>
      <c r="AS30" s="64" t="str">
        <f ca="1">IF(OR('03.Muestra'!$D$20=0,COUNTIF('03.Muestra'!$D$8:'03.Muestra'!$D$17,"Página Web")=0),"N/A", IF(COUNTIF(INDIRECT("R5.Genéricos!$E"&amp;SUM(19,38*0)):INDIRECT("R5.Genéricos!$E"&amp;SUM(53,38*0)),"ERR")&gt;0,"ERROR", IF(COUNTIF(AS20:AS29,"N/T")&gt;0, "EN CURSO", IF(COUNTIF(AS20:AS29,"N/D") &gt; 0,"EN CURSO", IF(COUNT($B20:$B29) = COUNTIF(AS20:AS29,"N/A"), "N/A", IF(COUNTIF(AS20:AS29,"Falla")&gt;('DATA - Oculta'!$C$25*((COUNTIF(AS20:AS29,"Pasa")+COUNTIF(AS20:AS29,"Falla")))), "NO CONFORME","CONFORME"))))))</f>
        <v>CONFORME</v>
      </c>
      <c r="AT30" s="64" t="str">
        <f ca="1">IF(OR('03.Muestra'!$D$20=0,COUNTIF('03.Muestra'!$D$8:'03.Muestra'!$D$17,"Página Web")=0),"N/A", IF(COUNTIF(INDIRECT("R5.Genéricos!$E"&amp;SUM(19,38*0)):INDIRECT("R5.Genéricos!$E"&amp;SUM(53,38*0)),"ERR")&gt;0,"ERROR", IF(COUNTIF(AT20:AT29,"N/T")&gt;0, "EN CURSO", IF(COUNTIF(AT20:AT29,"N/D") &gt; 0,"EN CURSO", IF(COUNT($B20:$B29) = COUNTIF(AT20:AT29,"N/A"), "N/A", IF(COUNTIF(AT20:AT29,"Falla")&gt;('DATA - Oculta'!$C$25*((COUNTIF(AT20:AT29,"Pasa")+COUNTIF(AT20:AT29,"Falla")))), "NO CONFORME","CONFORME"))))))</f>
        <v>CONFORME</v>
      </c>
      <c r="AU30" s="64" t="str">
        <f ca="1">IF(OR('03.Muestra'!$D$20=0,COUNTIF('03.Muestra'!$D$8:'03.Muestra'!$D$17,"Página Web")=0),"N/A", IF(COUNTIF(INDIRECT("R5.Genéricos!$E"&amp;SUM(19,38*0)):INDIRECT("R5.Genéricos!$E"&amp;SUM(53,38*0)),"ERR")&gt;0,"ERROR", IF(COUNTIF(AU20:AU29,"N/T")&gt;0, "EN CURSO", IF(COUNTIF(AU20:AU29,"N/D") &gt; 0,"EN CURSO", IF(COUNT($B20:$B29) = COUNTIF(AU20:AU29,"N/A"), "N/A", IF(COUNTIF(AU20:AU29,"Falla")&gt;('DATA - Oculta'!$C$25*((COUNTIF(AU20:AU29,"Pasa")+COUNTIF(AU20:AU29,"Falla")))), "NO CONFORME","CONFORME"))))))</f>
        <v>CONFORME</v>
      </c>
      <c r="AV30" s="64" t="str">
        <f ca="1">IF(OR('03.Muestra'!$D$20=0,COUNTIF('03.Muestra'!$D$8:'03.Muestra'!$D$17,"Página Web")=0),"N/A", IF(COUNTIF(INDIRECT("R5.Genéricos!$E"&amp;SUM(19,38*0)):INDIRECT("R5.Genéricos!$E"&amp;SUM(53,38*0)),"ERR")&gt;0,"ERROR", IF(COUNTIF(AV20:AV29,"N/T")&gt;0, "EN CURSO", IF(COUNTIF(AV20:AV29,"N/D") &gt; 0,"EN CURSO", IF(COUNT($B20:$B29) = COUNTIF(AV20:AV29,"N/A"), "N/A", IF(COUNTIF(AV20:AV29,"Falla")&gt;('DATA - Oculta'!$C$25*((COUNTIF(AV20:AV29,"Pasa")+COUNTIF(AV20:AV29,"Falla")))), "NO CONFORME","CONFORME"))))))</f>
        <v>N/A</v>
      </c>
      <c r="AW30" s="64" t="str">
        <f ca="1">IF(OR('03.Muestra'!$D$20=0,COUNTIF('03.Muestra'!$D$8:'03.Muestra'!$D$17,"Página Web")=0),"N/A", IF(COUNTIF(INDIRECT("R5.Genéricos!$E"&amp;SUM(19,38*0)):INDIRECT("R5.Genéricos!$E"&amp;SUM(53,38*0)),"ERR")&gt;0,"ERROR", IF(COUNTIF(AW20:AW29,"N/T")&gt;0, "EN CURSO", IF(COUNTIF(AW20:AW29,"N/D") &gt; 0,"EN CURSO", IF(COUNT($B20:$B29) = COUNTIF(AW20:AW29,"N/A"), "N/A", IF(COUNTIF(AW20:AW29,"Falla")&gt;('DATA - Oculta'!$C$25*((COUNTIF(AW20:AW29,"Pasa")+COUNTIF(AW20:AW29,"Falla")))), "NO CONFORME","CONFORME"))))))</f>
        <v>CONFORME</v>
      </c>
      <c r="AX30" s="64" t="str">
        <f ca="1">IF(OR('03.Muestra'!$D$20=0,COUNTIF('03.Muestra'!$D$8:'03.Muestra'!$D$17,"Página Web")=0),"N/A", IF(COUNTIF(INDIRECT("R5.Genéricos!$E"&amp;SUM(19,38*0)):INDIRECT("R5.Genéricos!$E"&amp;SUM(53,38*0)),"ERR")&gt;0,"ERROR", IF(COUNTIF(AX20:AX29,"N/T")&gt;0, "EN CURSO", IF(COUNTIF(AX20:AX29,"N/D") &gt; 0,"EN CURSO", IF(COUNT($B20:$B29) = COUNTIF(AX20:AX29,"N/A"), "N/A", IF(COUNTIF(AX20:AX29,"Falla")&gt;('DATA - Oculta'!$C$25*((COUNTIF(AX20:AX29,"Pasa")+COUNTIF(AX20:AX29,"Falla")))), "NO CONFORME","CONFORME"))))))</f>
        <v>CONFORME</v>
      </c>
      <c r="AY30" s="64" t="str">
        <f ca="1">IF(OR('03.Muestra'!$D$20=0,COUNTIF('03.Muestra'!$D$8:'03.Muestra'!$D$17,"Página Web")=0),"N/A", IF(COUNTIF(INDIRECT("R5.Genéricos!$E"&amp;SUM(19,38*0)):INDIRECT("R5.Genéricos!$E"&amp;SUM(53,38*0)),"ERR")&gt;0,"ERROR", IF(COUNTIF(AY20:AY29,"N/T")&gt;0, "EN CURSO", IF(COUNTIF(AY20:AY29,"N/D") &gt; 0,"EN CURSO", IF(COUNT($B20:$B29) = COUNTIF(AY20:AY29,"N/A"), "N/A", IF(COUNTIF(AY20:AY29,"Falla")&gt;('DATA - Oculta'!$C$25*((COUNTIF(AY20:AY29,"Pasa")+COUNTIF(AY20:AY29,"Falla")))), "NO CONFORME","CONFORME"))))))</f>
        <v>CONFORME</v>
      </c>
      <c r="AZ30" s="64" t="str">
        <f ca="1">IF(OR('03.Muestra'!$D$20=0,COUNTIF('03.Muestra'!$D$8:'03.Muestra'!$D$17,"Página Web")=0),"N/A", IF(COUNTIF(INDIRECT("R5.Genéricos!$E"&amp;SUM(19,38*0)):INDIRECT("R5.Genéricos!$E"&amp;SUM(53,38*0)),"ERR")&gt;0,"ERROR", IF(COUNTIF(AZ20:AZ29,"N/T")&gt;0, "EN CURSO", IF(COUNTIF(AZ20:AZ29,"N/D") &gt; 0,"EN CURSO", IF(COUNT($B20:$B29) = COUNTIF(AZ20:AZ29,"N/A"), "N/A", IF(COUNTIF(AZ20:AZ29,"Falla")&gt;('DATA - Oculta'!$C$25*((COUNTIF(AZ20:AZ29,"Pasa")+COUNTIF(AZ20:AZ29,"Falla")))), "NO CONFORME","CONFORME"))))))</f>
        <v>N/A</v>
      </c>
      <c r="BA30" s="64" t="str">
        <f ca="1">IF(OR('03.Muestra'!$D$20=0,COUNTIF('03.Muestra'!$D$8:'03.Muestra'!$D$17,"Página Web")=0),"N/A", IF(COUNTIF(INDIRECT("R5.Genéricos!$E"&amp;SUM(19,38*0)):INDIRECT("R5.Genéricos!$E"&amp;SUM(53,38*0)),"ERR")&gt;0,"ERROR", IF(COUNTIF(BA20:BA29,"N/T")&gt;0, "EN CURSO", IF(COUNTIF(BA20:BA29,"N/D") &gt; 0,"EN CURSO", IF(COUNT($B20:$B29) = COUNTIF(BA20:BA29,"N/A"), "N/A", IF(COUNTIF(BA20:BA29,"Falla")&gt;('DATA - Oculta'!$C$25*((COUNTIF(BA20:BA29,"Pasa")+COUNTIF(BA20:BA29,"Falla")))), "NO CONFORME","CONFORME"))))))</f>
        <v>N/A</v>
      </c>
      <c r="BB30" s="64" t="str">
        <f ca="1">IF(OR('03.Muestra'!$D$20=0,COUNTIF('03.Muestra'!$D$8:'03.Muestra'!$D$17,"Página Web")=0),"N/A", IF(COUNTIF(INDIRECT("R5.Genéricos!$E"&amp;SUM(19,38*0)):INDIRECT("R5.Genéricos!$E"&amp;SUM(53,38*0)),"ERR")&gt;0,"ERROR", IF(COUNTIF(BB20:BB29,"N/T")&gt;0, "EN CURSO", IF(COUNTIF(BB20:BB29,"N/D") &gt; 0,"EN CURSO", IF(COUNT($B20:$B29) = COUNTIF(BB20:BB29,"N/A"), "N/A", IF(COUNTIF(BB20:BB29,"Falla")&gt;('DATA - Oculta'!$C$25*((COUNTIF(BB20:BB29,"Pasa")+COUNTIF(BB20:BB29,"Falla")))), "NO CONFORME","CONFORME"))))))</f>
        <v>N/A</v>
      </c>
      <c r="BC30" s="64" t="str">
        <f ca="1">IF(OR('03.Muestra'!$D$20=0,COUNTIF('03.Muestra'!$D$8:'03.Muestra'!$D$17,"Página Web")=0),"N/A", IF(COUNTIF(INDIRECT("R5.Genéricos!$E"&amp;SUM(19,38*0)):INDIRECT("R5.Genéricos!$E"&amp;SUM(53,38*0)),"ERR")&gt;0,"ERROR", IF(COUNTIF(BC20:BC29,"N/T")&gt;0, "EN CURSO", IF(COUNTIF(BC20:BC29,"N/D") &gt; 0,"EN CURSO", IF(COUNT($B20:$B29) = COUNTIF(BC20:BC29,"N/A"), "N/A", IF(COUNTIF(BC20:BC29,"Falla")&gt;('DATA - Oculta'!$C$25*((COUNTIF(BC20:BC29,"Pasa")+COUNTIF(BC20:BC29,"Falla")))), "NO CONFORME","CONFORME"))))))</f>
        <v>N/A</v>
      </c>
      <c r="BD30" s="64" t="str">
        <f ca="1">IF(OR('03.Muestra'!$D$20=0,COUNTIF('03.Muestra'!$D$8:'03.Muestra'!$D$17,"Página Web")=0),"N/A", IF(COUNTIF(INDIRECT("R5.Genéricos!$E"&amp;SUM(19,38*0)):INDIRECT("R5.Genéricos!$E"&amp;SUM(53,38*0)),"ERR")&gt;0,"ERROR", IF(COUNTIF(BD20:BD29,"N/T")&gt;0, "EN CURSO", IF(COUNTIF(BD20:BD29,"N/D") &gt; 0,"EN CURSO", IF(COUNT($B20:$B29) = COUNTIF(BD20:BD29,"N/A"), "N/A", IF(COUNTIF(BD20:BD29,"Falla")&gt;('DATA - Oculta'!$C$25*((COUNTIF(BD20:BD29,"Pasa")+COUNTIF(BD20:BD29,"Falla")))), "NO CONFORME","CONFORME"))))))</f>
        <v>N/A</v>
      </c>
      <c r="BE30" s="64" t="str">
        <f ca="1">IF(OR('03.Muestra'!$D$20=0,COUNTIF('03.Muestra'!$D$8:'03.Muestra'!$D$17,"Página Web")=0),"N/A", IF(COUNTIF(INDIRECT("R5.Genéricos!$E"&amp;SUM(19,38*0)):INDIRECT("R5.Genéricos!$E"&amp;SUM(53,38*0)),"ERR")&gt;0,"ERROR", IF(COUNTIF(BE20:BE29,"N/T")&gt;0, "EN CURSO", IF(COUNTIF(BE20:BE29,"N/D") &gt; 0,"EN CURSO", IF(COUNT($B20:$B29) = COUNTIF(BE20:BE29,"N/A"), "N/A", IF(COUNTIF(BE20:BE29,"Falla")&gt;('DATA - Oculta'!$C$25*((COUNTIF(BE20:BE29,"Pasa")+COUNTIF(BE20:BE29,"Falla")))), "NO CONFORME","CONFORME"))))))</f>
        <v>N/A</v>
      </c>
      <c r="BF30" s="64" t="str">
        <f ca="1">IF(OR('03.Muestra'!$D$20=0,COUNTIF('03.Muestra'!$D$8:'03.Muestra'!$D$17,"Página Web")=0),"N/A", IF(COUNTIF(INDIRECT("R5.Genéricos!$E"&amp;SUM(19,38*0)):INDIRECT("R5.Genéricos!$E"&amp;SUM(53,38*0)),"ERR")&gt;0,"ERROR", IF(COUNTIF(BF20:BF29,"N/T")&gt;0, "EN CURSO", IF(COUNTIF(BF20:BF29,"N/D") &gt; 0,"EN CURSO", IF(COUNT($B20:$B29) = COUNTIF(BF20:BF29,"N/A"), "N/A", IF(COUNTIF(BF20:BF29,"Falla")&gt;('DATA - Oculta'!$C$25*((COUNTIF(BF20:BF29,"Pasa")+COUNTIF(BF20:BF29,"Falla")))), "NO CONFORME","CONFORME"))))))</f>
        <v>N/A</v>
      </c>
      <c r="BG30" s="64" t="str">
        <f ca="1">IF(OR('03.Muestra'!$D$20=0,COUNTIF('03.Muestra'!$D$8:'03.Muestra'!$D$17,"Página Web")=0),"N/A", IF(COUNTIF(INDIRECT("R5.Genéricos!$E"&amp;SUM(19,38*0)):INDIRECT("R5.Genéricos!$E"&amp;SUM(53,38*0)),"ERR")&gt;0,"ERROR", IF(COUNTIF(BG20:BG29,"N/T")&gt;0, "EN CURSO", IF(COUNTIF(BG20:BG29,"N/D") &gt; 0,"EN CURSO", IF(COUNT($B20:$B29) = COUNTIF(BG20:BG29,"N/A"), "N/A", IF(COUNTIF(BG20:BG29,"Falla")&gt;('DATA - Oculta'!$C$25*((COUNTIF(BG20:BG29,"Pasa")+COUNTIF(BG20:BG29,"Falla")))), "NO CONFORME","CONFORME"))))))</f>
        <v>CONFORME</v>
      </c>
      <c r="BH30" s="64" t="str">
        <f ca="1">IF(OR('03.Muestra'!$D$20=0,COUNTIF('03.Muestra'!$D$8:'03.Muestra'!$D$17,"Página Web")=0),"N/A", IF(COUNTIF(INDIRECT("R5.Genéricos!$E"&amp;SUM(19,38*0)):INDIRECT("R5.Genéricos!$E"&amp;SUM(53,38*0)),"ERR")&gt;0,"ERROR", IF(COUNTIF(BH20:BH29,"N/T")&gt;0, "EN CURSO", IF(COUNTIF(BH20:BH29,"N/D") &gt; 0,"EN CURSO", IF(COUNT($B20:$B29) = COUNTIF(BH20:BH29,"N/A"), "N/A", IF(COUNTIF(BH20:BH29,"Falla")&gt;('DATA - Oculta'!$C$25*((COUNTIF(BH20:BH29,"Pasa")+COUNTIF(BH20:BH29,"Falla")))), "NO CONFORME","CONFORME"))))))</f>
        <v>CONFORME</v>
      </c>
      <c r="BI30" s="64" t="str">
        <f ca="1">IF(OR('03.Muestra'!$D$20=0,COUNTIF('03.Muestra'!$D$8:'03.Muestra'!$D$17,"Página Web")=0),"N/A", IF(COUNTIF(INDIRECT("R5.Genéricos!$E"&amp;SUM(19,38*0)):INDIRECT("R5.Genéricos!$E"&amp;SUM(53,38*0)),"ERR")&gt;0,"ERROR", IF(COUNTIF(BI20:BI29,"N/T")&gt;0, "EN CURSO", IF(COUNTIF(BI20:BI29,"N/D") &gt; 0,"EN CURSO", IF(COUNT($B20:$B29) = COUNTIF(BI20:BI29,"N/A"), "N/A", IF(COUNTIF(BI20:BI29,"Falla")&gt;('DATA - Oculta'!$C$25*((COUNTIF(BI20:BI29,"Pasa")+COUNTIF(BI20:BI29,"Falla")))), "NO CONFORME","CONFORME"))))))</f>
        <v>N/A</v>
      </c>
      <c r="BJ30" s="64" t="str">
        <f ca="1">IF(OR('03.Muestra'!$D$20=0,COUNTIF('03.Muestra'!$D$8:'03.Muestra'!$D$17,"Página Web")=0),"N/A", IF(COUNTIF(INDIRECT("R5.Genéricos!$E"&amp;SUM(19,38*0)):INDIRECT("R5.Genéricos!$E"&amp;SUM(53,38*0)),"ERR")&gt;0,"ERROR", IF(COUNTIF(BJ20:BJ29,"N/T")&gt;0, "EN CURSO", IF(COUNTIF(BJ20:BJ29,"N/D") &gt; 0,"EN CURSO", IF(COUNT($B20:$B29) = COUNTIF(BJ20:BJ29,"N/A"), "N/A", IF(COUNTIF(BJ20:BJ29,"Falla")&gt;('DATA - Oculta'!$C$25*((COUNTIF(BJ20:BJ29,"Pasa")+COUNTIF(BJ20:BJ29,"Falla")))), "NO CONFORME","CONFORME"))))))</f>
        <v>CONFORME</v>
      </c>
      <c r="BK30" s="64" t="str">
        <f ca="1">IF(OR('03.Muestra'!$D$20=0,COUNTIF('03.Muestra'!$D$8:'03.Muestra'!$D$17,"Página Web")=0),"N/A", IF(COUNTIF(INDIRECT("R5.Genéricos!$E"&amp;SUM(19,38*0)):INDIRECT("R5.Genéricos!$E"&amp;SUM(53,38*0)),"ERR")&gt;0,"ERROR", IF(COUNTIF(BK20:BK29,"N/T")&gt;0, "EN CURSO", IF(COUNTIF(BK20:BK29,"N/D") &gt; 0,"EN CURSO", IF(COUNT($B20:$B29) = COUNTIF(BK20:BK29,"N/A"), "N/A", IF(COUNTIF(BK20:BK29,"Falla")&gt;('DATA - Oculta'!$C$25*((COUNTIF(BK20:BK29,"Pasa")+COUNTIF(BK20:BK29,"Falla")))), "NO CONFORME","CONFORME"))))))</f>
        <v>CONFORME</v>
      </c>
      <c r="BL30" s="64" t="str">
        <f ca="1">IF(OR('03.Muestra'!$D$20=0,COUNTIF('03.Muestra'!$D$8:'03.Muestra'!$D$17,"Página Web")=0),"N/A", IF(COUNTIF(INDIRECT("R5.Genéricos!$E"&amp;SUM(19,38*0)):INDIRECT("R5.Genéricos!$E"&amp;SUM(53,38*0)),"ERR")&gt;0,"ERROR", IF(COUNTIF(BL20:BL29,"N/T")&gt;0, "EN CURSO", IF(COUNTIF(BL20:BL29,"N/D") &gt; 0,"EN CURSO", IF(COUNT($B20:$B29) = COUNTIF(BL20:BL29,"N/A"), "N/A", IF(COUNTIF(BL20:BL29,"Falla")&gt;('DATA - Oculta'!$C$25*((COUNTIF(BL20:BL29,"Pasa")+COUNTIF(BL20:BL29,"Falla")))), "NO CONFORME","CONFORME"))))))</f>
        <v>CONFORME</v>
      </c>
      <c r="BM30" s="64" t="str">
        <f ca="1">IF(OR('03.Muestra'!$D$20=0,COUNTIF('03.Muestra'!$D$8:'03.Muestra'!$D$17,"Página Web")=0),"N/A", IF(COUNTIF(INDIRECT("R5.Genéricos!$E"&amp;SUM(19,38*0)):INDIRECT("R5.Genéricos!$E"&amp;SUM(53,38*0)),"ERR")&gt;0,"ERROR", IF(COUNTIF(BM20:BM29,"N/T")&gt;0, "EN CURSO", IF(COUNTIF(BM20:BM29,"N/D") &gt; 0,"EN CURSO", IF(COUNT($B20:$B29) = COUNTIF(BM20:BM29,"N/A"), "N/A", IF(COUNTIF(BM20:BM29,"Falla")&gt;('DATA - Oculta'!$C$25*((COUNTIF(BM20:BM29,"Pasa")+COUNTIF(BM20:BM29,"Falla")))), "NO CONFORME","CONFORME"))))))</f>
        <v>CONFORME</v>
      </c>
      <c r="BN30" s="64" t="str">
        <f ca="1">IF(OR('03.Muestra'!$D$20=0,COUNTIF('03.Muestra'!$D$8:'03.Muestra'!$D$17,"Página Web")=0),"N/A", IF(COUNTIF(INDIRECT("R5.Genéricos!$E"&amp;SUM(19,38*0)):INDIRECT("R5.Genéricos!$E"&amp;SUM(53,38*0)),"ERR")&gt;0,"ERROR", IF(COUNTIF(BN20:BN29,"N/T")&gt;0, "EN CURSO", IF(COUNTIF(BN20:BN29,"N/D") &gt; 0,"EN CURSO", IF(COUNT($B20:$B29) = COUNTIF(BN20:BN29,"N/A"), "N/A", IF(COUNTIF(BN20:BN29,"Falla")&gt;('DATA - Oculta'!$C$25*((COUNTIF(BN20:BN29,"Pasa")+COUNTIF(BN20:BN29,"Falla")))), "NO CONFORME","CONFORME"))))))</f>
        <v>CONFORME</v>
      </c>
      <c r="BO30" s="64" t="str">
        <f ca="1">IF(OR('03.Muestra'!$D$20=0,COUNTIF('03.Muestra'!$D$8:'03.Muestra'!$D$17,"Página Web")=0),"N/A", IF(COUNTIF(INDIRECT("R5.Genéricos!$E"&amp;SUM(19,38*0)):INDIRECT("R5.Genéricos!$E"&amp;SUM(53,38*0)),"ERR")&gt;0,"ERROR", IF(COUNTIF(BO20:BO29,"N/T")&gt;0, "EN CURSO", IF(COUNTIF(BO20:BO29,"N/D") &gt; 0,"EN CURSO", IF(COUNT($B20:$B29) = COUNTIF(BO20:BO29,"N/A"), "N/A", IF(COUNTIF(BO20:BO29,"Falla")&gt;('DATA - Oculta'!$C$25*((COUNTIF(BO20:BO29,"Pasa")+COUNTIF(BO20:BO29,"Falla")))), "NO CONFORME","CONFORME"))))))</f>
        <v>N/A</v>
      </c>
      <c r="BP30" s="64" t="str">
        <f ca="1">IF(OR('03.Muestra'!$D$20=0,COUNTIF('03.Muestra'!$D$8:'03.Muestra'!$D$17,"Página Web")=0),"N/A", IF(COUNTIF(INDIRECT("R5.Genéricos!$E"&amp;SUM(19,38*0)):INDIRECT("R5.Genéricos!$E"&amp;SUM(53,38*0)),"ERR")&gt;0,"ERROR", IF(COUNTIF(BP20:BP29,"N/T")&gt;0, "EN CURSO", IF(COUNTIF(BP20:BP29,"N/D") &gt; 0,"EN CURSO", IF(COUNT($B20:$B29) = COUNTIF(BP20:BP29,"N/A"), "N/A", IF(COUNTIF(BP20:BP29,"Falla")&gt;('DATA - Oculta'!$C$25*((COUNTIF(BP20:BP29,"Pasa")+COUNTIF(BP20:BP29,"Falla")))), "NO CONFORME","CONFORME"))))))</f>
        <v>N/A</v>
      </c>
      <c r="BQ30" s="64" t="str">
        <f ca="1">IF(OR('03.Muestra'!$D$20=0,COUNTIF('03.Muestra'!$D$8:'03.Muestra'!$D$17,"Página Web")=0),"N/A", IF(COUNTIF(INDIRECT("R5.Genéricos!$E"&amp;SUM(19,38*0)):INDIRECT("R5.Genéricos!$E"&amp;SUM(53,38*0)),"ERR")&gt;0,"ERROR", IF(COUNTIF(BQ20:BQ29,"N/T")&gt;0, "EN CURSO", IF(COUNTIF(BQ20:BQ29,"N/D") &gt; 0,"EN CURSO", IF(COUNT($B20:$B29) = COUNTIF(BQ20:BQ29,"N/A"), "N/A", IF(COUNTIF(BQ20:BQ29,"Falla")&gt;('DATA - Oculta'!$C$25*((COUNTIF(BQ20:BQ29,"Pasa")+COUNTIF(BQ20:BQ29,"Falla")))), "NO CONFORME","CONFORME"))))))</f>
        <v>N/A</v>
      </c>
      <c r="BR30" s="64" t="str">
        <f ca="1">IF(OR('03.Muestra'!$D$20=0,COUNTIF('03.Muestra'!$D$8:'03.Muestra'!$D$17,"Página Web")=0),"N/A", IF(COUNTIF(INDIRECT("R5.Genéricos!$E"&amp;SUM(19,38*0)):INDIRECT("R5.Genéricos!$E"&amp;SUM(53,38*0)),"ERR")&gt;0,"ERROR", IF(COUNTIF(BR20:BR29,"N/T")&gt;0, "EN CURSO", IF(COUNTIF(BR20:BR29,"N/D") &gt; 0,"EN CURSO", IF(COUNT($B20:$B29) = COUNTIF(BR20:BR29,"N/A"), "N/A", IF(COUNTIF(BR20:BR29,"Falla")&gt;('DATA - Oculta'!$C$25*((COUNTIF(BR20:BR29,"Pasa")+COUNTIF(BR20:BR29,"Falla")))), "NO CONFORME","CONFORME"))))))</f>
        <v>N/A</v>
      </c>
      <c r="BS30" s="64" t="str">
        <f ca="1">IF(OR('03.Muestra'!$D$20=0,COUNTIF('03.Muestra'!$D$8:'03.Muestra'!$D$17,"Página Web")=0),"N/A", IF(COUNTIF(INDIRECT("R5.Genéricos!$E"&amp;SUM(19,38*0)):INDIRECT("R5.Genéricos!$E"&amp;SUM(53,38*0)),"ERR")&gt;0,"ERROR", IF(COUNTIF(BS20:BS29,"N/T")&gt;0, "EN CURSO", IF(COUNTIF(BS20:BS29,"N/D") &gt; 0,"EN CURSO", IF(COUNT($B20:$B29) = COUNTIF(BS20:BS29,"N/A"), "N/A", IF(COUNTIF(BS20:BS29,"Falla")&gt;('DATA - Oculta'!$C$25*((COUNTIF(BS20:BS29,"Pasa")+COUNTIF(BS20:BS29,"Falla")))), "NO CONFORME","CONFORME"))))))</f>
        <v>N/A</v>
      </c>
      <c r="BT30" s="64" t="str">
        <f ca="1">IF(OR('03.Muestra'!$D$20=0,COUNTIF('03.Muestra'!$D$8:'03.Muestra'!$D$17,"Página Web")=0),"N/A", IF(COUNTIF(INDIRECT("R5.Genéricos!$E"&amp;SUM(19,38*0)):INDIRECT("R5.Genéricos!$E"&amp;SUM(53,38*0)),"ERR")&gt;0,"ERROR", IF(COUNTIF(BT20:BT29,"N/T")&gt;0, "EN CURSO", IF(COUNTIF(BT20:BT29,"N/D") &gt; 0,"EN CURSO", IF(COUNT($B20:$B29) = COUNTIF(BT20:BT29,"N/A"), "N/A", IF(COUNTIF(BT20:BT29,"Falla")&gt;('DATA - Oculta'!$C$25*((COUNTIF(BT20:BT29,"Pasa")+COUNTIF(BT20:BT29,"Falla")))), "NO CONFORME","CONFORME"))))))</f>
        <v>N/A</v>
      </c>
      <c r="BU30" s="64" t="str">
        <f ca="1">IF(OR('03.Muestra'!$D$20=0,COUNTIF('03.Muestra'!$D$8:'03.Muestra'!$D$17,"Página Web")=0),"N/A", IF(COUNTIF(INDIRECT("R5.Genéricos!$E"&amp;SUM(19,38*0)):INDIRECT("R5.Genéricos!$E"&amp;SUM(53,38*0)),"ERR")&gt;0,"ERROR", IF(COUNTIF(BU20:BU29,"N/T")&gt;0, "EN CURSO", IF(COUNTIF(BU20:BU29,"N/D") &gt; 0,"EN CURSO", IF(COUNT($B20:$B29) = COUNTIF(BU20:BU29,"N/A"), "N/A", IF(COUNTIF(BU20:BU29,"Falla")&gt;('DATA - Oculta'!$C$25*((COUNTIF(BU20:BU29,"Pasa")+COUNTIF(BU20:BU29,"Falla")))), "NO CONFORME","CONFORME"))))))</f>
        <v>N/A</v>
      </c>
      <c r="BV30" s="64" t="str">
        <f ca="1">IF(OR('03.Muestra'!$D$20=0,COUNTIF('03.Muestra'!$D$8:'03.Muestra'!$D$17,"Página Web")=0),"N/A", IF(COUNTIF(INDIRECT("R5.Genéricos!$E"&amp;SUM(19,38*0)):INDIRECT("R5.Genéricos!$E"&amp;SUM(53,38*0)),"ERR")&gt;0,"ERROR", IF(COUNTIF(BV20:BV29,"N/T")&gt;0, "EN CURSO", IF(COUNTIF(BV20:BV29,"N/D") &gt; 0,"EN CURSO", IF(COUNT($B20:$B29) = COUNTIF(BV20:BV29,"N/A"), "N/A", IF(COUNTIF(BV20:BV29,"Falla")&gt;('DATA - Oculta'!$C$25*((COUNTIF(BV20:BV29,"Pasa")+COUNTIF(BV20:BV29,"Falla")))), "NO CONFORME","CONFORME"))))))</f>
        <v>N/A</v>
      </c>
      <c r="BW30" s="64" t="str">
        <f ca="1">IF(OR('03.Muestra'!$D$20=0,COUNTIF('03.Muestra'!$D$8:'03.Muestra'!$D$17,"Página Web")=0),"N/A", IF(COUNTIF(INDIRECT("R5.Genéricos!$E"&amp;SUM(19,38*0)):INDIRECT("R5.Genéricos!$E"&amp;SUM(53,38*0)),"ERR")&gt;0,"ERROR", IF(COUNTIF(BW20:BW29,"N/T")&gt;0, "EN CURSO", IF(COUNTIF(BW20:BW29,"N/D") &gt; 0,"EN CURSO", IF(COUNT($B20:$B29) = COUNTIF(BW20:BW29,"N/A"), "N/A", IF(COUNTIF(BW20:BW29,"Falla")&gt;('DATA - Oculta'!$C$25*((COUNTIF(BW20:BW29,"Pasa")+COUNTIF(BW20:BW29,"Falla")))), "NO CONFORME","CONFORME"))))))</f>
        <v>N/A</v>
      </c>
      <c r="BX30" s="64" t="str">
        <f ca="1">IF(OR('03.Muestra'!$D$20=0,COUNTIF('03.Muestra'!$D$8:'03.Muestra'!$D$17,"Página Web")=0),"N/A", IF(COUNTIF(INDIRECT("R5.Genéricos!$E"&amp;SUM(19,38*0)):INDIRECT("R5.Genéricos!$E"&amp;SUM(53,38*0)),"ERR")&gt;0,"ERROR", IF(COUNTIF(BX20:BX29,"N/T")&gt;0, "EN CURSO", IF(COUNTIF(BX20:BX29,"N/D") &gt; 0,"EN CURSO", IF(COUNT($B20:$B29) = COUNTIF(BX20:BX29,"N/A"), "N/A", IF(COUNTIF(BX20:BX29,"Falla")&gt;('DATA - Oculta'!$C$25*((COUNTIF(BX20:BX29,"Pasa")+COUNTIF(BX20:BX29,"Falla")))), "NO CONFORME","CONFORME"))))))</f>
        <v>CONFORME</v>
      </c>
      <c r="BY30" s="64" t="str">
        <f ca="1">IF(OR('03.Muestra'!$D$20=0,COUNTIF('03.Muestra'!$D$8:'03.Muestra'!$D$17,"Página Web")=0),"N/A", IF(COUNTIF(INDIRECT("R5.Genéricos!$E"&amp;SUM(19,38*0)):INDIRECT("R5.Genéricos!$E"&amp;SUM(53,38*0)),"ERR")&gt;0,"ERROR", IF(COUNTIF(BY20:BY29,"N/T")&gt;0, "EN CURSO", IF(COUNTIF(BY20:BY29,"N/D") &gt; 0,"EN CURSO", IF(COUNT($B20:$B29) = COUNTIF(BY20:BY29,"N/A"), "N/A", IF(COUNTIF(BY20:BY29,"Falla")&gt;('DATA - Oculta'!$C$25*((COUNTIF(BY20:BY29,"Pasa")+COUNTIF(BY20:BY29,"Falla")))), "NO CONFORME","CONFORME"))))))</f>
        <v>CONFORME</v>
      </c>
      <c r="BZ30" s="64" t="str">
        <f ca="1">IF(OR('03.Muestra'!$D$20=0,COUNTIF('03.Muestra'!$D$8:'03.Muestra'!$D$17,"Página Web")=0),"N/A", IF(COUNTIF(INDIRECT("R5.Genéricos!$E"&amp;SUM(19,38*0)):INDIRECT("R5.Genéricos!$E"&amp;SUM(53,38*0)),"ERR")&gt;0,"ERROR", IF(COUNTIF(BZ20:BZ29,"N/T")&gt;0, "EN CURSO", IF(COUNTIF(BZ20:BZ29,"N/D") &gt; 0,"EN CURSO", IF(COUNT($B20:$B29) = COUNTIF(BZ20:BZ29,"N/A"), "N/A", IF(COUNTIF(BZ20:BZ29,"Falla")&gt;('DATA - Oculta'!$C$25*((COUNTIF(BZ20:BZ29,"Pasa")+COUNTIF(BZ20:BZ29,"Falla")))), "NO CONFORME","CONFORME"))))))</f>
        <v>CONFORME</v>
      </c>
      <c r="CA30" s="64" t="str">
        <f ca="1">IF(OR('03.Muestra'!$D$20=0,COUNTIF('03.Muestra'!$D$8:'03.Muestra'!$D$17,"Página Web")=0),"N/A", IF(COUNTIF(INDIRECT("R5.Genéricos!$E"&amp;SUM(19,38*0)):INDIRECT("R5.Genéricos!$E"&amp;SUM(53,38*0)),"ERR")&gt;0,"ERROR", IF(COUNTIF(CA20:CA29,"N/T")&gt;0, "EN CURSO", IF(COUNTIF(CA20:CA29,"N/D") &gt; 0,"EN CURSO", IF(COUNT($B20:$B29) = COUNTIF(CA20:CA29,"N/A"), "N/A", IF(COUNTIF(CA20:CA29,"Falla")&gt;('DATA - Oculta'!$C$25*((COUNTIF(CA20:CA29,"Pasa")+COUNTIF(CA20:CA29,"Falla")))), "NO CONFORME","CONFORME"))))))</f>
        <v>CONFORME</v>
      </c>
      <c r="CB30" s="64" t="str">
        <f ca="1">IF(OR('03.Muestra'!$D$20=0,COUNTIF('03.Muestra'!$D$8:'03.Muestra'!$D$17,"Página Web")=0),"N/A", IF(COUNTIF(INDIRECT("R5.Genéricos!$E"&amp;SUM(19,38*0)):INDIRECT("R5.Genéricos!$E"&amp;SUM(53,38*0)),"ERR")&gt;0,"ERROR", IF(COUNTIF(CB20:CB29,"N/T")&gt;0, "EN CURSO", IF(COUNTIF(CB20:CB29,"N/D") &gt; 0,"EN CURSO", IF(COUNT($B20:$B29) = COUNTIF(CB20:CB29,"N/A"), "N/A", IF(COUNTIF(CB20:CB29,"Falla")&gt;('DATA - Oculta'!$C$25*((COUNTIF(CB20:CB29,"Pasa")+COUNTIF(CB20:CB29,"Falla")))), "NO CONFORME","CONFORME"))))))</f>
        <v>N/A</v>
      </c>
      <c r="CC30" s="64" t="str">
        <f ca="1">IF(OR('03.Muestra'!$D$20=0,COUNTIF('03.Muestra'!$D$8:'03.Muestra'!$D$17,"Página Web")=0),"N/A", IF(COUNTIF(INDIRECT("R5.Genéricos!$E"&amp;SUM(19,38*0)):INDIRECT("R5.Genéricos!$E"&amp;SUM(53,38*0)),"ERR")&gt;0,"ERROR", IF(COUNTIF(CC20:CC29,"N/T")&gt;0, "EN CURSO", IF(COUNTIF(CC20:CC29,"N/D") &gt; 0,"EN CURSO", IF(COUNT($B20:$B29) = COUNTIF(CC20:CC29,"N/A"), "N/A", IF(COUNTIF(CC20:CC29,"Falla")&gt;('DATA - Oculta'!$C$25*((COUNTIF(CC20:CC29,"Pasa")+COUNTIF(CC20:CC29,"Falla")))), "NO CONFORME","CONFORME"))))))</f>
        <v>N/A</v>
      </c>
      <c r="CD30" s="64" t="str">
        <f ca="1">IF(OR('03.Muestra'!$D$20=0,COUNTIF('03.Muestra'!$D$8:'03.Muestra'!$D$17,"Página Web")=0),"N/A", IF(COUNTIF(INDIRECT("R5.Genéricos!$E"&amp;SUM(19,38*0)):INDIRECT("R5.Genéricos!$E"&amp;SUM(53,38*0)),"ERR")&gt;0,"ERROR", IF(COUNTIF(CD20:CD29,"N/T")&gt;0, "EN CURSO", IF(COUNTIF(CD20:CD29,"N/D") &gt; 0,"EN CURSO", IF(COUNT($B20:$B29) = COUNTIF(CD20:CD29,"N/A"), "N/A", IF(COUNTIF(CD20:CD29,"Falla")&gt;('DATA - Oculta'!$C$25*((COUNTIF(CD20:CD29,"Pasa")+COUNTIF(CD20:CD29,"Falla")))), "NO CONFORME","CONFORME"))))))</f>
        <v>N/A</v>
      </c>
      <c r="CE30" s="64" t="str">
        <f ca="1">IF(OR('03.Muestra'!$D$20=0,COUNTIF('03.Muestra'!$D$8:'03.Muestra'!$D$17,"Página Web")=0),"N/A", IF(COUNTIF(INDIRECT("R5.Genéricos!$E"&amp;SUM(19,38*0)):INDIRECT("R5.Genéricos!$E"&amp;SUM(53,38*0)),"ERR")&gt;0,"ERROR", IF(COUNTIF(CE20:CE29,"N/T")&gt;0, "EN CURSO", IF(COUNTIF(CE20:CE29,"N/D") &gt; 0,"EN CURSO", IF(COUNT($B20:$B29) = COUNTIF(CE20:CE29,"N/A"), "N/A", IF(COUNTIF(CE20:CE29,"Falla")&gt;('DATA - Oculta'!$C$25*((COUNTIF(CE20:CE29,"Pasa")+COUNTIF(CE20:CE29,"Falla")))), "NO CONFORME","CONFORME"))))))</f>
        <v>N/A</v>
      </c>
      <c r="CF30" s="64" t="str">
        <f ca="1">IF(OR('03.Muestra'!$D$20=0,COUNTIF('03.Muestra'!$D$8:'03.Muestra'!$D$17,"Página Web")=0),"N/A", IF(COUNTIF(INDIRECT("R5.Genéricos!$E"&amp;SUM(19,38*0)):INDIRECT("R5.Genéricos!$E"&amp;SUM(53,38*0)),"ERR")&gt;0,"ERROR", IF(COUNTIF(CF20:CF29,"N/T")&gt;0, "EN CURSO", IF(COUNTIF(CF20:CF29,"N/D") &gt; 0,"EN CURSO", IF(COUNT($B20:$B29) = COUNTIF(CF20:CF29,"N/A"), "N/A", IF(COUNTIF(CF20:CF29,"Falla")&gt;('DATA - Oculta'!$C$25*((COUNTIF(CF20:CF29,"Pasa")+COUNTIF(CF20:CF29,"Falla")))), "NO CONFORME","CONFORME"))))))</f>
        <v>N/A</v>
      </c>
      <c r="CG30" s="64" t="str">
        <f ca="1">IF(OR('03.Muestra'!$D$20=0,COUNTIF('03.Muestra'!$D$8:'03.Muestra'!$D$17,"Página Web")=0),"N/A", IF(COUNTIF(INDIRECT("R5.Genéricos!$E"&amp;SUM(19,38*0)):INDIRECT("R5.Genéricos!$E"&amp;SUM(53,38*0)),"ERR")&gt;0,"ERROR", IF(COUNTIF(CG20:CG29,"N/T")&gt;0, "EN CURSO", IF(COUNTIF(CG20:CG29,"N/D") &gt; 0,"EN CURSO", IF(COUNT($B20:$B29) = COUNTIF(CG20:CG29,"N/A"), "N/A", IF(COUNTIF(CG20:CG29,"Falla")&gt;('DATA - Oculta'!$C$25*((COUNTIF(CG20:CG29,"Pasa")+COUNTIF(CG20:CG29,"Falla")))), "NO CONFORME","CONFORME"))))))</f>
        <v>N/A</v>
      </c>
      <c r="CH30" s="64" t="str">
        <f ca="1">IF(OR('03.Muestra'!$D$20=0,COUNTIF('03.Muestra'!$D$8:'03.Muestra'!$D$17,"Página Web")=0),"N/A", IF(COUNTIF(INDIRECT("R5.Genéricos!$E"&amp;SUM(19,38*0)):INDIRECT("R5.Genéricos!$E"&amp;SUM(53,38*0)),"ERR")&gt;0,"ERROR", IF(COUNTIF(CH20:CH29,"N/T")&gt;0, "EN CURSO", IF(COUNTIF(CH20:CH29,"N/D") &gt; 0,"EN CURSO", IF(COUNT($B20:$B29) = COUNTIF(CH20:CH29,"N/A"), "N/A", IF(COUNTIF(CH20:CH29,"Falla")&gt;('DATA - Oculta'!$C$25*((COUNTIF(CH20:CH29,"Pasa")+COUNTIF(CH20:CH29,"Falla")))), "NO CONFORME","CONFORME"))))))</f>
        <v>CONFORME</v>
      </c>
      <c r="CI30" s="64" t="str">
        <f ca="1">IF(OR('03.Muestra'!$D$20=0,COUNTIF('03.Muestra'!$D$8:'03.Muestra'!$D$17,"Página Web")=0),"N/A", IF(COUNTIF(INDIRECT("R5.Genéricos!$E"&amp;SUM(19,38*0)):INDIRECT("R5.Genéricos!$E"&amp;SUM(53,38*0)),"ERR")&gt;0,"ERROR", IF(COUNTIF(CI20:CI29,"N/T")&gt;0, "EN CURSO", IF(COUNTIF(CI20:CI29,"N/D") &gt; 0,"EN CURSO", IF(COUNT($B20:$B29) = COUNTIF(CI20:CI29,"N/A"), "N/A", IF(COUNTIF(CI20:CI29,"Falla")&gt;('DATA - Oculta'!$C$25*((COUNTIF(CI20:CI29,"Pasa")+COUNTIF(CI20:CI29,"Falla")))), "NO CONFORME","CONFORME"))))))</f>
        <v>N/A</v>
      </c>
      <c r="CJ30" s="64" t="str">
        <f ca="1">IF(OR('03.Muestra'!$D$20=0,COUNTIF('03.Muestra'!$D$8:'03.Muestra'!$D$17,"Página Web")=0),"N/A", IF(COUNTIF(INDIRECT("R5.Genéricos!$E"&amp;SUM(19,38*0)):INDIRECT("R5.Genéricos!$E"&amp;SUM(53,38*0)),"ERR")&gt;0,"ERROR", IF(COUNTIF(CJ20:CJ29,"N/T")&gt;0, "EN CURSO", IF(COUNTIF(CJ20:CJ29,"N/D") &gt; 0,"EN CURSO", IF(COUNT($B20:$B29) = COUNTIF(CJ20:CJ29,"N/A"), "N/A", IF(COUNTIF(CJ20:CJ29,"Falla")&gt;('DATA - Oculta'!$C$25*((COUNTIF(CJ20:CJ29,"Pasa")+COUNTIF(CJ20:CJ29,"Falla")))), "NO CONFORME","CONFORME"))))))</f>
        <v>CONFORME</v>
      </c>
      <c r="CK30" s="64" t="str">
        <f ca="1">IF(OR('03.Muestra'!$D$20=0,COUNTIF('03.Muestra'!$D$8:'03.Muestra'!$D$17,"Página Web")=0),"N/A", IF(COUNTIF(INDIRECT("R5.Genéricos!$E"&amp;SUM(19,38*0)):INDIRECT("R5.Genéricos!$E"&amp;SUM(53,38*0)),"ERR")&gt;0,"ERROR", IF(COUNTIF(CK20:CK29,"N/T")&gt;0, "EN CURSO", IF(COUNTIF(CK20:CK29,"N/D") &gt; 0,"EN CURSO", IF(COUNT($B20:$B29) = COUNTIF(CK20:CK29,"N/A"), "N/A", IF(COUNTIF(CK20:CK29,"Falla")&gt;('DATA - Oculta'!$C$25*((COUNTIF(CK20:CK29,"Pasa")+COUNTIF(CK20:CK29,"Falla")))), "NO CONFORME","CONFORME"))))))</f>
        <v>N/A</v>
      </c>
      <c r="CL30" s="64" t="str">
        <f ca="1">IF(OR('03.Muestra'!$D$20=0,COUNTIF('03.Muestra'!$D$8:'03.Muestra'!$D$17,"Página Web")=0),"N/A", IF(COUNTIF(INDIRECT("R5.Genéricos!$E"&amp;SUM(19,38*0)):INDIRECT("R5.Genéricos!$E"&amp;SUM(53,38*0)),"ERR")&gt;0,"ERROR", IF(COUNTIF(CL20:CL29,"N/T")&gt;0, "EN CURSO", IF(COUNTIF(CL20:CL29,"N/D") &gt; 0,"EN CURSO", IF(COUNT($B20:$B29) = COUNTIF(CL20:CL29,"N/A"), "N/A", IF(COUNTIF(CL20:CL29,"Falla")&gt;('DATA - Oculta'!$C$25*((COUNTIF(CL20:CL29,"Pasa")+COUNTIF(CL20:CL29,"Falla")))), "NO CONFORME","CONFORME"))))))</f>
        <v>N/A</v>
      </c>
      <c r="CM30" s="64" t="str">
        <f ca="1">IF(OR('03.Muestra'!$D$20=0,COUNTIF('03.Muestra'!$D$8:'03.Muestra'!$D$17,"Página Web")=0),"N/A", IF(COUNTIF(INDIRECT("R5.Genéricos!$E"&amp;SUM(19,38*0)):INDIRECT("R5.Genéricos!$E"&amp;SUM(53,38*0)),"ERR")&gt;0,"ERROR", IF(COUNTIF(CM20:CM29,"N/T")&gt;0, "EN CURSO", IF(COUNTIF(CM20:CM29,"N/D") &gt; 0,"EN CURSO", IF(COUNT($B20:$B29) = COUNTIF(CM20:CM29,"N/A"), "N/A", IF(COUNTIF(CM20:CM29,"Falla")&gt;('DATA - Oculta'!$C$25*((COUNTIF(CM20:CM29,"Pasa")+COUNTIF(CM20:CM29,"Falla")))), "NO CONFORME","CONFORME"))))))</f>
        <v>CONFORME</v>
      </c>
      <c r="CN30" s="64" t="str">
        <f ca="1">IF(OR('03.Muestra'!$D$20=0,COUNTIF('03.Muestra'!$D$8:'03.Muestra'!$D$17,"Página Web")=0),"N/A", IF(COUNTIF(INDIRECT("R5.Genéricos!$E"&amp;SUM(19,38*0)):INDIRECT("R5.Genéricos!$E"&amp;SUM(53,38*0)),"ERR")&gt;0,"ERROR", IF(COUNTIF(CN20:CN29,"N/T")&gt;0, "EN CURSO", IF(COUNTIF(CN20:CN29,"N/D") &gt; 0,"EN CURSO", IF(COUNT($B20:$B29) = COUNTIF(CN20:CN29,"N/A"), "N/A", IF(COUNTIF(CN20:CN29,"Falla")&gt;('DATA - Oculta'!$C$25*((COUNTIF(CN20:CN29,"Pasa")+COUNTIF(CN20:CN29,"Falla")))), "NO CONFORME","CONFORME"))))))</f>
        <v>NO CONFORME</v>
      </c>
      <c r="CO30" s="64" t="str">
        <f ca="1">IF(OR('03.Muestra'!$D$20=0,COUNTIF('03.Muestra'!$D$8:'03.Muestra'!$D$17,"Página Web")=0),"N/A", IF(COUNTIF(INDIRECT("R5.Genéricos!$E"&amp;SUM(19,38*0)):INDIRECT("R5.Genéricos!$E"&amp;SUM(53,38*0)),"ERR")&gt;0,"ERROR", IF(COUNTIF(CO20:CO29,"N/T")&gt;0, "EN CURSO", IF(COUNTIF(CO20:CO29,"N/D") &gt; 0,"EN CURSO", IF(COUNT($B20:$B29) = COUNTIF(CO20:CO29,"N/A"), "N/A", IF(COUNTIF(CO20:CO29,"Falla")&gt;('DATA - Oculta'!$C$25*((COUNTIF(CO20:CO29,"Pasa")+COUNTIF(CO20:CO29,"Falla")))), "NO CONFORME","CONFORME"))))))</f>
        <v>NO CONFORME</v>
      </c>
      <c r="CP30" s="64" t="str">
        <f ca="1">IF(OR('03.Muestra'!$D$20=0,COUNTIF('03.Muestra'!$D$8:'03.Muestra'!$D$17,"Página Web")=0),"N/A", IF(COUNTIF(INDIRECT("R5.Genéricos!$E"&amp;SUM(19,38*0)):INDIRECT("R5.Genéricos!$E"&amp;SUM(53,38*0)),"ERR")&gt;0,"ERROR", IF(COUNTIF(CP20:CP29,"N/T")&gt;0, "EN CURSO", IF(COUNTIF(CP20:CP29,"N/D") &gt; 0,"EN CURSO", IF(COUNT($B20:$B29) = COUNTIF(CP20:CP29,"N/A"), "N/A", IF(COUNTIF(CP20:CP29,"Falla")&gt;('DATA - Oculta'!$C$25*((COUNTIF(CP20:CP29,"Pasa")+COUNTIF(CP20:CP29,"Falla")))), "NO CONFORME","CONFORME"))))))</f>
        <v>NO CONFORME</v>
      </c>
      <c r="CQ30" s="64" t="str">
        <f ca="1">IF(OR('03.Muestra'!$D$20=0,COUNTIF('03.Muestra'!$D$8:'03.Muestra'!$D$17,"Página Web")=0),"N/A", IF(COUNTIF(INDIRECT("R5.Genéricos!$E"&amp;SUM(19,38*0)):INDIRECT("R5.Genéricos!$E"&amp;SUM(53,38*0)),"ERR")&gt;0,"ERROR", IF(COUNTIF(CQ20:CQ29,"N/T")&gt;0, "EN CURSO", IF(COUNTIF(CQ20:CQ29,"N/D") &gt; 0,"EN CURSO", IF(COUNT($B20:$B29) = COUNTIF(CQ20:CQ29,"N/A"), "N/A", IF(COUNTIF(CQ20:CQ29,"Falla")&gt;('DATA - Oculta'!$C$25*((COUNTIF(CQ20:CQ29,"Pasa")+COUNTIF(CQ20:CQ29,"Falla")))), "NO CONFORME","CONFORME"))))))</f>
        <v>NO CONFORME</v>
      </c>
      <c r="CR30" s="64" t="str">
        <f ca="1">IF(OR('03.Muestra'!$D$20=0,COUNTIF('03.Muestra'!$D$8:'03.Muestra'!$D$17,"Página Web")=0),"N/A", IF(COUNTIF(INDIRECT("R5.Genéricos!$E"&amp;SUM(19,38*0)):INDIRECT("R5.Genéricos!$E"&amp;SUM(53,38*0)),"ERR")&gt;0,"ERROR", IF(COUNTIF(CR20:CR29,"N/T")&gt;0, "EN CURSO", IF(COUNTIF(CR20:CR29,"N/D") &gt; 0,"EN CURSO", IF(COUNT($B20:$B29) = COUNTIF(CR20:CR29,"N/A"), "N/A", IF(COUNTIF(CR20:CR29,"Falla")&gt;('DATA - Oculta'!$C$25*((COUNTIF(CR20:CR29,"Pasa")+COUNTIF(CR20:CR29,"Falla")))), "NO CONFORME","CONFORME"))))))</f>
        <v>NO CONFORME</v>
      </c>
    </row>
    <row r="31" spans="2:99" ht="20.5">
      <c r="E31" s="226"/>
      <c r="AI31" s="71"/>
    </row>
    <row r="33" spans="2:49" ht="30.75" customHeight="1" thickBot="1">
      <c r="B33" s="309" t="s">
        <v>148</v>
      </c>
      <c r="C33" s="309"/>
      <c r="D33" s="309"/>
    </row>
    <row r="34" spans="2:49" ht="23.25" customHeight="1">
      <c r="B34" s="303" t="s">
        <v>48</v>
      </c>
      <c r="C34" s="304"/>
      <c r="D34" s="305"/>
      <c r="E34" s="120"/>
      <c r="F34" s="120"/>
      <c r="G34" s="120"/>
      <c r="H34" s="120"/>
      <c r="I34" s="120"/>
      <c r="J34" s="120"/>
      <c r="K34" s="120"/>
      <c r="L34" s="120"/>
      <c r="M34" s="120"/>
      <c r="N34" s="120"/>
      <c r="O34" s="120"/>
      <c r="P34" s="120"/>
      <c r="Q34" s="120"/>
      <c r="R34" s="120"/>
      <c r="S34" s="120"/>
      <c r="T34" s="120"/>
      <c r="U34" s="120"/>
      <c r="V34" s="120"/>
      <c r="W34" s="120"/>
      <c r="X34" s="120"/>
      <c r="Y34" s="120"/>
      <c r="Z34" s="120"/>
      <c r="AA34" s="120"/>
      <c r="AB34" s="120"/>
      <c r="AC34" s="120"/>
      <c r="AD34" s="120"/>
      <c r="AE34" s="120"/>
      <c r="AF34" s="120"/>
      <c r="AG34" s="120"/>
      <c r="AH34" s="120"/>
      <c r="AI34" s="120"/>
      <c r="AJ34" s="120"/>
      <c r="AK34" s="120"/>
      <c r="AL34" s="120"/>
      <c r="AM34" s="120"/>
      <c r="AN34" s="120"/>
      <c r="AO34" s="120"/>
      <c r="AP34" s="120"/>
      <c r="AQ34" s="120"/>
      <c r="AR34" s="120"/>
      <c r="AS34" s="120"/>
      <c r="AT34" s="120"/>
      <c r="AU34" s="120"/>
      <c r="AV34" s="120"/>
      <c r="AW34" s="120"/>
    </row>
    <row r="35" spans="2:49" ht="21.75" customHeight="1">
      <c r="B35" s="70" t="s">
        <v>262</v>
      </c>
      <c r="C35" s="70" t="s">
        <v>126</v>
      </c>
      <c r="D35" s="70" t="s">
        <v>353</v>
      </c>
      <c r="E35" s="70" t="s">
        <v>191</v>
      </c>
      <c r="F35" s="70" t="s">
        <v>192</v>
      </c>
      <c r="G35" s="70" t="s">
        <v>193</v>
      </c>
      <c r="H35" s="70" t="s">
        <v>194</v>
      </c>
      <c r="I35" s="70" t="s">
        <v>195</v>
      </c>
      <c r="J35" s="70" t="s">
        <v>196</v>
      </c>
      <c r="K35" s="224" t="s">
        <v>197</v>
      </c>
      <c r="L35" s="70" t="s">
        <v>198</v>
      </c>
      <c r="M35" s="70" t="s">
        <v>199</v>
      </c>
      <c r="N35" s="70" t="s">
        <v>200</v>
      </c>
      <c r="O35" s="70" t="s">
        <v>201</v>
      </c>
      <c r="P35" s="70" t="s">
        <v>202</v>
      </c>
      <c r="Q35" s="70" t="s">
        <v>203</v>
      </c>
      <c r="R35" s="70" t="s">
        <v>204</v>
      </c>
      <c r="S35" s="70" t="s">
        <v>205</v>
      </c>
      <c r="T35" s="70" t="s">
        <v>206</v>
      </c>
      <c r="U35" s="70" t="s">
        <v>207</v>
      </c>
      <c r="V35" s="70" t="s">
        <v>208</v>
      </c>
      <c r="W35" s="70" t="s">
        <v>209</v>
      </c>
      <c r="X35" s="70" t="s">
        <v>210</v>
      </c>
      <c r="Y35" s="70" t="s">
        <v>211</v>
      </c>
      <c r="Z35" s="70" t="s">
        <v>212</v>
      </c>
      <c r="AA35" s="70" t="s">
        <v>213</v>
      </c>
      <c r="AB35" s="70" t="s">
        <v>214</v>
      </c>
      <c r="AC35" s="70" t="s">
        <v>215</v>
      </c>
      <c r="AD35" s="70" t="s">
        <v>234</v>
      </c>
      <c r="AE35" s="70" t="s">
        <v>216</v>
      </c>
      <c r="AF35" s="70" t="s">
        <v>217</v>
      </c>
      <c r="AG35" s="70" t="s">
        <v>218</v>
      </c>
      <c r="AH35" s="70" t="s">
        <v>219</v>
      </c>
      <c r="AI35" s="70" t="s">
        <v>220</v>
      </c>
      <c r="AJ35" s="70" t="s">
        <v>221</v>
      </c>
      <c r="AK35" s="70" t="s">
        <v>222</v>
      </c>
      <c r="AL35" s="70" t="s">
        <v>223</v>
      </c>
      <c r="AM35" s="70" t="s">
        <v>224</v>
      </c>
      <c r="AN35" s="70" t="s">
        <v>233</v>
      </c>
      <c r="AO35" s="70" t="s">
        <v>225</v>
      </c>
      <c r="AP35" s="70" t="s">
        <v>226</v>
      </c>
      <c r="AQ35" s="70" t="s">
        <v>227</v>
      </c>
      <c r="AR35" s="70" t="s">
        <v>228</v>
      </c>
      <c r="AS35" s="70" t="s">
        <v>229</v>
      </c>
      <c r="AT35" s="70" t="s">
        <v>230</v>
      </c>
      <c r="AU35" s="70" t="s">
        <v>231</v>
      </c>
      <c r="AV35" s="70" t="s">
        <v>232</v>
      </c>
      <c r="AW35" s="70" t="s">
        <v>342</v>
      </c>
    </row>
    <row r="36" spans="2:49" ht="20.25" customHeight="1">
      <c r="B36" s="178" t="str" cm="1">
        <f t="array" ref="B36">IFERROR(INDEX('03.Muestra'!$B$8:$B$17,SMALL(IF("Documento no web"='03.Muestra'!$D$8:$D$17,ROW('03.Muestra'!$B$8:$B$17)-MIN(ROW('03.Muestra'!$D$8:$D$17))+1,""),ROW()-35)),"")</f>
        <v/>
      </c>
      <c r="C36" s="209" t="str" cm="1">
        <f t="array" ref="C36">IFERROR(INDEX('03.Muestra'!$C$8:$C$17,SMALL(IF("Documento no web"='03.Muestra'!$D$8:$D$17,ROW('03.Muestra'!$C$8:$C$17)-MIN(ROW('03.Muestra'!$D$8:$D$17))+1,""),ROW()-35)),"")</f>
        <v/>
      </c>
      <c r="D36" s="210" t="str" cm="1">
        <f t="array" ref="D36">IFERROR(INDEX('03.Muestra'!$F$8:$F$17,SMALL(IF("Documento no web"='03.Muestra'!$D$8:$D$17,ROW('03.Muestra'!$F$8:$F$17)-MIN(ROW('03.Muestra'!$D$8:$D$17))+1,""),ROW()-35)),"")</f>
        <v/>
      </c>
      <c r="E36" s="251" t="str" cm="1">
        <f t="array" aca="1" ref="E36" ca="1">IF($B36="","",IF(ISBLANK(INDIRECT("'R10.Documentos no web'!D"&amp;SUM(21,17*0,1))),"",INDIRECT("'R10.Documentos no web'!D"&amp;SUM(21,17*0,1))))</f>
        <v/>
      </c>
      <c r="F36" s="251" t="str" cm="1">
        <f t="array" aca="1" ref="F36" ca="1">IF($B36="","",IF(ISBLANK(INDIRECT("'R10.Documentos no web'!D"&amp;SUM(21,17*1,1))),"",INDIRECT("'R10.Documentos no web'!D"&amp;SUM(21,17*1,1))))</f>
        <v/>
      </c>
      <c r="G36" s="251" t="str" cm="1">
        <f t="array" aca="1" ref="G36" ca="1">IF($B36="","",IF(ISBLANK(INDIRECT("'R10.Documentos no web'!D"&amp;SUM(21,17*2,1))),"",INDIRECT("'R10.Documentos no web'!D"&amp;SUM(21,17*2,1))))</f>
        <v/>
      </c>
      <c r="H36" s="251" t="str" cm="1">
        <f t="array" aca="1" ref="H36" ca="1">IF($B36="","",IF(ISBLANK(INDIRECT("'R10.Documentos no web'!D"&amp;SUM(21,17*3,1))),"",INDIRECT("'R10.Documentos no web'!D"&amp;SUM(21,17*3,1))))</f>
        <v/>
      </c>
      <c r="I36" s="251" t="str" cm="1">
        <f t="array" aca="1" ref="I36" ca="1">IF($B36="","",IF(ISBLANK(INDIRECT("'R10.Documentos no web'!D"&amp;SUM(21,17*4,1))),"",INDIRECT("'R10.Documentos no web'!D"&amp;SUM(21,17*4,1))))</f>
        <v/>
      </c>
      <c r="J36" s="251" t="str" cm="1">
        <f t="array" aca="1" ref="J36" ca="1">IF($B36="","",IF(ISBLANK(INDIRECT("'R10.Documentos no web'!D"&amp;SUM(21,17*5,1))),"",INDIRECT("'R10.Documentos no web'!D"&amp;SUM(21,17*5,1))))</f>
        <v/>
      </c>
      <c r="K36" s="251" t="str" cm="1">
        <f t="array" aca="1" ref="K36" ca="1">IF($B36="","",IF(ISBLANK(INDIRECT("'R10.Documentos no web'!D"&amp;SUM(21,17*6,1))),"",INDIRECT("'R10.Documentos no web'!D"&amp;SUM(21,17*6,1))))</f>
        <v/>
      </c>
      <c r="L36" s="251" t="str" cm="1">
        <f t="array" aca="1" ref="L36" ca="1">IF($B36="","",IF(ISBLANK(INDIRECT("'R10.Documentos no web'!D"&amp;SUM(21,17*7,1))),"",INDIRECT("'R10.Documentos no web'!D"&amp;SUM(21,17*7,1))))</f>
        <v/>
      </c>
      <c r="M36" s="251" t="str" cm="1">
        <f t="array" aca="1" ref="M36" ca="1">IF($B36="","",IF(ISBLANK(INDIRECT("'R10.Documentos no web'!D"&amp;SUM(21,17*8,1))),"",INDIRECT("'R10.Documentos no web'!D"&amp;SUM(21,17*8,1))))</f>
        <v/>
      </c>
      <c r="N36" s="251" t="str" cm="1">
        <f t="array" aca="1" ref="N36" ca="1">IF($B36="","",IF(ISBLANK(INDIRECT("'R10.Documentos no web'!D"&amp;SUM(21,17*9,1))),"",INDIRECT("'R10.Documentos no web'!D"&amp;SUM(21,17*9,1))))</f>
        <v/>
      </c>
      <c r="O36" s="251" t="str" cm="1">
        <f t="array" aca="1" ref="O36" ca="1">IF($B36="","",IF(ISBLANK(INDIRECT("'R10.Documentos no web'!D"&amp;SUM(21,17*10,1))),"",INDIRECT("'R10.Documentos no web'!D"&amp;SUM(21,17*10,1))))</f>
        <v/>
      </c>
      <c r="P36" s="251" t="str" cm="1">
        <f t="array" aca="1" ref="P36" ca="1">IF($B36="","",IF(ISBLANK(INDIRECT("'R10.Documentos no web'!D"&amp;SUM(21,17*11,1))),"",INDIRECT("'R10.Documentos no web'!D"&amp;SUM(21,17*11,1))))</f>
        <v/>
      </c>
      <c r="Q36" s="251" t="str" cm="1">
        <f t="array" aca="1" ref="Q36" ca="1">IF($B36="","",IF(ISBLANK(INDIRECT("'R10.Documentos no web'!D"&amp;SUM(21,17*12,1))),"",INDIRECT("'R10.Documentos no web'!D"&amp;SUM(21,17*12,1))))</f>
        <v/>
      </c>
      <c r="R36" s="251" t="str" cm="1">
        <f t="array" aca="1" ref="R36" ca="1">IF($B36="","",IF(ISBLANK(INDIRECT("'R10.Documentos no web'!D"&amp;SUM(21,17*13,1))),"",INDIRECT("'R10.Documentos no web'!D"&amp;SUM(21,17*13,1))))</f>
        <v/>
      </c>
      <c r="S36" s="251" t="str" cm="1">
        <f t="array" aca="1" ref="S36" ca="1">IF($B36="","",IF(ISBLANK(INDIRECT("'R10.Documentos no web'!D"&amp;SUM(21,17*14,1))),"",INDIRECT("'R10.Documentos no web'!D"&amp;SUM(21,17*14,1))))</f>
        <v/>
      </c>
      <c r="T36" s="251" t="str" cm="1">
        <f t="array" aca="1" ref="T36" ca="1">IF($B36="","",IF(ISBLANK(INDIRECT("'R10.Documentos no web'!D"&amp;SUM(21,17*15,1))),"",INDIRECT("'R10.Documentos no web'!D"&amp;SUM(21,17*15,1))))</f>
        <v/>
      </c>
      <c r="U36" s="251" t="str" cm="1">
        <f t="array" aca="1" ref="U36" ca="1">IF($B36="","",IF(ISBLANK(INDIRECT("'R10.Documentos no web'!D"&amp;SUM(21,17*16,1))),"",INDIRECT("'R10.Documentos no web'!D"&amp;SUM(21,17*16,1))))</f>
        <v/>
      </c>
      <c r="V36" s="251" t="str" cm="1">
        <f t="array" aca="1" ref="V36" ca="1">IF($B36="","",IF(ISBLANK(INDIRECT("'R10.Documentos no web'!D"&amp;SUM(21,17*17,1))),"",INDIRECT("'R10.Documentos no web'!D"&amp;SUM(21,17*17,1))))</f>
        <v/>
      </c>
      <c r="W36" s="251" t="str" cm="1">
        <f t="array" aca="1" ref="W36" ca="1">IF($B36="","",IF(ISBLANK(INDIRECT("'R10.Documentos no web'!D"&amp;SUM(21,17*18,1))),"",INDIRECT("'R10.Documentos no web'!D"&amp;SUM(21,17*18,1))))</f>
        <v/>
      </c>
      <c r="X36" s="251" t="str" cm="1">
        <f t="array" aca="1" ref="X36" ca="1">IF($B36="","",IF(ISBLANK(INDIRECT("'R10.Documentos no web'!D"&amp;SUM(21,17*19,1))),"",INDIRECT("'R10.Documentos no web'!D"&amp;SUM(21,17*19,1))))</f>
        <v/>
      </c>
      <c r="Y36" s="251" t="str" cm="1">
        <f t="array" aca="1" ref="Y36" ca="1">IF($B36="","",IF(ISBLANK(INDIRECT("'R10.Documentos no web'!D"&amp;SUM(21,17*20,1))),"",INDIRECT("'R10.Documentos no web'!D"&amp;SUM(21,17*20,1))))</f>
        <v/>
      </c>
      <c r="Z36" s="251" t="str" cm="1">
        <f t="array" aca="1" ref="Z36" ca="1">IF($B36="","",IF(ISBLANK(INDIRECT("'R10.Documentos no web'!D"&amp;SUM(21,17*21,1))),"",INDIRECT("'R10.Documentos no web'!D"&amp;SUM(21,17*21,1))))</f>
        <v/>
      </c>
      <c r="AA36" s="251" t="str" cm="1">
        <f t="array" aca="1" ref="AA36" ca="1">IF($B36="","",IF(ISBLANK(INDIRECT("'R10.Documentos no web'!D"&amp;SUM(21,17*22,1))),"",INDIRECT("'R10.Documentos no web'!D"&amp;SUM(21,17*22,1))))</f>
        <v/>
      </c>
      <c r="AB36" s="251" t="str" cm="1">
        <f t="array" aca="1" ref="AB36" ca="1">IF($B36="","",IF(ISBLANK(INDIRECT("'R10.Documentos no web'!D"&amp;SUM(21,17*23,1))),"",INDIRECT("'R10.Documentos no web'!D"&amp;SUM(21,17*23,1))))</f>
        <v/>
      </c>
      <c r="AC36" s="251" t="str" cm="1">
        <f t="array" aca="1" ref="AC36" ca="1">IF($B36="","",IF(ISBLANK(INDIRECT("'R10.Documentos no web'!D"&amp;SUM(21,17*24,1))),"",INDIRECT("'R10.Documentos no web'!D"&amp;SUM(21,17*24,1))))</f>
        <v/>
      </c>
      <c r="AD36" s="251" t="str" cm="1">
        <f t="array" aca="1" ref="AD36" ca="1">IF($B36="","",IF(ISBLANK(INDIRECT("'R10.Documentos no web'!D"&amp;SUM(21,17*25,1))),"",INDIRECT("'R10.Documentos no web'!D"&amp;SUM(21,17*25,1))))</f>
        <v/>
      </c>
      <c r="AE36" s="251" t="str" cm="1">
        <f t="array" aca="1" ref="AE36" ca="1">IF($B36="","",IF(ISBLANK(INDIRECT("'R10.Documentos no web'!D"&amp;SUM(21,17*26,1))),"",INDIRECT("'R10.Documentos no web'!D"&amp;SUM(21,17*26,1))))</f>
        <v/>
      </c>
      <c r="AF36" s="251" t="str" cm="1">
        <f t="array" aca="1" ref="AF36" ca="1">IF($B36="","",IF(ISBLANK(INDIRECT("'R10.Documentos no web'!D"&amp;SUM(21,17*27,1))),"",INDIRECT("'R10.Documentos no web'!D"&amp;SUM(21,17*27,1))))</f>
        <v/>
      </c>
      <c r="AG36" s="251" t="str" cm="1">
        <f t="array" aca="1" ref="AG36" ca="1">IF($B36="","",IF(ISBLANK(INDIRECT("'R10.Documentos no web'!D"&amp;SUM(21,17*28,1))),"",INDIRECT("'R10.Documentos no web'!D"&amp;SUM(21,17*28,1))))</f>
        <v/>
      </c>
      <c r="AH36" s="251" t="str" cm="1">
        <f t="array" aca="1" ref="AH36" ca="1">IF($B36="","",IF(ISBLANK(INDIRECT("'R10.Documentos no web'!D"&amp;SUM(21,17*29,1))),"",INDIRECT("'R10.Documentos no web'!D"&amp;SUM(21,17*29,1))))</f>
        <v/>
      </c>
      <c r="AI36" s="251" t="str" cm="1">
        <f t="array" aca="1" ref="AI36" ca="1">IF($B36="","",IF(ISBLANK(INDIRECT("'R10.Documentos no web'!D"&amp;SUM(21,17*30,1))),"",INDIRECT("'R10.Documentos no web'!D"&amp;SUM(21,17*30,1))))</f>
        <v/>
      </c>
      <c r="AJ36" s="251" t="str" cm="1">
        <f t="array" aca="1" ref="AJ36" ca="1">IF($B36="","",IF(ISBLANK(INDIRECT("'R10.Documentos no web'!D"&amp;SUM(21,17*31,1))),"",INDIRECT("'R10.Documentos no web'!D"&amp;SUM(21,17*31,1))))</f>
        <v/>
      </c>
      <c r="AK36" s="251" t="str" cm="1">
        <f t="array" aca="1" ref="AK36" ca="1">IF($B36="","",IF(ISBLANK(INDIRECT("'R10.Documentos no web'!D"&amp;SUM(21,17*32,1))),"",INDIRECT("'R10.Documentos no web'!D"&amp;SUM(21,17*32,1))))</f>
        <v/>
      </c>
      <c r="AL36" s="251" t="str" cm="1">
        <f t="array" aca="1" ref="AL36" ca="1">IF($B36="","",IF(ISBLANK(INDIRECT("'R10.Documentos no web'!D"&amp;SUM(21,17*33,1))),"",INDIRECT("'R10.Documentos no web'!D"&amp;SUM(21,17*33,1))))</f>
        <v/>
      </c>
      <c r="AM36" s="251" t="str" cm="1">
        <f t="array" aca="1" ref="AM36" ca="1">IF($B36="","",IF(ISBLANK(INDIRECT("'R10.Documentos no web'!D"&amp;SUM(21,17*34,1))),"",INDIRECT("'R10.Documentos no web'!D"&amp;SUM(21,17*34,1))))</f>
        <v/>
      </c>
      <c r="AN36" s="251" t="str" cm="1">
        <f t="array" aca="1" ref="AN36" ca="1">IF($B36="","",IF(ISBLANK(INDIRECT("'R10.Documentos no web'!D"&amp;SUM(21,17*35,1))),"",INDIRECT("'R10.Documentos no web'!D"&amp;SUM(21,17*35,1))))</f>
        <v/>
      </c>
      <c r="AO36" s="251" t="str" cm="1">
        <f t="array" aca="1" ref="AO36" ca="1">IF($B36="","",IF(ISBLANK(INDIRECT("'R10.Documentos no web'!D"&amp;SUM(21,17*36,1))),"",INDIRECT("'R10.Documentos no web'!D"&amp;SUM(21,17*36,1))))</f>
        <v/>
      </c>
      <c r="AP36" s="251" t="str" cm="1">
        <f t="array" aca="1" ref="AP36" ca="1">IF($B36="","",IF(ISBLANK(INDIRECT("'R10.Documentos no web'!D"&amp;SUM(21,17*37,1))),"",INDIRECT("'R10.Documentos no web'!D"&amp;SUM(21,17*37,1))))</f>
        <v/>
      </c>
      <c r="AQ36" s="251" t="str" cm="1">
        <f t="array" aca="1" ref="AQ36" ca="1">IF($B36="","",IF(ISBLANK(INDIRECT("'R10.Documentos no web'!D"&amp;SUM(21,17*38,1))),"",INDIRECT("'R10.Documentos no web'!D"&amp;SUM(21,17*38,1))))</f>
        <v/>
      </c>
      <c r="AR36" s="251" t="str" cm="1">
        <f t="array" aca="1" ref="AR36" ca="1">IF($B36="","",IF(ISBLANK(INDIRECT("'R10.Documentos no web'!D"&amp;SUM(21,17*39,1))),"",INDIRECT("'R10.Documentos no web'!D"&amp;SUM(21,17*39,1))))</f>
        <v/>
      </c>
      <c r="AS36" s="251" t="str" cm="1">
        <f t="array" aca="1" ref="AS36" ca="1">IF($B36="","",IF(ISBLANK(INDIRECT("'R10.Documentos no web'!D"&amp;SUM(21,17*40,1))),"",INDIRECT("'R10.Documentos no web'!D"&amp;SUM(21,17*40,1))))</f>
        <v/>
      </c>
      <c r="AT36" s="251" t="str" cm="1">
        <f t="array" aca="1" ref="AT36" ca="1">IF($B36="","",IF(ISBLANK(INDIRECT("'R10.Documentos no web'!D"&amp;SUM(21,17*41,1))),"",INDIRECT("'R10.Documentos no web'!D"&amp;SUM(21,17*41,1))))</f>
        <v/>
      </c>
      <c r="AU36" s="251" t="str" cm="1">
        <f t="array" aca="1" ref="AU36" ca="1">IF($B36="","",IF(ISBLANK(INDIRECT("'R10.Documentos no web'!D"&amp;SUM(21,17*42,1))),"",INDIRECT("'R10.Documentos no web'!D"&amp;SUM(21,17*42,1))))</f>
        <v/>
      </c>
      <c r="AV36" s="251" t="str" cm="1">
        <f t="array" aca="1" ref="AV36" ca="1">IF($B36="","",IF(ISBLANK(INDIRECT("'R10.Documentos no web'!D"&amp;SUM(21,17*43,1))),"",INDIRECT("'R10.Documentos no web'!D"&amp;SUM(21,17*43,1))))</f>
        <v/>
      </c>
      <c r="AW36" s="251" t="str" cm="1">
        <f t="array" aca="1" ref="AW36" ca="1">IF($B36="","",IF(ISBLANK(INDIRECT("'R10.Documentos no web'!D"&amp;SUM(21,17*44,1))),"",INDIRECT("'R10.Documentos no web'!D"&amp;SUM(21,17*44,1))))</f>
        <v/>
      </c>
    </row>
    <row r="37" spans="2:49" ht="20.25" customHeight="1">
      <c r="B37" s="178" t="str" cm="1">
        <f t="array" ref="B37">IFERROR(INDEX('03.Muestra'!$B$8:$B$17,SMALL(IF("Documento no web"='03.Muestra'!$D$8:$D$17,ROW('03.Muestra'!$B$8:$B$17)-MIN(ROW('03.Muestra'!$D$8:$D$17))+1,""),ROW()-35)),"")</f>
        <v/>
      </c>
      <c r="C37" s="209" t="str" cm="1">
        <f t="array" ref="C37">IFERROR(INDEX('03.Muestra'!$C$8:$C$17,SMALL(IF("Documento no web"='03.Muestra'!$D$8:$D$17,ROW('03.Muestra'!$C$8:$C$17)-MIN(ROW('03.Muestra'!$D$8:$D$17))+1,""),ROW()-35)),"")</f>
        <v/>
      </c>
      <c r="D37" s="210" t="str" cm="1">
        <f t="array" ref="D37">IFERROR(INDEX('03.Muestra'!$F$8:$F$17,SMALL(IF("Documento no web"='03.Muestra'!$D$8:$D$17,ROW('03.Muestra'!$F$8:$F$17)-MIN(ROW('03.Muestra'!$D$8:$D$17))+1,""),ROW()-35)),"")</f>
        <v/>
      </c>
      <c r="E37" s="251" t="str" cm="1">
        <f t="array" aca="1" ref="E37" ca="1">IF($B37="","",IF(ISBLANK(INDIRECT("'R10.Documentos no web'!D"&amp;SUM(21,17*0,1))),"",INDIRECT("'R10.Documentos no web'!D"&amp;SUM(21,17*0,1))))</f>
        <v/>
      </c>
      <c r="F37" s="251" t="str" cm="1">
        <f t="array" aca="1" ref="F37" ca="1">IF($B37="","",IF(ISBLANK(INDIRECT("'R10.Documentos no web'!D"&amp;SUM(21,17*1,1))),"",INDIRECT("'R10.Documentos no web'!D"&amp;SUM(21,17*1,1))))</f>
        <v/>
      </c>
      <c r="G37" s="251" t="str" cm="1">
        <f t="array" aca="1" ref="G37" ca="1">IF($B37="","",IF(ISBLANK(INDIRECT("'R10.Documentos no web'!D"&amp;SUM(21,17*2,1))),"",INDIRECT("'R10.Documentos no web'!D"&amp;SUM(21,17*2,1))))</f>
        <v/>
      </c>
      <c r="H37" s="251" t="str" cm="1">
        <f t="array" aca="1" ref="H37" ca="1">IF($B37="","",IF(ISBLANK(INDIRECT("'R10.Documentos no web'!D"&amp;SUM(21,17*3,1))),"",INDIRECT("'R10.Documentos no web'!D"&amp;SUM(21,17*3,1))))</f>
        <v/>
      </c>
      <c r="I37" s="251" t="str" cm="1">
        <f t="array" aca="1" ref="I37" ca="1">IF($B37="","",IF(ISBLANK(INDIRECT("'R10.Documentos no web'!D"&amp;SUM(21,17*4,1))),"",INDIRECT("'R10.Documentos no web'!D"&amp;SUM(21,17*4,1))))</f>
        <v/>
      </c>
      <c r="J37" s="251" t="str" cm="1">
        <f t="array" aca="1" ref="J37" ca="1">IF($B37="","",IF(ISBLANK(INDIRECT("'R10.Documentos no web'!D"&amp;SUM(21,17*5,1))),"",INDIRECT("'R10.Documentos no web'!D"&amp;SUM(21,17*5,1))))</f>
        <v/>
      </c>
      <c r="K37" s="251" t="str" cm="1">
        <f t="array" aca="1" ref="K37" ca="1">IF($B37="","",IF(ISBLANK(INDIRECT("'R10.Documentos no web'!D"&amp;SUM(21,17*6,1))),"",INDIRECT("'R10.Documentos no web'!D"&amp;SUM(21,17*6,1))))</f>
        <v/>
      </c>
      <c r="L37" s="251" t="str" cm="1">
        <f t="array" aca="1" ref="L37" ca="1">IF($B37="","",IF(ISBLANK(INDIRECT("'R10.Documentos no web'!D"&amp;SUM(21,17*7,1))),"",INDIRECT("'R10.Documentos no web'!D"&amp;SUM(21,17*7,1))))</f>
        <v/>
      </c>
      <c r="M37" s="251" t="str" cm="1">
        <f t="array" aca="1" ref="M37" ca="1">IF($B37="","",IF(ISBLANK(INDIRECT("'R10.Documentos no web'!D"&amp;SUM(21,17*8,1))),"",INDIRECT("'R10.Documentos no web'!D"&amp;SUM(21,17*8,1))))</f>
        <v/>
      </c>
      <c r="N37" s="251" t="str" cm="1">
        <f t="array" aca="1" ref="N37" ca="1">IF($B37="","",IF(ISBLANK(INDIRECT("'R10.Documentos no web'!D"&amp;SUM(21,17*9,1))),"",INDIRECT("'R10.Documentos no web'!D"&amp;SUM(21,17*9,1))))</f>
        <v/>
      </c>
      <c r="O37" s="251" t="str" cm="1">
        <f t="array" aca="1" ref="O37" ca="1">IF($B37="","",IF(ISBLANK(INDIRECT("'R10.Documentos no web'!D"&amp;SUM(21,17*10,1))),"",INDIRECT("'R10.Documentos no web'!D"&amp;SUM(21,17*10,1))))</f>
        <v/>
      </c>
      <c r="P37" s="251" t="str" cm="1">
        <f t="array" aca="1" ref="P37" ca="1">IF($B37="","",IF(ISBLANK(INDIRECT("'R10.Documentos no web'!D"&amp;SUM(21,17*11,1))),"",INDIRECT("'R10.Documentos no web'!D"&amp;SUM(21,17*11,1))))</f>
        <v/>
      </c>
      <c r="Q37" s="251" t="str" cm="1">
        <f t="array" aca="1" ref="Q37" ca="1">IF($B37="","",IF(ISBLANK(INDIRECT("'R10.Documentos no web'!D"&amp;SUM(21,17*12,1))),"",INDIRECT("'R10.Documentos no web'!D"&amp;SUM(21,17*12,1))))</f>
        <v/>
      </c>
      <c r="R37" s="251" t="str" cm="1">
        <f t="array" aca="1" ref="R37" ca="1">IF($B37="","",IF(ISBLANK(INDIRECT("'R10.Documentos no web'!D"&amp;SUM(21,17*13,1))),"",INDIRECT("'R10.Documentos no web'!D"&amp;SUM(21,17*13,1))))</f>
        <v/>
      </c>
      <c r="S37" s="251" t="str" cm="1">
        <f t="array" aca="1" ref="S37" ca="1">IF($B37="","",IF(ISBLANK(INDIRECT("'R10.Documentos no web'!D"&amp;SUM(21,17*14,1))),"",INDIRECT("'R10.Documentos no web'!D"&amp;SUM(21,17*14,1))))</f>
        <v/>
      </c>
      <c r="T37" s="251" t="str" cm="1">
        <f t="array" aca="1" ref="T37" ca="1">IF($B37="","",IF(ISBLANK(INDIRECT("'R10.Documentos no web'!D"&amp;SUM(21,17*15,1))),"",INDIRECT("'R10.Documentos no web'!D"&amp;SUM(21,17*15,1))))</f>
        <v/>
      </c>
      <c r="U37" s="251" t="str" cm="1">
        <f t="array" aca="1" ref="U37" ca="1">IF($B37="","",IF(ISBLANK(INDIRECT("'R10.Documentos no web'!D"&amp;SUM(21,17*16,1))),"",INDIRECT("'R10.Documentos no web'!D"&amp;SUM(21,17*16,1))))</f>
        <v/>
      </c>
      <c r="V37" s="251" t="str" cm="1">
        <f t="array" aca="1" ref="V37" ca="1">IF($B37="","",IF(ISBLANK(INDIRECT("'R10.Documentos no web'!D"&amp;SUM(21,17*17,1))),"",INDIRECT("'R10.Documentos no web'!D"&amp;SUM(21,17*17,1))))</f>
        <v/>
      </c>
      <c r="W37" s="251" t="str" cm="1">
        <f t="array" aca="1" ref="W37" ca="1">IF($B37="","",IF(ISBLANK(INDIRECT("'R10.Documentos no web'!D"&amp;SUM(21,17*18,1))),"",INDIRECT("'R10.Documentos no web'!D"&amp;SUM(21,17*18,1))))</f>
        <v/>
      </c>
      <c r="X37" s="251" t="str" cm="1">
        <f t="array" aca="1" ref="X37" ca="1">IF($B37="","",IF(ISBLANK(INDIRECT("'R10.Documentos no web'!D"&amp;SUM(21,17*19,1))),"",INDIRECT("'R10.Documentos no web'!D"&amp;SUM(21,17*19,1))))</f>
        <v/>
      </c>
      <c r="Y37" s="251" t="str" cm="1">
        <f t="array" aca="1" ref="Y37" ca="1">IF($B37="","",IF(ISBLANK(INDIRECT("'R10.Documentos no web'!D"&amp;SUM(21,17*20,1))),"",INDIRECT("'R10.Documentos no web'!D"&amp;SUM(21,17*20,1))))</f>
        <v/>
      </c>
      <c r="Z37" s="251" t="str" cm="1">
        <f t="array" aca="1" ref="Z37" ca="1">IF($B37="","",IF(ISBLANK(INDIRECT("'R10.Documentos no web'!D"&amp;SUM(21,17*21,1))),"",INDIRECT("'R10.Documentos no web'!D"&amp;SUM(21,17*21,1))))</f>
        <v/>
      </c>
      <c r="AA37" s="251" t="str" cm="1">
        <f t="array" aca="1" ref="AA37" ca="1">IF($B37="","",IF(ISBLANK(INDIRECT("'R10.Documentos no web'!D"&amp;SUM(21,17*22,1))),"",INDIRECT("'R10.Documentos no web'!D"&amp;SUM(21,17*22,1))))</f>
        <v/>
      </c>
      <c r="AB37" s="251" t="str" cm="1">
        <f t="array" aca="1" ref="AB37" ca="1">IF($B37="","",IF(ISBLANK(INDIRECT("'R10.Documentos no web'!D"&amp;SUM(21,17*23,1))),"",INDIRECT("'R10.Documentos no web'!D"&amp;SUM(21,17*23,1))))</f>
        <v/>
      </c>
      <c r="AC37" s="251" t="str" cm="1">
        <f t="array" aca="1" ref="AC37" ca="1">IF($B37="","",IF(ISBLANK(INDIRECT("'R10.Documentos no web'!D"&amp;SUM(21,17*24,1))),"",INDIRECT("'R10.Documentos no web'!D"&amp;SUM(21,17*24,1))))</f>
        <v/>
      </c>
      <c r="AD37" s="251" t="str" cm="1">
        <f t="array" aca="1" ref="AD37" ca="1">IF($B37="","",IF(ISBLANK(INDIRECT("'R10.Documentos no web'!D"&amp;SUM(21,17*25,1))),"",INDIRECT("'R10.Documentos no web'!D"&amp;SUM(21,17*25,1))))</f>
        <v/>
      </c>
      <c r="AE37" s="251" t="str" cm="1">
        <f t="array" aca="1" ref="AE37" ca="1">IF($B37="","",IF(ISBLANK(INDIRECT("'R10.Documentos no web'!D"&amp;SUM(21,17*26,1))),"",INDIRECT("'R10.Documentos no web'!D"&amp;SUM(21,17*26,1))))</f>
        <v/>
      </c>
      <c r="AF37" s="251" t="str" cm="1">
        <f t="array" aca="1" ref="AF37" ca="1">IF($B37="","",IF(ISBLANK(INDIRECT("'R10.Documentos no web'!D"&amp;SUM(21,17*27,1))),"",INDIRECT("'R10.Documentos no web'!D"&amp;SUM(21,17*27,1))))</f>
        <v/>
      </c>
      <c r="AG37" s="251" t="str" cm="1">
        <f t="array" aca="1" ref="AG37" ca="1">IF($B37="","",IF(ISBLANK(INDIRECT("'R10.Documentos no web'!D"&amp;SUM(21,17*28,1))),"",INDIRECT("'R10.Documentos no web'!D"&amp;SUM(21,17*28,1))))</f>
        <v/>
      </c>
      <c r="AH37" s="251" t="str" cm="1">
        <f t="array" aca="1" ref="AH37" ca="1">IF($B37="","",IF(ISBLANK(INDIRECT("'R10.Documentos no web'!D"&amp;SUM(21,17*29,1))),"",INDIRECT("'R10.Documentos no web'!D"&amp;SUM(21,17*29,1))))</f>
        <v/>
      </c>
      <c r="AI37" s="251" t="str" cm="1">
        <f t="array" aca="1" ref="AI37" ca="1">IF($B37="","",IF(ISBLANK(INDIRECT("'R10.Documentos no web'!D"&amp;SUM(21,17*30,1))),"",INDIRECT("'R10.Documentos no web'!D"&amp;SUM(21,17*30,1))))</f>
        <v/>
      </c>
      <c r="AJ37" s="251" t="str" cm="1">
        <f t="array" aca="1" ref="AJ37" ca="1">IF($B37="","",IF(ISBLANK(INDIRECT("'R10.Documentos no web'!D"&amp;SUM(21,17*31,1))),"",INDIRECT("'R10.Documentos no web'!D"&amp;SUM(21,17*31,1))))</f>
        <v/>
      </c>
      <c r="AK37" s="251" t="str" cm="1">
        <f t="array" aca="1" ref="AK37" ca="1">IF($B37="","",IF(ISBLANK(INDIRECT("'R10.Documentos no web'!D"&amp;SUM(21,17*32,1))),"",INDIRECT("'R10.Documentos no web'!D"&amp;SUM(21,17*32,1))))</f>
        <v/>
      </c>
      <c r="AL37" s="251" t="str" cm="1">
        <f t="array" aca="1" ref="AL37" ca="1">IF($B37="","",IF(ISBLANK(INDIRECT("'R10.Documentos no web'!D"&amp;SUM(21,17*33,1))),"",INDIRECT("'R10.Documentos no web'!D"&amp;SUM(21,17*33,1))))</f>
        <v/>
      </c>
      <c r="AM37" s="251" t="str" cm="1">
        <f t="array" aca="1" ref="AM37" ca="1">IF($B37="","",IF(ISBLANK(INDIRECT("'R10.Documentos no web'!D"&amp;SUM(21,17*34,1))),"",INDIRECT("'R10.Documentos no web'!D"&amp;SUM(21,17*34,1))))</f>
        <v/>
      </c>
      <c r="AN37" s="251" t="str" cm="1">
        <f t="array" aca="1" ref="AN37" ca="1">IF($B37="","",IF(ISBLANK(INDIRECT("'R10.Documentos no web'!D"&amp;SUM(21,17*35,1))),"",INDIRECT("'R10.Documentos no web'!D"&amp;SUM(21,17*35,1))))</f>
        <v/>
      </c>
      <c r="AO37" s="251" t="str" cm="1">
        <f t="array" aca="1" ref="AO37" ca="1">IF($B37="","",IF(ISBLANK(INDIRECT("'R10.Documentos no web'!D"&amp;SUM(21,17*36,1))),"",INDIRECT("'R10.Documentos no web'!D"&amp;SUM(21,17*36,1))))</f>
        <v/>
      </c>
      <c r="AP37" s="251" t="str" cm="1">
        <f t="array" aca="1" ref="AP37" ca="1">IF($B37="","",IF(ISBLANK(INDIRECT("'R10.Documentos no web'!D"&amp;SUM(21,17*37,1))),"",INDIRECT("'R10.Documentos no web'!D"&amp;SUM(21,17*37,1))))</f>
        <v/>
      </c>
      <c r="AQ37" s="251" t="str" cm="1">
        <f t="array" aca="1" ref="AQ37" ca="1">IF($B37="","",IF(ISBLANK(INDIRECT("'R10.Documentos no web'!D"&amp;SUM(21,17*38,1))),"",INDIRECT("'R10.Documentos no web'!D"&amp;SUM(21,17*38,1))))</f>
        <v/>
      </c>
      <c r="AR37" s="251" t="str" cm="1">
        <f t="array" aca="1" ref="AR37" ca="1">IF($B37="","",IF(ISBLANK(INDIRECT("'R10.Documentos no web'!D"&amp;SUM(21,17*39,1))),"",INDIRECT("'R10.Documentos no web'!D"&amp;SUM(21,17*39,1))))</f>
        <v/>
      </c>
      <c r="AS37" s="251" t="str" cm="1">
        <f t="array" aca="1" ref="AS37" ca="1">IF($B37="","",IF(ISBLANK(INDIRECT("'R10.Documentos no web'!D"&amp;SUM(21,17*40,1))),"",INDIRECT("'R10.Documentos no web'!D"&amp;SUM(21,17*40,1))))</f>
        <v/>
      </c>
      <c r="AT37" s="251" t="str" cm="1">
        <f t="array" aca="1" ref="AT37" ca="1">IF($B37="","",IF(ISBLANK(INDIRECT("'R10.Documentos no web'!D"&amp;SUM(21,17*41,1))),"",INDIRECT("'R10.Documentos no web'!D"&amp;SUM(21,17*41,1))))</f>
        <v/>
      </c>
      <c r="AU37" s="251" t="str" cm="1">
        <f t="array" aca="1" ref="AU37" ca="1">IF($B37="","",IF(ISBLANK(INDIRECT("'R10.Documentos no web'!D"&amp;SUM(21,17*42,1))),"",INDIRECT("'R10.Documentos no web'!D"&amp;SUM(21,17*42,1))))</f>
        <v/>
      </c>
      <c r="AV37" s="251" t="str" cm="1">
        <f t="array" aca="1" ref="AV37" ca="1">IF($B37="","",IF(ISBLANK(INDIRECT("'R10.Documentos no web'!D"&amp;SUM(21,17*43,1))),"",INDIRECT("'R10.Documentos no web'!D"&amp;SUM(21,17*43,1))))</f>
        <v/>
      </c>
      <c r="AW37" s="251" t="str" cm="1">
        <f t="array" aca="1" ref="AW37" ca="1">IF($B37="","",IF(ISBLANK(INDIRECT("'R10.Documentos no web'!D"&amp;SUM(21,17*44,1))),"",INDIRECT("'R10.Documentos no web'!D"&amp;SUM(21,17*44,1))))</f>
        <v/>
      </c>
    </row>
    <row r="38" spans="2:49" ht="20.25" customHeight="1">
      <c r="B38" s="178" t="str" cm="1">
        <f t="array" ref="B38">IFERROR(INDEX('03.Muestra'!$B$8:$B$17,SMALL(IF("Documento no web"='03.Muestra'!$D$8:$D$17,ROW('03.Muestra'!$B$8:$B$17)-MIN(ROW('03.Muestra'!$D$8:$D$17))+1,""),ROW()-35)),"")</f>
        <v/>
      </c>
      <c r="C38" s="209" t="str" cm="1">
        <f t="array" ref="C38">IFERROR(INDEX('03.Muestra'!$C$8:$C$17,SMALL(IF("Documento no web"='03.Muestra'!$D$8:$D$17,ROW('03.Muestra'!$C$8:$C$17)-MIN(ROW('03.Muestra'!$D$8:$D$17))+1,""),ROW()-35)),"")</f>
        <v/>
      </c>
      <c r="D38" s="210" t="str" cm="1">
        <f t="array" ref="D38">IFERROR(INDEX('03.Muestra'!$F$8:$F$17,SMALL(IF("Documento no web"='03.Muestra'!$D$8:$D$17,ROW('03.Muestra'!$F$8:$F$17)-MIN(ROW('03.Muestra'!$D$8:$D$17))+1,""),ROW()-35)),"")</f>
        <v/>
      </c>
      <c r="E38" s="251" t="str" cm="1">
        <f t="array" aca="1" ref="E38" ca="1">IF($B38="","",IF(ISBLANK(INDIRECT("'R10.Documentos no web'!D"&amp;SUM(21,17*0,1))),"",INDIRECT("'R10.Documentos no web'!D"&amp;SUM(21,17*0,1))))</f>
        <v/>
      </c>
      <c r="F38" s="251" t="str" cm="1">
        <f t="array" aca="1" ref="F38" ca="1">IF($B38="","",IF(ISBLANK(INDIRECT("'R10.Documentos no web'!D"&amp;SUM(21,17*1,1))),"",INDIRECT("'R10.Documentos no web'!D"&amp;SUM(21,17*1,1))))</f>
        <v/>
      </c>
      <c r="G38" s="251" t="str" cm="1">
        <f t="array" aca="1" ref="G38" ca="1">IF($B38="","",IF(ISBLANK(INDIRECT("'R10.Documentos no web'!D"&amp;SUM(21,17*2,1))),"",INDIRECT("'R10.Documentos no web'!D"&amp;SUM(21,17*2,1))))</f>
        <v/>
      </c>
      <c r="H38" s="251" t="str" cm="1">
        <f t="array" aca="1" ref="H38" ca="1">IF($B38="","",IF(ISBLANK(INDIRECT("'R10.Documentos no web'!D"&amp;SUM(21,17*3,1))),"",INDIRECT("'R10.Documentos no web'!D"&amp;SUM(21,17*3,1))))</f>
        <v/>
      </c>
      <c r="I38" s="251" t="str" cm="1">
        <f t="array" aca="1" ref="I38" ca="1">IF($B38="","",IF(ISBLANK(INDIRECT("'R10.Documentos no web'!D"&amp;SUM(21,17*4,1))),"",INDIRECT("'R10.Documentos no web'!D"&amp;SUM(21,17*4,1))))</f>
        <v/>
      </c>
      <c r="J38" s="251" t="str" cm="1">
        <f t="array" aca="1" ref="J38" ca="1">IF($B38="","",IF(ISBLANK(INDIRECT("'R10.Documentos no web'!D"&amp;SUM(21,17*5,1))),"",INDIRECT("'R10.Documentos no web'!D"&amp;SUM(21,17*5,1))))</f>
        <v/>
      </c>
      <c r="K38" s="251" t="str" cm="1">
        <f t="array" aca="1" ref="K38" ca="1">IF($B38="","",IF(ISBLANK(INDIRECT("'R10.Documentos no web'!D"&amp;SUM(21,17*6,1))),"",INDIRECT("'R10.Documentos no web'!D"&amp;SUM(21,17*6,1))))</f>
        <v/>
      </c>
      <c r="L38" s="251" t="str" cm="1">
        <f t="array" aca="1" ref="L38" ca="1">IF($B38="","",IF(ISBLANK(INDIRECT("'R10.Documentos no web'!D"&amp;SUM(21,17*7,1))),"",INDIRECT("'R10.Documentos no web'!D"&amp;SUM(21,17*7,1))))</f>
        <v/>
      </c>
      <c r="M38" s="251" t="str" cm="1">
        <f t="array" aca="1" ref="M38" ca="1">IF($B38="","",IF(ISBLANK(INDIRECT("'R10.Documentos no web'!D"&amp;SUM(21,17*8,1))),"",INDIRECT("'R10.Documentos no web'!D"&amp;SUM(21,17*8,1))))</f>
        <v/>
      </c>
      <c r="N38" s="251" t="str" cm="1">
        <f t="array" aca="1" ref="N38" ca="1">IF($B38="","",IF(ISBLANK(INDIRECT("'R10.Documentos no web'!D"&amp;SUM(21,17*9,1))),"",INDIRECT("'R10.Documentos no web'!D"&amp;SUM(21,17*9,1))))</f>
        <v/>
      </c>
      <c r="O38" s="251" t="str" cm="1">
        <f t="array" aca="1" ref="O38" ca="1">IF($B38="","",IF(ISBLANK(INDIRECT("'R10.Documentos no web'!D"&amp;SUM(21,17*10,1))),"",INDIRECT("'R10.Documentos no web'!D"&amp;SUM(21,17*10,1))))</f>
        <v/>
      </c>
      <c r="P38" s="251" t="str" cm="1">
        <f t="array" aca="1" ref="P38" ca="1">IF($B38="","",IF(ISBLANK(INDIRECT("'R10.Documentos no web'!D"&amp;SUM(21,17*11,1))),"",INDIRECT("'R10.Documentos no web'!D"&amp;SUM(21,17*11,1))))</f>
        <v/>
      </c>
      <c r="Q38" s="251" t="str" cm="1">
        <f t="array" aca="1" ref="Q38" ca="1">IF($B38="","",IF(ISBLANK(INDIRECT("'R10.Documentos no web'!D"&amp;SUM(21,17*12,1))),"",INDIRECT("'R10.Documentos no web'!D"&amp;SUM(21,17*12,1))))</f>
        <v/>
      </c>
      <c r="R38" s="251" t="str" cm="1">
        <f t="array" aca="1" ref="R38" ca="1">IF($B38="","",IF(ISBLANK(INDIRECT("'R10.Documentos no web'!D"&amp;SUM(21,17*13,1))),"",INDIRECT("'R10.Documentos no web'!D"&amp;SUM(21,17*13,1))))</f>
        <v/>
      </c>
      <c r="S38" s="251" t="str" cm="1">
        <f t="array" aca="1" ref="S38" ca="1">IF($B38="","",IF(ISBLANK(INDIRECT("'R10.Documentos no web'!D"&amp;SUM(21,17*14,1))),"",INDIRECT("'R10.Documentos no web'!D"&amp;SUM(21,17*14,1))))</f>
        <v/>
      </c>
      <c r="T38" s="251" t="str" cm="1">
        <f t="array" aca="1" ref="T38" ca="1">IF($B38="","",IF(ISBLANK(INDIRECT("'R10.Documentos no web'!D"&amp;SUM(21,17*15,1))),"",INDIRECT("'R10.Documentos no web'!D"&amp;SUM(21,17*15,1))))</f>
        <v/>
      </c>
      <c r="U38" s="251" t="str" cm="1">
        <f t="array" aca="1" ref="U38" ca="1">IF($B38="","",IF(ISBLANK(INDIRECT("'R10.Documentos no web'!D"&amp;SUM(21,17*16,1))),"",INDIRECT("'R10.Documentos no web'!D"&amp;SUM(21,17*16,1))))</f>
        <v/>
      </c>
      <c r="V38" s="251" t="str" cm="1">
        <f t="array" aca="1" ref="V38" ca="1">IF($B38="","",IF(ISBLANK(INDIRECT("'R10.Documentos no web'!D"&amp;SUM(21,17*17,1))),"",INDIRECT("'R10.Documentos no web'!D"&amp;SUM(21,17*17,1))))</f>
        <v/>
      </c>
      <c r="W38" s="251" t="str" cm="1">
        <f t="array" aca="1" ref="W38" ca="1">IF($B38="","",IF(ISBLANK(INDIRECT("'R10.Documentos no web'!D"&amp;SUM(21,17*18,1))),"",INDIRECT("'R10.Documentos no web'!D"&amp;SUM(21,17*18,1))))</f>
        <v/>
      </c>
      <c r="X38" s="251" t="str" cm="1">
        <f t="array" aca="1" ref="X38" ca="1">IF($B38="","",IF(ISBLANK(INDIRECT("'R10.Documentos no web'!D"&amp;SUM(21,17*19,1))),"",INDIRECT("'R10.Documentos no web'!D"&amp;SUM(21,17*19,1))))</f>
        <v/>
      </c>
      <c r="Y38" s="251" t="str" cm="1">
        <f t="array" aca="1" ref="Y38" ca="1">IF($B38="","",IF(ISBLANK(INDIRECT("'R10.Documentos no web'!D"&amp;SUM(21,17*20,1))),"",INDIRECT("'R10.Documentos no web'!D"&amp;SUM(21,17*20,1))))</f>
        <v/>
      </c>
      <c r="Z38" s="251" t="str" cm="1">
        <f t="array" aca="1" ref="Z38" ca="1">IF($B38="","",IF(ISBLANK(INDIRECT("'R10.Documentos no web'!D"&amp;SUM(21,17*21,1))),"",INDIRECT("'R10.Documentos no web'!D"&amp;SUM(21,17*21,1))))</f>
        <v/>
      </c>
      <c r="AA38" s="251" t="str" cm="1">
        <f t="array" aca="1" ref="AA38" ca="1">IF($B38="","",IF(ISBLANK(INDIRECT("'R10.Documentos no web'!D"&amp;SUM(21,17*22,1))),"",INDIRECT("'R10.Documentos no web'!D"&amp;SUM(21,17*22,1))))</f>
        <v/>
      </c>
      <c r="AB38" s="251" t="str" cm="1">
        <f t="array" aca="1" ref="AB38" ca="1">IF($B38="","",IF(ISBLANK(INDIRECT("'R10.Documentos no web'!D"&amp;SUM(21,17*23,1))),"",INDIRECT("'R10.Documentos no web'!D"&amp;SUM(21,17*23,1))))</f>
        <v/>
      </c>
      <c r="AC38" s="251" t="str" cm="1">
        <f t="array" aca="1" ref="AC38" ca="1">IF($B38="","",IF(ISBLANK(INDIRECT("'R10.Documentos no web'!D"&amp;SUM(21,17*24,1))),"",INDIRECT("'R10.Documentos no web'!D"&amp;SUM(21,17*24,1))))</f>
        <v/>
      </c>
      <c r="AD38" s="251" t="str" cm="1">
        <f t="array" aca="1" ref="AD38" ca="1">IF($B38="","",IF(ISBLANK(INDIRECT("'R10.Documentos no web'!D"&amp;SUM(21,17*25,1))),"",INDIRECT("'R10.Documentos no web'!D"&amp;SUM(21,17*25,1))))</f>
        <v/>
      </c>
      <c r="AE38" s="251" t="str" cm="1">
        <f t="array" aca="1" ref="AE38" ca="1">IF($B38="","",IF(ISBLANK(INDIRECT("'R10.Documentos no web'!D"&amp;SUM(21,17*26,1))),"",INDIRECT("'R10.Documentos no web'!D"&amp;SUM(21,17*26,1))))</f>
        <v/>
      </c>
      <c r="AF38" s="251" t="str" cm="1">
        <f t="array" aca="1" ref="AF38" ca="1">IF($B38="","",IF(ISBLANK(INDIRECT("'R10.Documentos no web'!D"&amp;SUM(21,17*27,1))),"",INDIRECT("'R10.Documentos no web'!D"&amp;SUM(21,17*27,1))))</f>
        <v/>
      </c>
      <c r="AG38" s="251" t="str" cm="1">
        <f t="array" aca="1" ref="AG38" ca="1">IF($B38="","",IF(ISBLANK(INDIRECT("'R10.Documentos no web'!D"&amp;SUM(21,17*28,1))),"",INDIRECT("'R10.Documentos no web'!D"&amp;SUM(21,17*28,1))))</f>
        <v/>
      </c>
      <c r="AH38" s="251" t="str" cm="1">
        <f t="array" aca="1" ref="AH38" ca="1">IF($B38="","",IF(ISBLANK(INDIRECT("'R10.Documentos no web'!D"&amp;SUM(21,17*29,1))),"",INDIRECT("'R10.Documentos no web'!D"&amp;SUM(21,17*29,1))))</f>
        <v/>
      </c>
      <c r="AI38" s="251" t="str" cm="1">
        <f t="array" aca="1" ref="AI38" ca="1">IF($B38="","",IF(ISBLANK(INDIRECT("'R10.Documentos no web'!D"&amp;SUM(21,17*30,1))),"",INDIRECT("'R10.Documentos no web'!D"&amp;SUM(21,17*30,1))))</f>
        <v/>
      </c>
      <c r="AJ38" s="251" t="str" cm="1">
        <f t="array" aca="1" ref="AJ38" ca="1">IF($B38="","",IF(ISBLANK(INDIRECT("'R10.Documentos no web'!D"&amp;SUM(21,17*31,1))),"",INDIRECT("'R10.Documentos no web'!D"&amp;SUM(21,17*31,1))))</f>
        <v/>
      </c>
      <c r="AK38" s="251" t="str" cm="1">
        <f t="array" aca="1" ref="AK38" ca="1">IF($B38="","",IF(ISBLANK(INDIRECT("'R10.Documentos no web'!D"&amp;SUM(21,17*32,1))),"",INDIRECT("'R10.Documentos no web'!D"&amp;SUM(21,17*32,1))))</f>
        <v/>
      </c>
      <c r="AL38" s="251" t="str" cm="1">
        <f t="array" aca="1" ref="AL38" ca="1">IF($B38="","",IF(ISBLANK(INDIRECT("'R10.Documentos no web'!D"&amp;SUM(21,17*33,1))),"",INDIRECT("'R10.Documentos no web'!D"&amp;SUM(21,17*33,1))))</f>
        <v/>
      </c>
      <c r="AM38" s="251" t="str" cm="1">
        <f t="array" aca="1" ref="AM38" ca="1">IF($B38="","",IF(ISBLANK(INDIRECT("'R10.Documentos no web'!D"&amp;SUM(21,17*34,1))),"",INDIRECT("'R10.Documentos no web'!D"&amp;SUM(21,17*34,1))))</f>
        <v/>
      </c>
      <c r="AN38" s="251" t="str" cm="1">
        <f t="array" aca="1" ref="AN38" ca="1">IF($B38="","",IF(ISBLANK(INDIRECT("'R10.Documentos no web'!D"&amp;SUM(21,17*35,1))),"",INDIRECT("'R10.Documentos no web'!D"&amp;SUM(21,17*35,1))))</f>
        <v/>
      </c>
      <c r="AO38" s="251" t="str" cm="1">
        <f t="array" aca="1" ref="AO38" ca="1">IF($B38="","",IF(ISBLANK(INDIRECT("'R10.Documentos no web'!D"&amp;SUM(21,17*36,1))),"",INDIRECT("'R10.Documentos no web'!D"&amp;SUM(21,17*36,1))))</f>
        <v/>
      </c>
      <c r="AP38" s="251" t="str" cm="1">
        <f t="array" aca="1" ref="AP38" ca="1">IF($B38="","",IF(ISBLANK(INDIRECT("'R10.Documentos no web'!D"&amp;SUM(21,17*37,1))),"",INDIRECT("'R10.Documentos no web'!D"&amp;SUM(21,17*37,1))))</f>
        <v/>
      </c>
      <c r="AQ38" s="251" t="str" cm="1">
        <f t="array" aca="1" ref="AQ38" ca="1">IF($B38="","",IF(ISBLANK(INDIRECT("'R10.Documentos no web'!D"&amp;SUM(21,17*38,1))),"",INDIRECT("'R10.Documentos no web'!D"&amp;SUM(21,17*38,1))))</f>
        <v/>
      </c>
      <c r="AR38" s="251" t="str" cm="1">
        <f t="array" aca="1" ref="AR38" ca="1">IF($B38="","",IF(ISBLANK(INDIRECT("'R10.Documentos no web'!D"&amp;SUM(21,17*39,1))),"",INDIRECT("'R10.Documentos no web'!D"&amp;SUM(21,17*39,1))))</f>
        <v/>
      </c>
      <c r="AS38" s="251" t="str" cm="1">
        <f t="array" aca="1" ref="AS38" ca="1">IF($B38="","",IF(ISBLANK(INDIRECT("'R10.Documentos no web'!D"&amp;SUM(21,17*40,1))),"",INDIRECT("'R10.Documentos no web'!D"&amp;SUM(21,17*40,1))))</f>
        <v/>
      </c>
      <c r="AT38" s="251" t="str" cm="1">
        <f t="array" aca="1" ref="AT38" ca="1">IF($B38="","",IF(ISBLANK(INDIRECT("'R10.Documentos no web'!D"&amp;SUM(21,17*41,1))),"",INDIRECT("'R10.Documentos no web'!D"&amp;SUM(21,17*41,1))))</f>
        <v/>
      </c>
      <c r="AU38" s="251" t="str" cm="1">
        <f t="array" aca="1" ref="AU38" ca="1">IF($B38="","",IF(ISBLANK(INDIRECT("'R10.Documentos no web'!D"&amp;SUM(21,17*42,1))),"",INDIRECT("'R10.Documentos no web'!D"&amp;SUM(21,17*42,1))))</f>
        <v/>
      </c>
      <c r="AV38" s="251" t="str" cm="1">
        <f t="array" aca="1" ref="AV38" ca="1">IF($B38="","",IF(ISBLANK(INDIRECT("'R10.Documentos no web'!D"&amp;SUM(21,17*43,1))),"",INDIRECT("'R10.Documentos no web'!D"&amp;SUM(21,17*43,1))))</f>
        <v/>
      </c>
      <c r="AW38" s="251" t="str" cm="1">
        <f t="array" aca="1" ref="AW38" ca="1">IF($B38="","",IF(ISBLANK(INDIRECT("'R10.Documentos no web'!D"&amp;SUM(21,17*44,1))),"",INDIRECT("'R10.Documentos no web'!D"&amp;SUM(21,17*44,1))))</f>
        <v/>
      </c>
    </row>
    <row r="39" spans="2:49" ht="20.25" customHeight="1">
      <c r="B39" s="178" t="str" cm="1">
        <f t="array" ref="B39">IFERROR(INDEX('03.Muestra'!$B$8:$B$17,SMALL(IF("Documento no web"='03.Muestra'!$D$8:$D$17,ROW('03.Muestra'!$B$8:$B$17)-MIN(ROW('03.Muestra'!$D$8:$D$17))+1,""),ROW()-35)),"")</f>
        <v/>
      </c>
      <c r="C39" s="209" t="str" cm="1">
        <f t="array" ref="C39">IFERROR(INDEX('03.Muestra'!$C$8:$C$17,SMALL(IF("Documento no web"='03.Muestra'!$D$8:$D$17,ROW('03.Muestra'!$C$8:$C$17)-MIN(ROW('03.Muestra'!$D$8:$D$17))+1,""),ROW()-35)),"")</f>
        <v/>
      </c>
      <c r="D39" s="210" t="str" cm="1">
        <f t="array" ref="D39">IFERROR(INDEX('03.Muestra'!$F$8:$F$17,SMALL(IF("Documento no web"='03.Muestra'!$D$8:$D$17,ROW('03.Muestra'!$F$8:$F$17)-MIN(ROW('03.Muestra'!$D$8:$D$17))+1,""),ROW()-35)),"")</f>
        <v/>
      </c>
      <c r="E39" s="251" t="str" cm="1">
        <f t="array" aca="1" ref="E39" ca="1">IF($B39="","",IF(ISBLANK(INDIRECT("'R10.Documentos no web'!D"&amp;SUM(21,17*0,1))),"",INDIRECT("'R10.Documentos no web'!D"&amp;SUM(21,17*0,1))))</f>
        <v/>
      </c>
      <c r="F39" s="251" t="str" cm="1">
        <f t="array" aca="1" ref="F39" ca="1">IF($B39="","",IF(ISBLANK(INDIRECT("'R10.Documentos no web'!D"&amp;SUM(21,17*1,1))),"",INDIRECT("'R10.Documentos no web'!D"&amp;SUM(21,17*1,1))))</f>
        <v/>
      </c>
      <c r="G39" s="251" t="str" cm="1">
        <f t="array" aca="1" ref="G39" ca="1">IF($B39="","",IF(ISBLANK(INDIRECT("'R10.Documentos no web'!D"&amp;SUM(21,17*2,1))),"",INDIRECT("'R10.Documentos no web'!D"&amp;SUM(21,17*2,1))))</f>
        <v/>
      </c>
      <c r="H39" s="251" t="str" cm="1">
        <f t="array" aca="1" ref="H39" ca="1">IF($B39="","",IF(ISBLANK(INDIRECT("'R10.Documentos no web'!D"&amp;SUM(21,17*3,1))),"",INDIRECT("'R10.Documentos no web'!D"&amp;SUM(21,17*3,1))))</f>
        <v/>
      </c>
      <c r="I39" s="251" t="str" cm="1">
        <f t="array" aca="1" ref="I39" ca="1">IF($B39="","",IF(ISBLANK(INDIRECT("'R10.Documentos no web'!D"&amp;SUM(21,17*4,1))),"",INDIRECT("'R10.Documentos no web'!D"&amp;SUM(21,17*4,1))))</f>
        <v/>
      </c>
      <c r="J39" s="251" t="str" cm="1">
        <f t="array" aca="1" ref="J39" ca="1">IF($B39="","",IF(ISBLANK(INDIRECT("'R10.Documentos no web'!D"&amp;SUM(21,17*5,1))),"",INDIRECT("'R10.Documentos no web'!D"&amp;SUM(21,17*5,1))))</f>
        <v/>
      </c>
      <c r="K39" s="251" t="str" cm="1">
        <f t="array" aca="1" ref="K39" ca="1">IF($B39="","",IF(ISBLANK(INDIRECT("'R10.Documentos no web'!D"&amp;SUM(21,17*6,1))),"",INDIRECT("'R10.Documentos no web'!D"&amp;SUM(21,17*6,1))))</f>
        <v/>
      </c>
      <c r="L39" s="251" t="str" cm="1">
        <f t="array" aca="1" ref="L39" ca="1">IF($B39="","",IF(ISBLANK(INDIRECT("'R10.Documentos no web'!D"&amp;SUM(21,17*7,1))),"",INDIRECT("'R10.Documentos no web'!D"&amp;SUM(21,17*7,1))))</f>
        <v/>
      </c>
      <c r="M39" s="251" t="str" cm="1">
        <f t="array" aca="1" ref="M39" ca="1">IF($B39="","",IF(ISBLANK(INDIRECT("'R10.Documentos no web'!D"&amp;SUM(21,17*8,1))),"",INDIRECT("'R10.Documentos no web'!D"&amp;SUM(21,17*8,1))))</f>
        <v/>
      </c>
      <c r="N39" s="251" t="str" cm="1">
        <f t="array" aca="1" ref="N39" ca="1">IF($B39="","",IF(ISBLANK(INDIRECT("'R10.Documentos no web'!D"&amp;SUM(21,17*9,1))),"",INDIRECT("'R10.Documentos no web'!D"&amp;SUM(21,17*9,1))))</f>
        <v/>
      </c>
      <c r="O39" s="251" t="str" cm="1">
        <f t="array" aca="1" ref="O39" ca="1">IF($B39="","",IF(ISBLANK(INDIRECT("'R10.Documentos no web'!D"&amp;SUM(21,17*10,1))),"",INDIRECT("'R10.Documentos no web'!D"&amp;SUM(21,17*10,1))))</f>
        <v/>
      </c>
      <c r="P39" s="251" t="str" cm="1">
        <f t="array" aca="1" ref="P39" ca="1">IF($B39="","",IF(ISBLANK(INDIRECT("'R10.Documentos no web'!D"&amp;SUM(21,17*11,1))),"",INDIRECT("'R10.Documentos no web'!D"&amp;SUM(21,17*11,1))))</f>
        <v/>
      </c>
      <c r="Q39" s="251" t="str" cm="1">
        <f t="array" aca="1" ref="Q39" ca="1">IF($B39="","",IF(ISBLANK(INDIRECT("'R10.Documentos no web'!D"&amp;SUM(21,17*12,1))),"",INDIRECT("'R10.Documentos no web'!D"&amp;SUM(21,17*12,1))))</f>
        <v/>
      </c>
      <c r="R39" s="251" t="str" cm="1">
        <f t="array" aca="1" ref="R39" ca="1">IF($B39="","",IF(ISBLANK(INDIRECT("'R10.Documentos no web'!D"&amp;SUM(21,17*13,1))),"",INDIRECT("'R10.Documentos no web'!D"&amp;SUM(21,17*13,1))))</f>
        <v/>
      </c>
      <c r="S39" s="251" t="str" cm="1">
        <f t="array" aca="1" ref="S39" ca="1">IF($B39="","",IF(ISBLANK(INDIRECT("'R10.Documentos no web'!D"&amp;SUM(21,17*14,1))),"",INDIRECT("'R10.Documentos no web'!D"&amp;SUM(21,17*14,1))))</f>
        <v/>
      </c>
      <c r="T39" s="251" t="str" cm="1">
        <f t="array" aca="1" ref="T39" ca="1">IF($B39="","",IF(ISBLANK(INDIRECT("'R10.Documentos no web'!D"&amp;SUM(21,17*15,1))),"",INDIRECT("'R10.Documentos no web'!D"&amp;SUM(21,17*15,1))))</f>
        <v/>
      </c>
      <c r="U39" s="251" t="str" cm="1">
        <f t="array" aca="1" ref="U39" ca="1">IF($B39="","",IF(ISBLANK(INDIRECT("'R10.Documentos no web'!D"&amp;SUM(21,17*16,1))),"",INDIRECT("'R10.Documentos no web'!D"&amp;SUM(21,17*16,1))))</f>
        <v/>
      </c>
      <c r="V39" s="251" t="str" cm="1">
        <f t="array" aca="1" ref="V39" ca="1">IF($B39="","",IF(ISBLANK(INDIRECT("'R10.Documentos no web'!D"&amp;SUM(21,17*17,1))),"",INDIRECT("'R10.Documentos no web'!D"&amp;SUM(21,17*17,1))))</f>
        <v/>
      </c>
      <c r="W39" s="251" t="str" cm="1">
        <f t="array" aca="1" ref="W39" ca="1">IF($B39="","",IF(ISBLANK(INDIRECT("'R10.Documentos no web'!D"&amp;SUM(21,17*18,1))),"",INDIRECT("'R10.Documentos no web'!D"&amp;SUM(21,17*18,1))))</f>
        <v/>
      </c>
      <c r="X39" s="251" t="str" cm="1">
        <f t="array" aca="1" ref="X39" ca="1">IF($B39="","",IF(ISBLANK(INDIRECT("'R10.Documentos no web'!D"&amp;SUM(21,17*19,1))),"",INDIRECT("'R10.Documentos no web'!D"&amp;SUM(21,17*19,1))))</f>
        <v/>
      </c>
      <c r="Y39" s="251" t="str" cm="1">
        <f t="array" aca="1" ref="Y39" ca="1">IF($B39="","",IF(ISBLANK(INDIRECT("'R10.Documentos no web'!D"&amp;SUM(21,17*20,1))),"",INDIRECT("'R10.Documentos no web'!D"&amp;SUM(21,17*20,1))))</f>
        <v/>
      </c>
      <c r="Z39" s="251" t="str" cm="1">
        <f t="array" aca="1" ref="Z39" ca="1">IF($B39="","",IF(ISBLANK(INDIRECT("'R10.Documentos no web'!D"&amp;SUM(21,17*21,1))),"",INDIRECT("'R10.Documentos no web'!D"&amp;SUM(21,17*21,1))))</f>
        <v/>
      </c>
      <c r="AA39" s="251" t="str" cm="1">
        <f t="array" aca="1" ref="AA39" ca="1">IF($B39="","",IF(ISBLANK(INDIRECT("'R10.Documentos no web'!D"&amp;SUM(21,17*22,1))),"",INDIRECT("'R10.Documentos no web'!D"&amp;SUM(21,17*22,1))))</f>
        <v/>
      </c>
      <c r="AB39" s="251" t="str" cm="1">
        <f t="array" aca="1" ref="AB39" ca="1">IF($B39="","",IF(ISBLANK(INDIRECT("'R10.Documentos no web'!D"&amp;SUM(21,17*23,1))),"",INDIRECT("'R10.Documentos no web'!D"&amp;SUM(21,17*23,1))))</f>
        <v/>
      </c>
      <c r="AC39" s="251" t="str" cm="1">
        <f t="array" aca="1" ref="AC39" ca="1">IF($B39="","",IF(ISBLANK(INDIRECT("'R10.Documentos no web'!D"&amp;SUM(21,17*24,1))),"",INDIRECT("'R10.Documentos no web'!D"&amp;SUM(21,17*24,1))))</f>
        <v/>
      </c>
      <c r="AD39" s="251" t="str" cm="1">
        <f t="array" aca="1" ref="AD39" ca="1">IF($B39="","",IF(ISBLANK(INDIRECT("'R10.Documentos no web'!D"&amp;SUM(21,17*25,1))),"",INDIRECT("'R10.Documentos no web'!D"&amp;SUM(21,17*25,1))))</f>
        <v/>
      </c>
      <c r="AE39" s="251" t="str" cm="1">
        <f t="array" aca="1" ref="AE39" ca="1">IF($B39="","",IF(ISBLANK(INDIRECT("'R10.Documentos no web'!D"&amp;SUM(21,17*26,1))),"",INDIRECT("'R10.Documentos no web'!D"&amp;SUM(21,17*26,1))))</f>
        <v/>
      </c>
      <c r="AF39" s="251" t="str" cm="1">
        <f t="array" aca="1" ref="AF39" ca="1">IF($B39="","",IF(ISBLANK(INDIRECT("'R10.Documentos no web'!D"&amp;SUM(21,17*27,1))),"",INDIRECT("'R10.Documentos no web'!D"&amp;SUM(21,17*27,1))))</f>
        <v/>
      </c>
      <c r="AG39" s="251" t="str" cm="1">
        <f t="array" aca="1" ref="AG39" ca="1">IF($B39="","",IF(ISBLANK(INDIRECT("'R10.Documentos no web'!D"&amp;SUM(21,17*28,1))),"",INDIRECT("'R10.Documentos no web'!D"&amp;SUM(21,17*28,1))))</f>
        <v/>
      </c>
      <c r="AH39" s="251" t="str" cm="1">
        <f t="array" aca="1" ref="AH39" ca="1">IF($B39="","",IF(ISBLANK(INDIRECT("'R10.Documentos no web'!D"&amp;SUM(21,17*29,1))),"",INDIRECT("'R10.Documentos no web'!D"&amp;SUM(21,17*29,1))))</f>
        <v/>
      </c>
      <c r="AI39" s="251" t="str" cm="1">
        <f t="array" aca="1" ref="AI39" ca="1">IF($B39="","",IF(ISBLANK(INDIRECT("'R10.Documentos no web'!D"&amp;SUM(21,17*30,1))),"",INDIRECT("'R10.Documentos no web'!D"&amp;SUM(21,17*30,1))))</f>
        <v/>
      </c>
      <c r="AJ39" s="251" t="str" cm="1">
        <f t="array" aca="1" ref="AJ39" ca="1">IF($B39="","",IF(ISBLANK(INDIRECT("'R10.Documentos no web'!D"&amp;SUM(21,17*31,1))),"",INDIRECT("'R10.Documentos no web'!D"&amp;SUM(21,17*31,1))))</f>
        <v/>
      </c>
      <c r="AK39" s="251" t="str" cm="1">
        <f t="array" aca="1" ref="AK39" ca="1">IF($B39="","",IF(ISBLANK(INDIRECT("'R10.Documentos no web'!D"&amp;SUM(21,17*32,1))),"",INDIRECT("'R10.Documentos no web'!D"&amp;SUM(21,17*32,1))))</f>
        <v/>
      </c>
      <c r="AL39" s="251" t="str" cm="1">
        <f t="array" aca="1" ref="AL39" ca="1">IF($B39="","",IF(ISBLANK(INDIRECT("'R10.Documentos no web'!D"&amp;SUM(21,17*33,1))),"",INDIRECT("'R10.Documentos no web'!D"&amp;SUM(21,17*33,1))))</f>
        <v/>
      </c>
      <c r="AM39" s="251" t="str" cm="1">
        <f t="array" aca="1" ref="AM39" ca="1">IF($B39="","",IF(ISBLANK(INDIRECT("'R10.Documentos no web'!D"&amp;SUM(21,17*34,1))),"",INDIRECT("'R10.Documentos no web'!D"&amp;SUM(21,17*34,1))))</f>
        <v/>
      </c>
      <c r="AN39" s="251" t="str" cm="1">
        <f t="array" aca="1" ref="AN39" ca="1">IF($B39="","",IF(ISBLANK(INDIRECT("'R10.Documentos no web'!D"&amp;SUM(21,17*35,1))),"",INDIRECT("'R10.Documentos no web'!D"&amp;SUM(21,17*35,1))))</f>
        <v/>
      </c>
      <c r="AO39" s="251" t="str" cm="1">
        <f t="array" aca="1" ref="AO39" ca="1">IF($B39="","",IF(ISBLANK(INDIRECT("'R10.Documentos no web'!D"&amp;SUM(21,17*36,1))),"",INDIRECT("'R10.Documentos no web'!D"&amp;SUM(21,17*36,1))))</f>
        <v/>
      </c>
      <c r="AP39" s="251" t="str" cm="1">
        <f t="array" aca="1" ref="AP39" ca="1">IF($B39="","",IF(ISBLANK(INDIRECT("'R10.Documentos no web'!D"&amp;SUM(21,17*37,1))),"",INDIRECT("'R10.Documentos no web'!D"&amp;SUM(21,17*37,1))))</f>
        <v/>
      </c>
      <c r="AQ39" s="251" t="str" cm="1">
        <f t="array" aca="1" ref="AQ39" ca="1">IF($B39="","",IF(ISBLANK(INDIRECT("'R10.Documentos no web'!D"&amp;SUM(21,17*38,1))),"",INDIRECT("'R10.Documentos no web'!D"&amp;SUM(21,17*38,1))))</f>
        <v/>
      </c>
      <c r="AR39" s="251" t="str" cm="1">
        <f t="array" aca="1" ref="AR39" ca="1">IF($B39="","",IF(ISBLANK(INDIRECT("'R10.Documentos no web'!D"&amp;SUM(21,17*39,1))),"",INDIRECT("'R10.Documentos no web'!D"&amp;SUM(21,17*39,1))))</f>
        <v/>
      </c>
      <c r="AS39" s="251" t="str" cm="1">
        <f t="array" aca="1" ref="AS39" ca="1">IF($B39="","",IF(ISBLANK(INDIRECT("'R10.Documentos no web'!D"&amp;SUM(21,17*40,1))),"",INDIRECT("'R10.Documentos no web'!D"&amp;SUM(21,17*40,1))))</f>
        <v/>
      </c>
      <c r="AT39" s="251" t="str" cm="1">
        <f t="array" aca="1" ref="AT39" ca="1">IF($B39="","",IF(ISBLANK(INDIRECT("'R10.Documentos no web'!D"&amp;SUM(21,17*41,1))),"",INDIRECT("'R10.Documentos no web'!D"&amp;SUM(21,17*41,1))))</f>
        <v/>
      </c>
      <c r="AU39" s="251" t="str" cm="1">
        <f t="array" aca="1" ref="AU39" ca="1">IF($B39="","",IF(ISBLANK(INDIRECT("'R10.Documentos no web'!D"&amp;SUM(21,17*42,1))),"",INDIRECT("'R10.Documentos no web'!D"&amp;SUM(21,17*42,1))))</f>
        <v/>
      </c>
      <c r="AV39" s="251" t="str" cm="1">
        <f t="array" aca="1" ref="AV39" ca="1">IF($B39="","",IF(ISBLANK(INDIRECT("'R10.Documentos no web'!D"&amp;SUM(21,17*43,1))),"",INDIRECT("'R10.Documentos no web'!D"&amp;SUM(21,17*43,1))))</f>
        <v/>
      </c>
      <c r="AW39" s="251" t="str" cm="1">
        <f t="array" aca="1" ref="AW39" ca="1">IF($B39="","",IF(ISBLANK(INDIRECT("'R10.Documentos no web'!D"&amp;SUM(21,17*44,1))),"",INDIRECT("'R10.Documentos no web'!D"&amp;SUM(21,17*44,1))))</f>
        <v/>
      </c>
    </row>
    <row r="40" spans="2:49" ht="20.25" customHeight="1">
      <c r="B40" s="178" t="str" cm="1">
        <f t="array" ref="B40">IFERROR(INDEX('03.Muestra'!$B$8:$B$17,SMALL(IF("Documento no web"='03.Muestra'!$D$8:$D$17,ROW('03.Muestra'!$B$8:$B$17)-MIN(ROW('03.Muestra'!$D$8:$D$17))+1,""),ROW()-35)),"")</f>
        <v/>
      </c>
      <c r="C40" s="209" t="str" cm="1">
        <f t="array" ref="C40">IFERROR(INDEX('03.Muestra'!$C$8:$C$17,SMALL(IF("Documento no web"='03.Muestra'!$D$8:$D$17,ROW('03.Muestra'!$C$8:$C$17)-MIN(ROW('03.Muestra'!$D$8:$D$17))+1,""),ROW()-35)),"")</f>
        <v/>
      </c>
      <c r="D40" s="210" t="str" cm="1">
        <f t="array" ref="D40">IFERROR(INDEX('03.Muestra'!$F$8:$F$17,SMALL(IF("Documento no web"='03.Muestra'!$D$8:$D$17,ROW('03.Muestra'!$F$8:$F$17)-MIN(ROW('03.Muestra'!$D$8:$D$17))+1,""),ROW()-35)),"")</f>
        <v/>
      </c>
      <c r="E40" s="251" t="str" cm="1">
        <f t="array" aca="1" ref="E40" ca="1">IF($B40="","",IF(ISBLANK(INDIRECT("'R10.Documentos no web'!D"&amp;SUM(21,17*0,1))),"",INDIRECT("'R10.Documentos no web'!D"&amp;SUM(21,17*0,1))))</f>
        <v/>
      </c>
      <c r="F40" s="251" t="str" cm="1">
        <f t="array" aca="1" ref="F40" ca="1">IF($B40="","",IF(ISBLANK(INDIRECT("'R10.Documentos no web'!D"&amp;SUM(21,17*1,1))),"",INDIRECT("'R10.Documentos no web'!D"&amp;SUM(21,17*1,1))))</f>
        <v/>
      </c>
      <c r="G40" s="251" t="str" cm="1">
        <f t="array" aca="1" ref="G40" ca="1">IF($B40="","",IF(ISBLANK(INDIRECT("'R10.Documentos no web'!D"&amp;SUM(21,17*2,1))),"",INDIRECT("'R10.Documentos no web'!D"&amp;SUM(21,17*2,1))))</f>
        <v/>
      </c>
      <c r="H40" s="251" t="str" cm="1">
        <f t="array" aca="1" ref="H40" ca="1">IF($B40="","",IF(ISBLANK(INDIRECT("'R10.Documentos no web'!D"&amp;SUM(21,17*3,1))),"",INDIRECT("'R10.Documentos no web'!D"&amp;SUM(21,17*3,1))))</f>
        <v/>
      </c>
      <c r="I40" s="251" t="str" cm="1">
        <f t="array" aca="1" ref="I40" ca="1">IF($B40="","",IF(ISBLANK(INDIRECT("'R10.Documentos no web'!D"&amp;SUM(21,17*4,1))),"",INDIRECT("'R10.Documentos no web'!D"&amp;SUM(21,17*4,1))))</f>
        <v/>
      </c>
      <c r="J40" s="251" t="str" cm="1">
        <f t="array" aca="1" ref="J40" ca="1">IF($B40="","",IF(ISBLANK(INDIRECT("'R10.Documentos no web'!D"&amp;SUM(21,17*5,1))),"",INDIRECT("'R10.Documentos no web'!D"&amp;SUM(21,17*5,1))))</f>
        <v/>
      </c>
      <c r="K40" s="251" t="str" cm="1">
        <f t="array" aca="1" ref="K40" ca="1">IF($B40="","",IF(ISBLANK(INDIRECT("'R10.Documentos no web'!D"&amp;SUM(21,17*6,1))),"",INDIRECT("'R10.Documentos no web'!D"&amp;SUM(21,17*6,1))))</f>
        <v/>
      </c>
      <c r="L40" s="251" t="str" cm="1">
        <f t="array" aca="1" ref="L40" ca="1">IF($B40="","",IF(ISBLANK(INDIRECT("'R10.Documentos no web'!D"&amp;SUM(21,17*7,1))),"",INDIRECT("'R10.Documentos no web'!D"&amp;SUM(21,17*7,1))))</f>
        <v/>
      </c>
      <c r="M40" s="251" t="str" cm="1">
        <f t="array" aca="1" ref="M40" ca="1">IF($B40="","",IF(ISBLANK(INDIRECT("'R10.Documentos no web'!D"&amp;SUM(21,17*8,1))),"",INDIRECT("'R10.Documentos no web'!D"&amp;SUM(21,17*8,1))))</f>
        <v/>
      </c>
      <c r="N40" s="251" t="str" cm="1">
        <f t="array" aca="1" ref="N40" ca="1">IF($B40="","",IF(ISBLANK(INDIRECT("'R10.Documentos no web'!D"&amp;SUM(21,17*9,1))),"",INDIRECT("'R10.Documentos no web'!D"&amp;SUM(21,17*9,1))))</f>
        <v/>
      </c>
      <c r="O40" s="251" t="str" cm="1">
        <f t="array" aca="1" ref="O40" ca="1">IF($B40="","",IF(ISBLANK(INDIRECT("'R10.Documentos no web'!D"&amp;SUM(21,17*10,1))),"",INDIRECT("'R10.Documentos no web'!D"&amp;SUM(21,17*10,1))))</f>
        <v/>
      </c>
      <c r="P40" s="251" t="str" cm="1">
        <f t="array" aca="1" ref="P40" ca="1">IF($B40="","",IF(ISBLANK(INDIRECT("'R10.Documentos no web'!D"&amp;SUM(21,17*11,1))),"",INDIRECT("'R10.Documentos no web'!D"&amp;SUM(21,17*11,1))))</f>
        <v/>
      </c>
      <c r="Q40" s="251" t="str" cm="1">
        <f t="array" aca="1" ref="Q40" ca="1">IF($B40="","",IF(ISBLANK(INDIRECT("'R10.Documentos no web'!D"&amp;SUM(21,17*12,1))),"",INDIRECT("'R10.Documentos no web'!D"&amp;SUM(21,17*12,1))))</f>
        <v/>
      </c>
      <c r="R40" s="251" t="str" cm="1">
        <f t="array" aca="1" ref="R40" ca="1">IF($B40="","",IF(ISBLANK(INDIRECT("'R10.Documentos no web'!D"&amp;SUM(21,17*13,1))),"",INDIRECT("'R10.Documentos no web'!D"&amp;SUM(21,17*13,1))))</f>
        <v/>
      </c>
      <c r="S40" s="251" t="str" cm="1">
        <f t="array" aca="1" ref="S40" ca="1">IF($B40="","",IF(ISBLANK(INDIRECT("'R10.Documentos no web'!D"&amp;SUM(21,17*14,1))),"",INDIRECT("'R10.Documentos no web'!D"&amp;SUM(21,17*14,1))))</f>
        <v/>
      </c>
      <c r="T40" s="251" t="str" cm="1">
        <f t="array" aca="1" ref="T40" ca="1">IF($B40="","",IF(ISBLANK(INDIRECT("'R10.Documentos no web'!D"&amp;SUM(21,17*15,1))),"",INDIRECT("'R10.Documentos no web'!D"&amp;SUM(21,17*15,1))))</f>
        <v/>
      </c>
      <c r="U40" s="251" t="str" cm="1">
        <f t="array" aca="1" ref="U40" ca="1">IF($B40="","",IF(ISBLANK(INDIRECT("'R10.Documentos no web'!D"&amp;SUM(21,17*16,1))),"",INDIRECT("'R10.Documentos no web'!D"&amp;SUM(21,17*16,1))))</f>
        <v/>
      </c>
      <c r="V40" s="251" t="str" cm="1">
        <f t="array" aca="1" ref="V40" ca="1">IF($B40="","",IF(ISBLANK(INDIRECT("'R10.Documentos no web'!D"&amp;SUM(21,17*17,1))),"",INDIRECT("'R10.Documentos no web'!D"&amp;SUM(21,17*17,1))))</f>
        <v/>
      </c>
      <c r="W40" s="251" t="str" cm="1">
        <f t="array" aca="1" ref="W40" ca="1">IF($B40="","",IF(ISBLANK(INDIRECT("'R10.Documentos no web'!D"&amp;SUM(21,17*18,1))),"",INDIRECT("'R10.Documentos no web'!D"&amp;SUM(21,17*18,1))))</f>
        <v/>
      </c>
      <c r="X40" s="251" t="str" cm="1">
        <f t="array" aca="1" ref="X40" ca="1">IF($B40="","",IF(ISBLANK(INDIRECT("'R10.Documentos no web'!D"&amp;SUM(21,17*19,1))),"",INDIRECT("'R10.Documentos no web'!D"&amp;SUM(21,17*19,1))))</f>
        <v/>
      </c>
      <c r="Y40" s="251" t="str" cm="1">
        <f t="array" aca="1" ref="Y40" ca="1">IF($B40="","",IF(ISBLANK(INDIRECT("'R10.Documentos no web'!D"&amp;SUM(21,17*20,1))),"",INDIRECT("'R10.Documentos no web'!D"&amp;SUM(21,17*20,1))))</f>
        <v/>
      </c>
      <c r="Z40" s="251" t="str" cm="1">
        <f t="array" aca="1" ref="Z40" ca="1">IF($B40="","",IF(ISBLANK(INDIRECT("'R10.Documentos no web'!D"&amp;SUM(21,17*21,1))),"",INDIRECT("'R10.Documentos no web'!D"&amp;SUM(21,17*21,1))))</f>
        <v/>
      </c>
      <c r="AA40" s="251" t="str" cm="1">
        <f t="array" aca="1" ref="AA40" ca="1">IF($B40="","",IF(ISBLANK(INDIRECT("'R10.Documentos no web'!D"&amp;SUM(21,17*22,1))),"",INDIRECT("'R10.Documentos no web'!D"&amp;SUM(21,17*22,1))))</f>
        <v/>
      </c>
      <c r="AB40" s="251" t="str" cm="1">
        <f t="array" aca="1" ref="AB40" ca="1">IF($B40="","",IF(ISBLANK(INDIRECT("'R10.Documentos no web'!D"&amp;SUM(21,17*23,1))),"",INDIRECT("'R10.Documentos no web'!D"&amp;SUM(21,17*23,1))))</f>
        <v/>
      </c>
      <c r="AC40" s="251" t="str" cm="1">
        <f t="array" aca="1" ref="AC40" ca="1">IF($B40="","",IF(ISBLANK(INDIRECT("'R10.Documentos no web'!D"&amp;SUM(21,17*24,1))),"",INDIRECT("'R10.Documentos no web'!D"&amp;SUM(21,17*24,1))))</f>
        <v/>
      </c>
      <c r="AD40" s="251" t="str" cm="1">
        <f t="array" aca="1" ref="AD40" ca="1">IF($B40="","",IF(ISBLANK(INDIRECT("'R10.Documentos no web'!D"&amp;SUM(21,17*25,1))),"",INDIRECT("'R10.Documentos no web'!D"&amp;SUM(21,17*25,1))))</f>
        <v/>
      </c>
      <c r="AE40" s="251" t="str" cm="1">
        <f t="array" aca="1" ref="AE40" ca="1">IF($B40="","",IF(ISBLANK(INDIRECT("'R10.Documentos no web'!D"&amp;SUM(21,17*26,1))),"",INDIRECT("'R10.Documentos no web'!D"&amp;SUM(21,17*26,1))))</f>
        <v/>
      </c>
      <c r="AF40" s="251" t="str" cm="1">
        <f t="array" aca="1" ref="AF40" ca="1">IF($B40="","",IF(ISBLANK(INDIRECT("'R10.Documentos no web'!D"&amp;SUM(21,17*27,1))),"",INDIRECT("'R10.Documentos no web'!D"&amp;SUM(21,17*27,1))))</f>
        <v/>
      </c>
      <c r="AG40" s="251" t="str" cm="1">
        <f t="array" aca="1" ref="AG40" ca="1">IF($B40="","",IF(ISBLANK(INDIRECT("'R10.Documentos no web'!D"&amp;SUM(21,17*28,1))),"",INDIRECT("'R10.Documentos no web'!D"&amp;SUM(21,17*28,1))))</f>
        <v/>
      </c>
      <c r="AH40" s="251" t="str" cm="1">
        <f t="array" aca="1" ref="AH40" ca="1">IF($B40="","",IF(ISBLANK(INDIRECT("'R10.Documentos no web'!D"&amp;SUM(21,17*29,1))),"",INDIRECT("'R10.Documentos no web'!D"&amp;SUM(21,17*29,1))))</f>
        <v/>
      </c>
      <c r="AI40" s="251" t="str" cm="1">
        <f t="array" aca="1" ref="AI40" ca="1">IF($B40="","",IF(ISBLANK(INDIRECT("'R10.Documentos no web'!D"&amp;SUM(21,17*30,1))),"",INDIRECT("'R10.Documentos no web'!D"&amp;SUM(21,17*30,1))))</f>
        <v/>
      </c>
      <c r="AJ40" s="251" t="str" cm="1">
        <f t="array" aca="1" ref="AJ40" ca="1">IF($B40="","",IF(ISBLANK(INDIRECT("'R10.Documentos no web'!D"&amp;SUM(21,17*31,1))),"",INDIRECT("'R10.Documentos no web'!D"&amp;SUM(21,17*31,1))))</f>
        <v/>
      </c>
      <c r="AK40" s="251" t="str" cm="1">
        <f t="array" aca="1" ref="AK40" ca="1">IF($B40="","",IF(ISBLANK(INDIRECT("'R10.Documentos no web'!D"&amp;SUM(21,17*32,1))),"",INDIRECT("'R10.Documentos no web'!D"&amp;SUM(21,17*32,1))))</f>
        <v/>
      </c>
      <c r="AL40" s="251" t="str" cm="1">
        <f t="array" aca="1" ref="AL40" ca="1">IF($B40="","",IF(ISBLANK(INDIRECT("'R10.Documentos no web'!D"&amp;SUM(21,17*33,1))),"",INDIRECT("'R10.Documentos no web'!D"&amp;SUM(21,17*33,1))))</f>
        <v/>
      </c>
      <c r="AM40" s="251" t="str" cm="1">
        <f t="array" aca="1" ref="AM40" ca="1">IF($B40="","",IF(ISBLANK(INDIRECT("'R10.Documentos no web'!D"&amp;SUM(21,17*34,1))),"",INDIRECT("'R10.Documentos no web'!D"&amp;SUM(21,17*34,1))))</f>
        <v/>
      </c>
      <c r="AN40" s="251" t="str" cm="1">
        <f t="array" aca="1" ref="AN40" ca="1">IF($B40="","",IF(ISBLANK(INDIRECT("'R10.Documentos no web'!D"&amp;SUM(21,17*35,1))),"",INDIRECT("'R10.Documentos no web'!D"&amp;SUM(21,17*35,1))))</f>
        <v/>
      </c>
      <c r="AO40" s="251" t="str" cm="1">
        <f t="array" aca="1" ref="AO40" ca="1">IF($B40="","",IF(ISBLANK(INDIRECT("'R10.Documentos no web'!D"&amp;SUM(21,17*36,1))),"",INDIRECT("'R10.Documentos no web'!D"&amp;SUM(21,17*36,1))))</f>
        <v/>
      </c>
      <c r="AP40" s="251" t="str" cm="1">
        <f t="array" aca="1" ref="AP40" ca="1">IF($B40="","",IF(ISBLANK(INDIRECT("'R10.Documentos no web'!D"&amp;SUM(21,17*37,1))),"",INDIRECT("'R10.Documentos no web'!D"&amp;SUM(21,17*37,1))))</f>
        <v/>
      </c>
      <c r="AQ40" s="251" t="str" cm="1">
        <f t="array" aca="1" ref="AQ40" ca="1">IF($B40="","",IF(ISBLANK(INDIRECT("'R10.Documentos no web'!D"&amp;SUM(21,17*38,1))),"",INDIRECT("'R10.Documentos no web'!D"&amp;SUM(21,17*38,1))))</f>
        <v/>
      </c>
      <c r="AR40" s="251" t="str" cm="1">
        <f t="array" aca="1" ref="AR40" ca="1">IF($B40="","",IF(ISBLANK(INDIRECT("'R10.Documentos no web'!D"&amp;SUM(21,17*39,1))),"",INDIRECT("'R10.Documentos no web'!D"&amp;SUM(21,17*39,1))))</f>
        <v/>
      </c>
      <c r="AS40" s="251" t="str" cm="1">
        <f t="array" aca="1" ref="AS40" ca="1">IF($B40="","",IF(ISBLANK(INDIRECT("'R10.Documentos no web'!D"&amp;SUM(21,17*40,1))),"",INDIRECT("'R10.Documentos no web'!D"&amp;SUM(21,17*40,1))))</f>
        <v/>
      </c>
      <c r="AT40" s="251" t="str" cm="1">
        <f t="array" aca="1" ref="AT40" ca="1">IF($B40="","",IF(ISBLANK(INDIRECT("'R10.Documentos no web'!D"&amp;SUM(21,17*41,1))),"",INDIRECT("'R10.Documentos no web'!D"&amp;SUM(21,17*41,1))))</f>
        <v/>
      </c>
      <c r="AU40" s="251" t="str" cm="1">
        <f t="array" aca="1" ref="AU40" ca="1">IF($B40="","",IF(ISBLANK(INDIRECT("'R10.Documentos no web'!D"&amp;SUM(21,17*42,1))),"",INDIRECT("'R10.Documentos no web'!D"&amp;SUM(21,17*42,1))))</f>
        <v/>
      </c>
      <c r="AV40" s="251" t="str" cm="1">
        <f t="array" aca="1" ref="AV40" ca="1">IF($B40="","",IF(ISBLANK(INDIRECT("'R10.Documentos no web'!D"&amp;SUM(21,17*43,1))),"",INDIRECT("'R10.Documentos no web'!D"&amp;SUM(21,17*43,1))))</f>
        <v/>
      </c>
      <c r="AW40" s="251" t="str" cm="1">
        <f t="array" aca="1" ref="AW40" ca="1">IF($B40="","",IF(ISBLANK(INDIRECT("'R10.Documentos no web'!D"&amp;SUM(21,17*44,1))),"",INDIRECT("'R10.Documentos no web'!D"&amp;SUM(21,17*44,1))))</f>
        <v/>
      </c>
    </row>
    <row r="41" spans="2:49" ht="20.25" customHeight="1">
      <c r="B41" s="178" t="str" cm="1">
        <f t="array" ref="B41">IFERROR(INDEX('03.Muestra'!$B$8:$B$17,SMALL(IF("Documento no web"='03.Muestra'!$D$8:$D$17,ROW('03.Muestra'!$B$8:$B$17)-MIN(ROW('03.Muestra'!$D$8:$D$17))+1,""),ROW()-35)),"")</f>
        <v/>
      </c>
      <c r="C41" s="209" t="str" cm="1">
        <f t="array" ref="C41">IFERROR(INDEX('03.Muestra'!$C$8:$C$17,SMALL(IF("Documento no web"='03.Muestra'!$D$8:$D$17,ROW('03.Muestra'!$C$8:$C$17)-MIN(ROW('03.Muestra'!$D$8:$D$17))+1,""),ROW()-35)),"")</f>
        <v/>
      </c>
      <c r="D41" s="210" t="str" cm="1">
        <f t="array" ref="D41">IFERROR(INDEX('03.Muestra'!$F$8:$F$17,SMALL(IF("Documento no web"='03.Muestra'!$D$8:$D$17,ROW('03.Muestra'!$F$8:$F$17)-MIN(ROW('03.Muestra'!$D$8:$D$17))+1,""),ROW()-35)),"")</f>
        <v/>
      </c>
      <c r="E41" s="251" t="str" cm="1">
        <f t="array" aca="1" ref="E41" ca="1">IF($B41="","",IF(ISBLANK(INDIRECT("'R10.Documentos no web'!D"&amp;SUM(21,17*0,1))),"",INDIRECT("'R10.Documentos no web'!D"&amp;SUM(21,17*0,1))))</f>
        <v/>
      </c>
      <c r="F41" s="251" t="str" cm="1">
        <f t="array" aca="1" ref="F41" ca="1">IF($B41="","",IF(ISBLANK(INDIRECT("'R10.Documentos no web'!D"&amp;SUM(21,17*1,1))),"",INDIRECT("'R10.Documentos no web'!D"&amp;SUM(21,17*1,1))))</f>
        <v/>
      </c>
      <c r="G41" s="251" t="str" cm="1">
        <f t="array" aca="1" ref="G41" ca="1">IF($B41="","",IF(ISBLANK(INDIRECT("'R10.Documentos no web'!D"&amp;SUM(21,17*2,1))),"",INDIRECT("'R10.Documentos no web'!D"&amp;SUM(21,17*2,1))))</f>
        <v/>
      </c>
      <c r="H41" s="251" t="str" cm="1">
        <f t="array" aca="1" ref="H41" ca="1">IF($B41="","",IF(ISBLANK(INDIRECT("'R10.Documentos no web'!D"&amp;SUM(21,17*3,1))),"",INDIRECT("'R10.Documentos no web'!D"&amp;SUM(21,17*3,1))))</f>
        <v/>
      </c>
      <c r="I41" s="251" t="str" cm="1">
        <f t="array" aca="1" ref="I41" ca="1">IF($B41="","",IF(ISBLANK(INDIRECT("'R10.Documentos no web'!D"&amp;SUM(21,17*4,1))),"",INDIRECT("'R10.Documentos no web'!D"&amp;SUM(21,17*4,1))))</f>
        <v/>
      </c>
      <c r="J41" s="251" t="str" cm="1">
        <f t="array" aca="1" ref="J41" ca="1">IF($B41="","",IF(ISBLANK(INDIRECT("'R10.Documentos no web'!D"&amp;SUM(21,17*5,1))),"",INDIRECT("'R10.Documentos no web'!D"&amp;SUM(21,17*5,1))))</f>
        <v/>
      </c>
      <c r="K41" s="251" t="str" cm="1">
        <f t="array" aca="1" ref="K41" ca="1">IF($B41="","",IF(ISBLANK(INDIRECT("'R10.Documentos no web'!D"&amp;SUM(21,17*6,1))),"",INDIRECT("'R10.Documentos no web'!D"&amp;SUM(21,17*6,1))))</f>
        <v/>
      </c>
      <c r="L41" s="251" t="str" cm="1">
        <f t="array" aca="1" ref="L41" ca="1">IF($B41="","",IF(ISBLANK(INDIRECT("'R10.Documentos no web'!D"&amp;SUM(21,17*7,1))),"",INDIRECT("'R10.Documentos no web'!D"&amp;SUM(21,17*7,1))))</f>
        <v/>
      </c>
      <c r="M41" s="251" t="str" cm="1">
        <f t="array" aca="1" ref="M41" ca="1">IF($B41="","",IF(ISBLANK(INDIRECT("'R10.Documentos no web'!D"&amp;SUM(21,17*8,1))),"",INDIRECT("'R10.Documentos no web'!D"&amp;SUM(21,17*8,1))))</f>
        <v/>
      </c>
      <c r="N41" s="251" t="str" cm="1">
        <f t="array" aca="1" ref="N41" ca="1">IF($B41="","",IF(ISBLANK(INDIRECT("'R10.Documentos no web'!D"&amp;SUM(21,17*9,1))),"",INDIRECT("'R10.Documentos no web'!D"&amp;SUM(21,17*9,1))))</f>
        <v/>
      </c>
      <c r="O41" s="251" t="str" cm="1">
        <f t="array" aca="1" ref="O41" ca="1">IF($B41="","",IF(ISBLANK(INDIRECT("'R10.Documentos no web'!D"&amp;SUM(21,17*10,1))),"",INDIRECT("'R10.Documentos no web'!D"&amp;SUM(21,17*10,1))))</f>
        <v/>
      </c>
      <c r="P41" s="251" t="str" cm="1">
        <f t="array" aca="1" ref="P41" ca="1">IF($B41="","",IF(ISBLANK(INDIRECT("'R10.Documentos no web'!D"&amp;SUM(21,17*11,1))),"",INDIRECT("'R10.Documentos no web'!D"&amp;SUM(21,17*11,1))))</f>
        <v/>
      </c>
      <c r="Q41" s="251" t="str" cm="1">
        <f t="array" aca="1" ref="Q41" ca="1">IF($B41="","",IF(ISBLANK(INDIRECT("'R10.Documentos no web'!D"&amp;SUM(21,17*12,1))),"",INDIRECT("'R10.Documentos no web'!D"&amp;SUM(21,17*12,1))))</f>
        <v/>
      </c>
      <c r="R41" s="251" t="str" cm="1">
        <f t="array" aca="1" ref="R41" ca="1">IF($B41="","",IF(ISBLANK(INDIRECT("'R10.Documentos no web'!D"&amp;SUM(21,17*13,1))),"",INDIRECT("'R10.Documentos no web'!D"&amp;SUM(21,17*13,1))))</f>
        <v/>
      </c>
      <c r="S41" s="251" t="str" cm="1">
        <f t="array" aca="1" ref="S41" ca="1">IF($B41="","",IF(ISBLANK(INDIRECT("'R10.Documentos no web'!D"&amp;SUM(21,17*14,1))),"",INDIRECT("'R10.Documentos no web'!D"&amp;SUM(21,17*14,1))))</f>
        <v/>
      </c>
      <c r="T41" s="251" t="str" cm="1">
        <f t="array" aca="1" ref="T41" ca="1">IF($B41="","",IF(ISBLANK(INDIRECT("'R10.Documentos no web'!D"&amp;SUM(21,17*15,1))),"",INDIRECT("'R10.Documentos no web'!D"&amp;SUM(21,17*15,1))))</f>
        <v/>
      </c>
      <c r="U41" s="251" t="str" cm="1">
        <f t="array" aca="1" ref="U41" ca="1">IF($B41="","",IF(ISBLANK(INDIRECT("'R10.Documentos no web'!D"&amp;SUM(21,17*16,1))),"",INDIRECT("'R10.Documentos no web'!D"&amp;SUM(21,17*16,1))))</f>
        <v/>
      </c>
      <c r="V41" s="251" t="str" cm="1">
        <f t="array" aca="1" ref="V41" ca="1">IF($B41="","",IF(ISBLANK(INDIRECT("'R10.Documentos no web'!D"&amp;SUM(21,17*17,1))),"",INDIRECT("'R10.Documentos no web'!D"&amp;SUM(21,17*17,1))))</f>
        <v/>
      </c>
      <c r="W41" s="251" t="str" cm="1">
        <f t="array" aca="1" ref="W41" ca="1">IF($B41="","",IF(ISBLANK(INDIRECT("'R10.Documentos no web'!D"&amp;SUM(21,17*18,1))),"",INDIRECT("'R10.Documentos no web'!D"&amp;SUM(21,17*18,1))))</f>
        <v/>
      </c>
      <c r="X41" s="251" t="str" cm="1">
        <f t="array" aca="1" ref="X41" ca="1">IF($B41="","",IF(ISBLANK(INDIRECT("'R10.Documentos no web'!D"&amp;SUM(21,17*19,1))),"",INDIRECT("'R10.Documentos no web'!D"&amp;SUM(21,17*19,1))))</f>
        <v/>
      </c>
      <c r="Y41" s="251" t="str" cm="1">
        <f t="array" aca="1" ref="Y41" ca="1">IF($B41="","",IF(ISBLANK(INDIRECT("'R10.Documentos no web'!D"&amp;SUM(21,17*20,1))),"",INDIRECT("'R10.Documentos no web'!D"&amp;SUM(21,17*20,1))))</f>
        <v/>
      </c>
      <c r="Z41" s="251" t="str" cm="1">
        <f t="array" aca="1" ref="Z41" ca="1">IF($B41="","",IF(ISBLANK(INDIRECT("'R10.Documentos no web'!D"&amp;SUM(21,17*21,1))),"",INDIRECT("'R10.Documentos no web'!D"&amp;SUM(21,17*21,1))))</f>
        <v/>
      </c>
      <c r="AA41" s="251" t="str" cm="1">
        <f t="array" aca="1" ref="AA41" ca="1">IF($B41="","",IF(ISBLANK(INDIRECT("'R10.Documentos no web'!D"&amp;SUM(21,17*22,1))),"",INDIRECT("'R10.Documentos no web'!D"&amp;SUM(21,17*22,1))))</f>
        <v/>
      </c>
      <c r="AB41" s="251" t="str" cm="1">
        <f t="array" aca="1" ref="AB41" ca="1">IF($B41="","",IF(ISBLANK(INDIRECT("'R10.Documentos no web'!D"&amp;SUM(21,17*23,1))),"",INDIRECT("'R10.Documentos no web'!D"&amp;SUM(21,17*23,1))))</f>
        <v/>
      </c>
      <c r="AC41" s="251" t="str" cm="1">
        <f t="array" aca="1" ref="AC41" ca="1">IF($B41="","",IF(ISBLANK(INDIRECT("'R10.Documentos no web'!D"&amp;SUM(21,17*24,1))),"",INDIRECT("'R10.Documentos no web'!D"&amp;SUM(21,17*24,1))))</f>
        <v/>
      </c>
      <c r="AD41" s="251" t="str" cm="1">
        <f t="array" aca="1" ref="AD41" ca="1">IF($B41="","",IF(ISBLANK(INDIRECT("'R10.Documentos no web'!D"&amp;SUM(21,17*25,1))),"",INDIRECT("'R10.Documentos no web'!D"&amp;SUM(21,17*25,1))))</f>
        <v/>
      </c>
      <c r="AE41" s="251" t="str" cm="1">
        <f t="array" aca="1" ref="AE41" ca="1">IF($B41="","",IF(ISBLANK(INDIRECT("'R10.Documentos no web'!D"&amp;SUM(21,17*26,1))),"",INDIRECT("'R10.Documentos no web'!D"&amp;SUM(21,17*26,1))))</f>
        <v/>
      </c>
      <c r="AF41" s="251" t="str" cm="1">
        <f t="array" aca="1" ref="AF41" ca="1">IF($B41="","",IF(ISBLANK(INDIRECT("'R10.Documentos no web'!D"&amp;SUM(21,17*27,1))),"",INDIRECT("'R10.Documentos no web'!D"&amp;SUM(21,17*27,1))))</f>
        <v/>
      </c>
      <c r="AG41" s="251" t="str" cm="1">
        <f t="array" aca="1" ref="AG41" ca="1">IF($B41="","",IF(ISBLANK(INDIRECT("'R10.Documentos no web'!D"&amp;SUM(21,17*28,1))),"",INDIRECT("'R10.Documentos no web'!D"&amp;SUM(21,17*28,1))))</f>
        <v/>
      </c>
      <c r="AH41" s="251" t="str" cm="1">
        <f t="array" aca="1" ref="AH41" ca="1">IF($B41="","",IF(ISBLANK(INDIRECT("'R10.Documentos no web'!D"&amp;SUM(21,17*29,1))),"",INDIRECT("'R10.Documentos no web'!D"&amp;SUM(21,17*29,1))))</f>
        <v/>
      </c>
      <c r="AI41" s="251" t="str" cm="1">
        <f t="array" aca="1" ref="AI41" ca="1">IF($B41="","",IF(ISBLANK(INDIRECT("'R10.Documentos no web'!D"&amp;SUM(21,17*30,1))),"",INDIRECT("'R10.Documentos no web'!D"&amp;SUM(21,17*30,1))))</f>
        <v/>
      </c>
      <c r="AJ41" s="251" t="str" cm="1">
        <f t="array" aca="1" ref="AJ41" ca="1">IF($B41="","",IF(ISBLANK(INDIRECT("'R10.Documentos no web'!D"&amp;SUM(21,17*31,1))),"",INDIRECT("'R10.Documentos no web'!D"&amp;SUM(21,17*31,1))))</f>
        <v/>
      </c>
      <c r="AK41" s="251" t="str" cm="1">
        <f t="array" aca="1" ref="AK41" ca="1">IF($B41="","",IF(ISBLANK(INDIRECT("'R10.Documentos no web'!D"&amp;SUM(21,17*32,1))),"",INDIRECT("'R10.Documentos no web'!D"&amp;SUM(21,17*32,1))))</f>
        <v/>
      </c>
      <c r="AL41" s="251" t="str" cm="1">
        <f t="array" aca="1" ref="AL41" ca="1">IF($B41="","",IF(ISBLANK(INDIRECT("'R10.Documentos no web'!D"&amp;SUM(21,17*33,1))),"",INDIRECT("'R10.Documentos no web'!D"&amp;SUM(21,17*33,1))))</f>
        <v/>
      </c>
      <c r="AM41" s="251" t="str" cm="1">
        <f t="array" aca="1" ref="AM41" ca="1">IF($B41="","",IF(ISBLANK(INDIRECT("'R10.Documentos no web'!D"&amp;SUM(21,17*34,1))),"",INDIRECT("'R10.Documentos no web'!D"&amp;SUM(21,17*34,1))))</f>
        <v/>
      </c>
      <c r="AN41" s="251" t="str" cm="1">
        <f t="array" aca="1" ref="AN41" ca="1">IF($B41="","",IF(ISBLANK(INDIRECT("'R10.Documentos no web'!D"&amp;SUM(21,17*35,1))),"",INDIRECT("'R10.Documentos no web'!D"&amp;SUM(21,17*35,1))))</f>
        <v/>
      </c>
      <c r="AO41" s="251" t="str" cm="1">
        <f t="array" aca="1" ref="AO41" ca="1">IF($B41="","",IF(ISBLANK(INDIRECT("'R10.Documentos no web'!D"&amp;SUM(21,17*36,1))),"",INDIRECT("'R10.Documentos no web'!D"&amp;SUM(21,17*36,1))))</f>
        <v/>
      </c>
      <c r="AP41" s="251" t="str" cm="1">
        <f t="array" aca="1" ref="AP41" ca="1">IF($B41="","",IF(ISBLANK(INDIRECT("'R10.Documentos no web'!D"&amp;SUM(21,17*37,1))),"",INDIRECT("'R10.Documentos no web'!D"&amp;SUM(21,17*37,1))))</f>
        <v/>
      </c>
      <c r="AQ41" s="251" t="str" cm="1">
        <f t="array" aca="1" ref="AQ41" ca="1">IF($B41="","",IF(ISBLANK(INDIRECT("'R10.Documentos no web'!D"&amp;SUM(21,17*38,1))),"",INDIRECT("'R10.Documentos no web'!D"&amp;SUM(21,17*38,1))))</f>
        <v/>
      </c>
      <c r="AR41" s="251" t="str" cm="1">
        <f t="array" aca="1" ref="AR41" ca="1">IF($B41="","",IF(ISBLANK(INDIRECT("'R10.Documentos no web'!D"&amp;SUM(21,17*39,1))),"",INDIRECT("'R10.Documentos no web'!D"&amp;SUM(21,17*39,1))))</f>
        <v/>
      </c>
      <c r="AS41" s="251" t="str" cm="1">
        <f t="array" aca="1" ref="AS41" ca="1">IF($B41="","",IF(ISBLANK(INDIRECT("'R10.Documentos no web'!D"&amp;SUM(21,17*40,1))),"",INDIRECT("'R10.Documentos no web'!D"&amp;SUM(21,17*40,1))))</f>
        <v/>
      </c>
      <c r="AT41" s="251" t="str" cm="1">
        <f t="array" aca="1" ref="AT41" ca="1">IF($B41="","",IF(ISBLANK(INDIRECT("'R10.Documentos no web'!D"&amp;SUM(21,17*41,1))),"",INDIRECT("'R10.Documentos no web'!D"&amp;SUM(21,17*41,1))))</f>
        <v/>
      </c>
      <c r="AU41" s="251" t="str" cm="1">
        <f t="array" aca="1" ref="AU41" ca="1">IF($B41="","",IF(ISBLANK(INDIRECT("'R10.Documentos no web'!D"&amp;SUM(21,17*42,1))),"",INDIRECT("'R10.Documentos no web'!D"&amp;SUM(21,17*42,1))))</f>
        <v/>
      </c>
      <c r="AV41" s="251" t="str" cm="1">
        <f t="array" aca="1" ref="AV41" ca="1">IF($B41="","",IF(ISBLANK(INDIRECT("'R10.Documentos no web'!D"&amp;SUM(21,17*43,1))),"",INDIRECT("'R10.Documentos no web'!D"&amp;SUM(21,17*43,1))))</f>
        <v/>
      </c>
      <c r="AW41" s="251" t="str" cm="1">
        <f t="array" aca="1" ref="AW41" ca="1">IF($B41="","",IF(ISBLANK(INDIRECT("'R10.Documentos no web'!D"&amp;SUM(21,17*44,1))),"",INDIRECT("'R10.Documentos no web'!D"&amp;SUM(21,17*44,1))))</f>
        <v/>
      </c>
    </row>
    <row r="42" spans="2:49" ht="20.25" customHeight="1">
      <c r="B42" s="178" t="str" cm="1">
        <f t="array" ref="B42">IFERROR(INDEX('03.Muestra'!$B$8:$B$17,SMALL(IF("Documento no web"='03.Muestra'!$D$8:$D$17,ROW('03.Muestra'!$B$8:$B$17)-MIN(ROW('03.Muestra'!$D$8:$D$17))+1,""),ROW()-35)),"")</f>
        <v/>
      </c>
      <c r="C42" s="209" t="str" cm="1">
        <f t="array" ref="C42">IFERROR(INDEX('03.Muestra'!$C$8:$C$17,SMALL(IF("Documento no web"='03.Muestra'!$D$8:$D$17,ROW('03.Muestra'!$C$8:$C$17)-MIN(ROW('03.Muestra'!$D$8:$D$17))+1,""),ROW()-35)),"")</f>
        <v/>
      </c>
      <c r="D42" s="210" t="str" cm="1">
        <f t="array" ref="D42">IFERROR(INDEX('03.Muestra'!$F$8:$F$17,SMALL(IF("Documento no web"='03.Muestra'!$D$8:$D$17,ROW('03.Muestra'!$F$8:$F$17)-MIN(ROW('03.Muestra'!$D$8:$D$17))+1,""),ROW()-35)),"")</f>
        <v/>
      </c>
      <c r="E42" s="251" t="str" cm="1">
        <f t="array" aca="1" ref="E42" ca="1">IF($B42="","",IF(ISBLANK(INDIRECT("'R10.Documentos no web'!D"&amp;SUM(21,17*0,1))),"",INDIRECT("'R10.Documentos no web'!D"&amp;SUM(21,17*0,1))))</f>
        <v/>
      </c>
      <c r="F42" s="251" t="str" cm="1">
        <f t="array" aca="1" ref="F42" ca="1">IF($B42="","",IF(ISBLANK(INDIRECT("'R10.Documentos no web'!D"&amp;SUM(21,17*1,1))),"",INDIRECT("'R10.Documentos no web'!D"&amp;SUM(21,17*1,1))))</f>
        <v/>
      </c>
      <c r="G42" s="251" t="str" cm="1">
        <f t="array" aca="1" ref="G42" ca="1">IF($B42="","",IF(ISBLANK(INDIRECT("'R10.Documentos no web'!D"&amp;SUM(21,17*2,1))),"",INDIRECT("'R10.Documentos no web'!D"&amp;SUM(21,17*2,1))))</f>
        <v/>
      </c>
      <c r="H42" s="251" t="str" cm="1">
        <f t="array" aca="1" ref="H42" ca="1">IF($B42="","",IF(ISBLANK(INDIRECT("'R10.Documentos no web'!D"&amp;SUM(21,17*3,1))),"",INDIRECT("'R10.Documentos no web'!D"&amp;SUM(21,17*3,1))))</f>
        <v/>
      </c>
      <c r="I42" s="251" t="str" cm="1">
        <f t="array" aca="1" ref="I42" ca="1">IF($B42="","",IF(ISBLANK(INDIRECT("'R10.Documentos no web'!D"&amp;SUM(21,17*4,1))),"",INDIRECT("'R10.Documentos no web'!D"&amp;SUM(21,17*4,1))))</f>
        <v/>
      </c>
      <c r="J42" s="251" t="str" cm="1">
        <f t="array" aca="1" ref="J42" ca="1">IF($B42="","",IF(ISBLANK(INDIRECT("'R10.Documentos no web'!D"&amp;SUM(21,17*5,1))),"",INDIRECT("'R10.Documentos no web'!D"&amp;SUM(21,17*5,1))))</f>
        <v/>
      </c>
      <c r="K42" s="251" t="str" cm="1">
        <f t="array" aca="1" ref="K42" ca="1">IF($B42="","",IF(ISBLANK(INDIRECT("'R10.Documentos no web'!D"&amp;SUM(21,17*6,1))),"",INDIRECT("'R10.Documentos no web'!D"&amp;SUM(21,17*6,1))))</f>
        <v/>
      </c>
      <c r="L42" s="251" t="str" cm="1">
        <f t="array" aca="1" ref="L42" ca="1">IF($B42="","",IF(ISBLANK(INDIRECT("'R10.Documentos no web'!D"&amp;SUM(21,17*7,1))),"",INDIRECT("'R10.Documentos no web'!D"&amp;SUM(21,17*7,1))))</f>
        <v/>
      </c>
      <c r="M42" s="251" t="str" cm="1">
        <f t="array" aca="1" ref="M42" ca="1">IF($B42="","",IF(ISBLANK(INDIRECT("'R10.Documentos no web'!D"&amp;SUM(21,17*8,1))),"",INDIRECT("'R10.Documentos no web'!D"&amp;SUM(21,17*8,1))))</f>
        <v/>
      </c>
      <c r="N42" s="251" t="str" cm="1">
        <f t="array" aca="1" ref="N42" ca="1">IF($B42="","",IF(ISBLANK(INDIRECT("'R10.Documentos no web'!D"&amp;SUM(21,17*9,1))),"",INDIRECT("'R10.Documentos no web'!D"&amp;SUM(21,17*9,1))))</f>
        <v/>
      </c>
      <c r="O42" s="251" t="str" cm="1">
        <f t="array" aca="1" ref="O42" ca="1">IF($B42="","",IF(ISBLANK(INDIRECT("'R10.Documentos no web'!D"&amp;SUM(21,17*10,1))),"",INDIRECT("'R10.Documentos no web'!D"&amp;SUM(21,17*10,1))))</f>
        <v/>
      </c>
      <c r="P42" s="251" t="str" cm="1">
        <f t="array" aca="1" ref="P42" ca="1">IF($B42="","",IF(ISBLANK(INDIRECT("'R10.Documentos no web'!D"&amp;SUM(21,17*11,1))),"",INDIRECT("'R10.Documentos no web'!D"&amp;SUM(21,17*11,1))))</f>
        <v/>
      </c>
      <c r="Q42" s="251" t="str" cm="1">
        <f t="array" aca="1" ref="Q42" ca="1">IF($B42="","",IF(ISBLANK(INDIRECT("'R10.Documentos no web'!D"&amp;SUM(21,17*12,1))),"",INDIRECT("'R10.Documentos no web'!D"&amp;SUM(21,17*12,1))))</f>
        <v/>
      </c>
      <c r="R42" s="251" t="str" cm="1">
        <f t="array" aca="1" ref="R42" ca="1">IF($B42="","",IF(ISBLANK(INDIRECT("'R10.Documentos no web'!D"&amp;SUM(21,17*13,1))),"",INDIRECT("'R10.Documentos no web'!D"&amp;SUM(21,17*13,1))))</f>
        <v/>
      </c>
      <c r="S42" s="251" t="str" cm="1">
        <f t="array" aca="1" ref="S42" ca="1">IF($B42="","",IF(ISBLANK(INDIRECT("'R10.Documentos no web'!D"&amp;SUM(21,17*14,1))),"",INDIRECT("'R10.Documentos no web'!D"&amp;SUM(21,17*14,1))))</f>
        <v/>
      </c>
      <c r="T42" s="251" t="str" cm="1">
        <f t="array" aca="1" ref="T42" ca="1">IF($B42="","",IF(ISBLANK(INDIRECT("'R10.Documentos no web'!D"&amp;SUM(21,17*15,1))),"",INDIRECT("'R10.Documentos no web'!D"&amp;SUM(21,17*15,1))))</f>
        <v/>
      </c>
      <c r="U42" s="251" t="str" cm="1">
        <f t="array" aca="1" ref="U42" ca="1">IF($B42="","",IF(ISBLANK(INDIRECT("'R10.Documentos no web'!D"&amp;SUM(21,17*16,1))),"",INDIRECT("'R10.Documentos no web'!D"&amp;SUM(21,17*16,1))))</f>
        <v/>
      </c>
      <c r="V42" s="251" t="str" cm="1">
        <f t="array" aca="1" ref="V42" ca="1">IF($B42="","",IF(ISBLANK(INDIRECT("'R10.Documentos no web'!D"&amp;SUM(21,17*17,1))),"",INDIRECT("'R10.Documentos no web'!D"&amp;SUM(21,17*17,1))))</f>
        <v/>
      </c>
      <c r="W42" s="251" t="str" cm="1">
        <f t="array" aca="1" ref="W42" ca="1">IF($B42="","",IF(ISBLANK(INDIRECT("'R10.Documentos no web'!D"&amp;SUM(21,17*18,1))),"",INDIRECT("'R10.Documentos no web'!D"&amp;SUM(21,17*18,1))))</f>
        <v/>
      </c>
      <c r="X42" s="251" t="str" cm="1">
        <f t="array" aca="1" ref="X42" ca="1">IF($B42="","",IF(ISBLANK(INDIRECT("'R10.Documentos no web'!D"&amp;SUM(21,17*19,1))),"",INDIRECT("'R10.Documentos no web'!D"&amp;SUM(21,17*19,1))))</f>
        <v/>
      </c>
      <c r="Y42" s="251" t="str" cm="1">
        <f t="array" aca="1" ref="Y42" ca="1">IF($B42="","",IF(ISBLANK(INDIRECT("'R10.Documentos no web'!D"&amp;SUM(21,17*20,1))),"",INDIRECT("'R10.Documentos no web'!D"&amp;SUM(21,17*20,1))))</f>
        <v/>
      </c>
      <c r="Z42" s="251" t="str" cm="1">
        <f t="array" aca="1" ref="Z42" ca="1">IF($B42="","",IF(ISBLANK(INDIRECT("'R10.Documentos no web'!D"&amp;SUM(21,17*21,1))),"",INDIRECT("'R10.Documentos no web'!D"&amp;SUM(21,17*21,1))))</f>
        <v/>
      </c>
      <c r="AA42" s="251" t="str" cm="1">
        <f t="array" aca="1" ref="AA42" ca="1">IF($B42="","",IF(ISBLANK(INDIRECT("'R10.Documentos no web'!D"&amp;SUM(21,17*22,1))),"",INDIRECT("'R10.Documentos no web'!D"&amp;SUM(21,17*22,1))))</f>
        <v/>
      </c>
      <c r="AB42" s="251" t="str" cm="1">
        <f t="array" aca="1" ref="AB42" ca="1">IF($B42="","",IF(ISBLANK(INDIRECT("'R10.Documentos no web'!D"&amp;SUM(21,17*23,1))),"",INDIRECT("'R10.Documentos no web'!D"&amp;SUM(21,17*23,1))))</f>
        <v/>
      </c>
      <c r="AC42" s="251" t="str" cm="1">
        <f t="array" aca="1" ref="AC42" ca="1">IF($B42="","",IF(ISBLANK(INDIRECT("'R10.Documentos no web'!D"&amp;SUM(21,17*24,1))),"",INDIRECT("'R10.Documentos no web'!D"&amp;SUM(21,17*24,1))))</f>
        <v/>
      </c>
      <c r="AD42" s="251" t="str" cm="1">
        <f t="array" aca="1" ref="AD42" ca="1">IF($B42="","",IF(ISBLANK(INDIRECT("'R10.Documentos no web'!D"&amp;SUM(21,17*25,1))),"",INDIRECT("'R10.Documentos no web'!D"&amp;SUM(21,17*25,1))))</f>
        <v/>
      </c>
      <c r="AE42" s="251" t="str" cm="1">
        <f t="array" aca="1" ref="AE42" ca="1">IF($B42="","",IF(ISBLANK(INDIRECT("'R10.Documentos no web'!D"&amp;SUM(21,17*26,1))),"",INDIRECT("'R10.Documentos no web'!D"&amp;SUM(21,17*26,1))))</f>
        <v/>
      </c>
      <c r="AF42" s="251" t="str" cm="1">
        <f t="array" aca="1" ref="AF42" ca="1">IF($B42="","",IF(ISBLANK(INDIRECT("'R10.Documentos no web'!D"&amp;SUM(21,17*27,1))),"",INDIRECT("'R10.Documentos no web'!D"&amp;SUM(21,17*27,1))))</f>
        <v/>
      </c>
      <c r="AG42" s="251" t="str" cm="1">
        <f t="array" aca="1" ref="AG42" ca="1">IF($B42="","",IF(ISBLANK(INDIRECT("'R10.Documentos no web'!D"&amp;SUM(21,17*28,1))),"",INDIRECT("'R10.Documentos no web'!D"&amp;SUM(21,17*28,1))))</f>
        <v/>
      </c>
      <c r="AH42" s="251" t="str" cm="1">
        <f t="array" aca="1" ref="AH42" ca="1">IF($B42="","",IF(ISBLANK(INDIRECT("'R10.Documentos no web'!D"&amp;SUM(21,17*29,1))),"",INDIRECT("'R10.Documentos no web'!D"&amp;SUM(21,17*29,1))))</f>
        <v/>
      </c>
      <c r="AI42" s="251" t="str" cm="1">
        <f t="array" aca="1" ref="AI42" ca="1">IF($B42="","",IF(ISBLANK(INDIRECT("'R10.Documentos no web'!D"&amp;SUM(21,17*30,1))),"",INDIRECT("'R10.Documentos no web'!D"&amp;SUM(21,17*30,1))))</f>
        <v/>
      </c>
      <c r="AJ42" s="251" t="str" cm="1">
        <f t="array" aca="1" ref="AJ42" ca="1">IF($B42="","",IF(ISBLANK(INDIRECT("'R10.Documentos no web'!D"&amp;SUM(21,17*31,1))),"",INDIRECT("'R10.Documentos no web'!D"&amp;SUM(21,17*31,1))))</f>
        <v/>
      </c>
      <c r="AK42" s="251" t="str" cm="1">
        <f t="array" aca="1" ref="AK42" ca="1">IF($B42="","",IF(ISBLANK(INDIRECT("'R10.Documentos no web'!D"&amp;SUM(21,17*32,1))),"",INDIRECT("'R10.Documentos no web'!D"&amp;SUM(21,17*32,1))))</f>
        <v/>
      </c>
      <c r="AL42" s="251" t="str" cm="1">
        <f t="array" aca="1" ref="AL42" ca="1">IF($B42="","",IF(ISBLANK(INDIRECT("'R10.Documentos no web'!D"&amp;SUM(21,17*33,1))),"",INDIRECT("'R10.Documentos no web'!D"&amp;SUM(21,17*33,1))))</f>
        <v/>
      </c>
      <c r="AM42" s="251" t="str" cm="1">
        <f t="array" aca="1" ref="AM42" ca="1">IF($B42="","",IF(ISBLANK(INDIRECT("'R10.Documentos no web'!D"&amp;SUM(21,17*34,1))),"",INDIRECT("'R10.Documentos no web'!D"&amp;SUM(21,17*34,1))))</f>
        <v/>
      </c>
      <c r="AN42" s="251" t="str" cm="1">
        <f t="array" aca="1" ref="AN42" ca="1">IF($B42="","",IF(ISBLANK(INDIRECT("'R10.Documentos no web'!D"&amp;SUM(21,17*35,1))),"",INDIRECT("'R10.Documentos no web'!D"&amp;SUM(21,17*35,1))))</f>
        <v/>
      </c>
      <c r="AO42" s="251" t="str" cm="1">
        <f t="array" aca="1" ref="AO42" ca="1">IF($B42="","",IF(ISBLANK(INDIRECT("'R10.Documentos no web'!D"&amp;SUM(21,17*36,1))),"",INDIRECT("'R10.Documentos no web'!D"&amp;SUM(21,17*36,1))))</f>
        <v/>
      </c>
      <c r="AP42" s="251" t="str" cm="1">
        <f t="array" aca="1" ref="AP42" ca="1">IF($B42="","",IF(ISBLANK(INDIRECT("'R10.Documentos no web'!D"&amp;SUM(21,17*37,1))),"",INDIRECT("'R10.Documentos no web'!D"&amp;SUM(21,17*37,1))))</f>
        <v/>
      </c>
      <c r="AQ42" s="251" t="str" cm="1">
        <f t="array" aca="1" ref="AQ42" ca="1">IF($B42="","",IF(ISBLANK(INDIRECT("'R10.Documentos no web'!D"&amp;SUM(21,17*38,1))),"",INDIRECT("'R10.Documentos no web'!D"&amp;SUM(21,17*38,1))))</f>
        <v/>
      </c>
      <c r="AR42" s="251" t="str" cm="1">
        <f t="array" aca="1" ref="AR42" ca="1">IF($B42="","",IF(ISBLANK(INDIRECT("'R10.Documentos no web'!D"&amp;SUM(21,17*39,1))),"",INDIRECT("'R10.Documentos no web'!D"&amp;SUM(21,17*39,1))))</f>
        <v/>
      </c>
      <c r="AS42" s="251" t="str" cm="1">
        <f t="array" aca="1" ref="AS42" ca="1">IF($B42="","",IF(ISBLANK(INDIRECT("'R10.Documentos no web'!D"&amp;SUM(21,17*40,1))),"",INDIRECT("'R10.Documentos no web'!D"&amp;SUM(21,17*40,1))))</f>
        <v/>
      </c>
      <c r="AT42" s="251" t="str" cm="1">
        <f t="array" aca="1" ref="AT42" ca="1">IF($B42="","",IF(ISBLANK(INDIRECT("'R10.Documentos no web'!D"&amp;SUM(21,17*41,1))),"",INDIRECT("'R10.Documentos no web'!D"&amp;SUM(21,17*41,1))))</f>
        <v/>
      </c>
      <c r="AU42" s="251" t="str" cm="1">
        <f t="array" aca="1" ref="AU42" ca="1">IF($B42="","",IF(ISBLANK(INDIRECT("'R10.Documentos no web'!D"&amp;SUM(21,17*42,1))),"",INDIRECT("'R10.Documentos no web'!D"&amp;SUM(21,17*42,1))))</f>
        <v/>
      </c>
      <c r="AV42" s="251" t="str" cm="1">
        <f t="array" aca="1" ref="AV42" ca="1">IF($B42="","",IF(ISBLANK(INDIRECT("'R10.Documentos no web'!D"&amp;SUM(21,17*43,1))),"",INDIRECT("'R10.Documentos no web'!D"&amp;SUM(21,17*43,1))))</f>
        <v/>
      </c>
      <c r="AW42" s="251" t="str" cm="1">
        <f t="array" aca="1" ref="AW42" ca="1">IF($B42="","",IF(ISBLANK(INDIRECT("'R10.Documentos no web'!D"&amp;SUM(21,17*44,1))),"",INDIRECT("'R10.Documentos no web'!D"&amp;SUM(21,17*44,1))))</f>
        <v/>
      </c>
    </row>
    <row r="43" spans="2:49" ht="20.25" customHeight="1">
      <c r="B43" s="178" t="str" cm="1">
        <f t="array" ref="B43">IFERROR(INDEX('03.Muestra'!$B$8:$B$17,SMALL(IF("Documento no web"='03.Muestra'!$D$8:$D$17,ROW('03.Muestra'!$B$8:$B$17)-MIN(ROW('03.Muestra'!$D$8:$D$17))+1,""),ROW()-35)),"")</f>
        <v/>
      </c>
      <c r="C43" s="209" t="str" cm="1">
        <f t="array" ref="C43">IFERROR(INDEX('03.Muestra'!$C$8:$C$17,SMALL(IF("Documento no web"='03.Muestra'!$D$8:$D$17,ROW('03.Muestra'!$C$8:$C$17)-MIN(ROW('03.Muestra'!$D$8:$D$17))+1,""),ROW()-35)),"")</f>
        <v/>
      </c>
      <c r="D43" s="210" t="str" cm="1">
        <f t="array" ref="D43">IFERROR(INDEX('03.Muestra'!$F$8:$F$17,SMALL(IF("Documento no web"='03.Muestra'!$D$8:$D$17,ROW('03.Muestra'!$F$8:$F$17)-MIN(ROW('03.Muestra'!$D$8:$D$17))+1,""),ROW()-35)),"")</f>
        <v/>
      </c>
      <c r="E43" s="251" t="str" cm="1">
        <f t="array" aca="1" ref="E43" ca="1">IF($B43="","",IF(ISBLANK(INDIRECT("'R10.Documentos no web'!D"&amp;SUM(21,17*0,1))),"",INDIRECT("'R10.Documentos no web'!D"&amp;SUM(21,17*0,1))))</f>
        <v/>
      </c>
      <c r="F43" s="251" t="str" cm="1">
        <f t="array" aca="1" ref="F43" ca="1">IF($B43="","",IF(ISBLANK(INDIRECT("'R10.Documentos no web'!D"&amp;SUM(21,17*1,1))),"",INDIRECT("'R10.Documentos no web'!D"&amp;SUM(21,17*1,1))))</f>
        <v/>
      </c>
      <c r="G43" s="251" t="str" cm="1">
        <f t="array" aca="1" ref="G43" ca="1">IF($B43="","",IF(ISBLANK(INDIRECT("'R10.Documentos no web'!D"&amp;SUM(21,17*2,1))),"",INDIRECT("'R10.Documentos no web'!D"&amp;SUM(21,17*2,1))))</f>
        <v/>
      </c>
      <c r="H43" s="251" t="str" cm="1">
        <f t="array" aca="1" ref="H43" ca="1">IF($B43="","",IF(ISBLANK(INDIRECT("'R10.Documentos no web'!D"&amp;SUM(21,17*3,1))),"",INDIRECT("'R10.Documentos no web'!D"&amp;SUM(21,17*3,1))))</f>
        <v/>
      </c>
      <c r="I43" s="251" t="str" cm="1">
        <f t="array" aca="1" ref="I43" ca="1">IF($B43="","",IF(ISBLANK(INDIRECT("'R10.Documentos no web'!D"&amp;SUM(21,17*4,1))),"",INDIRECT("'R10.Documentos no web'!D"&amp;SUM(21,17*4,1))))</f>
        <v/>
      </c>
      <c r="J43" s="251" t="str" cm="1">
        <f t="array" aca="1" ref="J43" ca="1">IF($B43="","",IF(ISBLANK(INDIRECT("'R10.Documentos no web'!D"&amp;SUM(21,17*5,1))),"",INDIRECT("'R10.Documentos no web'!D"&amp;SUM(21,17*5,1))))</f>
        <v/>
      </c>
      <c r="K43" s="251" t="str" cm="1">
        <f t="array" aca="1" ref="K43" ca="1">IF($B43="","",IF(ISBLANK(INDIRECT("'R10.Documentos no web'!D"&amp;SUM(21,17*6,1))),"",INDIRECT("'R10.Documentos no web'!D"&amp;SUM(21,17*6,1))))</f>
        <v/>
      </c>
      <c r="L43" s="251" t="str" cm="1">
        <f t="array" aca="1" ref="L43" ca="1">IF($B43="","",IF(ISBLANK(INDIRECT("'R10.Documentos no web'!D"&amp;SUM(21,17*7,1))),"",INDIRECT("'R10.Documentos no web'!D"&amp;SUM(21,17*7,1))))</f>
        <v/>
      </c>
      <c r="M43" s="251" t="str" cm="1">
        <f t="array" aca="1" ref="M43" ca="1">IF($B43="","",IF(ISBLANK(INDIRECT("'R10.Documentos no web'!D"&amp;SUM(21,17*8,1))),"",INDIRECT("'R10.Documentos no web'!D"&amp;SUM(21,17*8,1))))</f>
        <v/>
      </c>
      <c r="N43" s="251" t="str" cm="1">
        <f t="array" aca="1" ref="N43" ca="1">IF($B43="","",IF(ISBLANK(INDIRECT("'R10.Documentos no web'!D"&amp;SUM(21,17*9,1))),"",INDIRECT("'R10.Documentos no web'!D"&amp;SUM(21,17*9,1))))</f>
        <v/>
      </c>
      <c r="O43" s="251" t="str" cm="1">
        <f t="array" aca="1" ref="O43" ca="1">IF($B43="","",IF(ISBLANK(INDIRECT("'R10.Documentos no web'!D"&amp;SUM(21,17*10,1))),"",INDIRECT("'R10.Documentos no web'!D"&amp;SUM(21,17*10,1))))</f>
        <v/>
      </c>
      <c r="P43" s="251" t="str" cm="1">
        <f t="array" aca="1" ref="P43" ca="1">IF($B43="","",IF(ISBLANK(INDIRECT("'R10.Documentos no web'!D"&amp;SUM(21,17*11,1))),"",INDIRECT("'R10.Documentos no web'!D"&amp;SUM(21,17*11,1))))</f>
        <v/>
      </c>
      <c r="Q43" s="251" t="str" cm="1">
        <f t="array" aca="1" ref="Q43" ca="1">IF($B43="","",IF(ISBLANK(INDIRECT("'R10.Documentos no web'!D"&amp;SUM(21,17*12,1))),"",INDIRECT("'R10.Documentos no web'!D"&amp;SUM(21,17*12,1))))</f>
        <v/>
      </c>
      <c r="R43" s="251" t="str" cm="1">
        <f t="array" aca="1" ref="R43" ca="1">IF($B43="","",IF(ISBLANK(INDIRECT("'R10.Documentos no web'!D"&amp;SUM(21,17*13,1))),"",INDIRECT("'R10.Documentos no web'!D"&amp;SUM(21,17*13,1))))</f>
        <v/>
      </c>
      <c r="S43" s="251" t="str" cm="1">
        <f t="array" aca="1" ref="S43" ca="1">IF($B43="","",IF(ISBLANK(INDIRECT("'R10.Documentos no web'!D"&amp;SUM(21,17*14,1))),"",INDIRECT("'R10.Documentos no web'!D"&amp;SUM(21,17*14,1))))</f>
        <v/>
      </c>
      <c r="T43" s="251" t="str" cm="1">
        <f t="array" aca="1" ref="T43" ca="1">IF($B43="","",IF(ISBLANK(INDIRECT("'R10.Documentos no web'!D"&amp;SUM(21,17*15,1))),"",INDIRECT("'R10.Documentos no web'!D"&amp;SUM(21,17*15,1))))</f>
        <v/>
      </c>
      <c r="U43" s="251" t="str" cm="1">
        <f t="array" aca="1" ref="U43" ca="1">IF($B43="","",IF(ISBLANK(INDIRECT("'R10.Documentos no web'!D"&amp;SUM(21,17*16,1))),"",INDIRECT("'R10.Documentos no web'!D"&amp;SUM(21,17*16,1))))</f>
        <v/>
      </c>
      <c r="V43" s="251" t="str" cm="1">
        <f t="array" aca="1" ref="V43" ca="1">IF($B43="","",IF(ISBLANK(INDIRECT("'R10.Documentos no web'!D"&amp;SUM(21,17*17,1))),"",INDIRECT("'R10.Documentos no web'!D"&amp;SUM(21,17*17,1))))</f>
        <v/>
      </c>
      <c r="W43" s="251" t="str" cm="1">
        <f t="array" aca="1" ref="W43" ca="1">IF($B43="","",IF(ISBLANK(INDIRECT("'R10.Documentos no web'!D"&amp;SUM(21,17*18,1))),"",INDIRECT("'R10.Documentos no web'!D"&amp;SUM(21,17*18,1))))</f>
        <v/>
      </c>
      <c r="X43" s="251" t="str" cm="1">
        <f t="array" aca="1" ref="X43" ca="1">IF($B43="","",IF(ISBLANK(INDIRECT("'R10.Documentos no web'!D"&amp;SUM(21,17*19,1))),"",INDIRECT("'R10.Documentos no web'!D"&amp;SUM(21,17*19,1))))</f>
        <v/>
      </c>
      <c r="Y43" s="251" t="str" cm="1">
        <f t="array" aca="1" ref="Y43" ca="1">IF($B43="","",IF(ISBLANK(INDIRECT("'R10.Documentos no web'!D"&amp;SUM(21,17*20,1))),"",INDIRECT("'R10.Documentos no web'!D"&amp;SUM(21,17*20,1))))</f>
        <v/>
      </c>
      <c r="Z43" s="251" t="str" cm="1">
        <f t="array" aca="1" ref="Z43" ca="1">IF($B43="","",IF(ISBLANK(INDIRECT("'R10.Documentos no web'!D"&amp;SUM(21,17*21,1))),"",INDIRECT("'R10.Documentos no web'!D"&amp;SUM(21,17*21,1))))</f>
        <v/>
      </c>
      <c r="AA43" s="251" t="str" cm="1">
        <f t="array" aca="1" ref="AA43" ca="1">IF($B43="","",IF(ISBLANK(INDIRECT("'R10.Documentos no web'!D"&amp;SUM(21,17*22,1))),"",INDIRECT("'R10.Documentos no web'!D"&amp;SUM(21,17*22,1))))</f>
        <v/>
      </c>
      <c r="AB43" s="251" t="str" cm="1">
        <f t="array" aca="1" ref="AB43" ca="1">IF($B43="","",IF(ISBLANK(INDIRECT("'R10.Documentos no web'!D"&amp;SUM(21,17*23,1))),"",INDIRECT("'R10.Documentos no web'!D"&amp;SUM(21,17*23,1))))</f>
        <v/>
      </c>
      <c r="AC43" s="251" t="str" cm="1">
        <f t="array" aca="1" ref="AC43" ca="1">IF($B43="","",IF(ISBLANK(INDIRECT("'R10.Documentos no web'!D"&amp;SUM(21,17*24,1))),"",INDIRECT("'R10.Documentos no web'!D"&amp;SUM(21,17*24,1))))</f>
        <v/>
      </c>
      <c r="AD43" s="251" t="str" cm="1">
        <f t="array" aca="1" ref="AD43" ca="1">IF($B43="","",IF(ISBLANK(INDIRECT("'R10.Documentos no web'!D"&amp;SUM(21,17*25,1))),"",INDIRECT("'R10.Documentos no web'!D"&amp;SUM(21,17*25,1))))</f>
        <v/>
      </c>
      <c r="AE43" s="251" t="str" cm="1">
        <f t="array" aca="1" ref="AE43" ca="1">IF($B43="","",IF(ISBLANK(INDIRECT("'R10.Documentos no web'!D"&amp;SUM(21,17*26,1))),"",INDIRECT("'R10.Documentos no web'!D"&amp;SUM(21,17*26,1))))</f>
        <v/>
      </c>
      <c r="AF43" s="251" t="str" cm="1">
        <f t="array" aca="1" ref="AF43" ca="1">IF($B43="","",IF(ISBLANK(INDIRECT("'R10.Documentos no web'!D"&amp;SUM(21,17*27,1))),"",INDIRECT("'R10.Documentos no web'!D"&amp;SUM(21,17*27,1))))</f>
        <v/>
      </c>
      <c r="AG43" s="251" t="str" cm="1">
        <f t="array" aca="1" ref="AG43" ca="1">IF($B43="","",IF(ISBLANK(INDIRECT("'R10.Documentos no web'!D"&amp;SUM(21,17*28,1))),"",INDIRECT("'R10.Documentos no web'!D"&amp;SUM(21,17*28,1))))</f>
        <v/>
      </c>
      <c r="AH43" s="251" t="str" cm="1">
        <f t="array" aca="1" ref="AH43" ca="1">IF($B43="","",IF(ISBLANK(INDIRECT("'R10.Documentos no web'!D"&amp;SUM(21,17*29,1))),"",INDIRECT("'R10.Documentos no web'!D"&amp;SUM(21,17*29,1))))</f>
        <v/>
      </c>
      <c r="AI43" s="251" t="str" cm="1">
        <f t="array" aca="1" ref="AI43" ca="1">IF($B43="","",IF(ISBLANK(INDIRECT("'R10.Documentos no web'!D"&amp;SUM(21,17*30,1))),"",INDIRECT("'R10.Documentos no web'!D"&amp;SUM(21,17*30,1))))</f>
        <v/>
      </c>
      <c r="AJ43" s="251" t="str" cm="1">
        <f t="array" aca="1" ref="AJ43" ca="1">IF($B43="","",IF(ISBLANK(INDIRECT("'R10.Documentos no web'!D"&amp;SUM(21,17*31,1))),"",INDIRECT("'R10.Documentos no web'!D"&amp;SUM(21,17*31,1))))</f>
        <v/>
      </c>
      <c r="AK43" s="251" t="str" cm="1">
        <f t="array" aca="1" ref="AK43" ca="1">IF($B43="","",IF(ISBLANK(INDIRECT("'R10.Documentos no web'!D"&amp;SUM(21,17*32,1))),"",INDIRECT("'R10.Documentos no web'!D"&amp;SUM(21,17*32,1))))</f>
        <v/>
      </c>
      <c r="AL43" s="251" t="str" cm="1">
        <f t="array" aca="1" ref="AL43" ca="1">IF($B43="","",IF(ISBLANK(INDIRECT("'R10.Documentos no web'!D"&amp;SUM(21,17*33,1))),"",INDIRECT("'R10.Documentos no web'!D"&amp;SUM(21,17*33,1))))</f>
        <v/>
      </c>
      <c r="AM43" s="251" t="str" cm="1">
        <f t="array" aca="1" ref="AM43" ca="1">IF($B43="","",IF(ISBLANK(INDIRECT("'R10.Documentos no web'!D"&amp;SUM(21,17*34,1))),"",INDIRECT("'R10.Documentos no web'!D"&amp;SUM(21,17*34,1))))</f>
        <v/>
      </c>
      <c r="AN43" s="251" t="str" cm="1">
        <f t="array" aca="1" ref="AN43" ca="1">IF($B43="","",IF(ISBLANK(INDIRECT("'R10.Documentos no web'!D"&amp;SUM(21,17*35,1))),"",INDIRECT("'R10.Documentos no web'!D"&amp;SUM(21,17*35,1))))</f>
        <v/>
      </c>
      <c r="AO43" s="251" t="str" cm="1">
        <f t="array" aca="1" ref="AO43" ca="1">IF($B43="","",IF(ISBLANK(INDIRECT("'R10.Documentos no web'!D"&amp;SUM(21,17*36,1))),"",INDIRECT("'R10.Documentos no web'!D"&amp;SUM(21,17*36,1))))</f>
        <v/>
      </c>
      <c r="AP43" s="251" t="str" cm="1">
        <f t="array" aca="1" ref="AP43" ca="1">IF($B43="","",IF(ISBLANK(INDIRECT("'R10.Documentos no web'!D"&amp;SUM(21,17*37,1))),"",INDIRECT("'R10.Documentos no web'!D"&amp;SUM(21,17*37,1))))</f>
        <v/>
      </c>
      <c r="AQ43" s="251" t="str" cm="1">
        <f t="array" aca="1" ref="AQ43" ca="1">IF($B43="","",IF(ISBLANK(INDIRECT("'R10.Documentos no web'!D"&amp;SUM(21,17*38,1))),"",INDIRECT("'R10.Documentos no web'!D"&amp;SUM(21,17*38,1))))</f>
        <v/>
      </c>
      <c r="AR43" s="251" t="str" cm="1">
        <f t="array" aca="1" ref="AR43" ca="1">IF($B43="","",IF(ISBLANK(INDIRECT("'R10.Documentos no web'!D"&amp;SUM(21,17*39,1))),"",INDIRECT("'R10.Documentos no web'!D"&amp;SUM(21,17*39,1))))</f>
        <v/>
      </c>
      <c r="AS43" s="251" t="str" cm="1">
        <f t="array" aca="1" ref="AS43" ca="1">IF($B43="","",IF(ISBLANK(INDIRECT("'R10.Documentos no web'!D"&amp;SUM(21,17*40,1))),"",INDIRECT("'R10.Documentos no web'!D"&amp;SUM(21,17*40,1))))</f>
        <v/>
      </c>
      <c r="AT43" s="251" t="str" cm="1">
        <f t="array" aca="1" ref="AT43" ca="1">IF($B43="","",IF(ISBLANK(INDIRECT("'R10.Documentos no web'!D"&amp;SUM(21,17*41,1))),"",INDIRECT("'R10.Documentos no web'!D"&amp;SUM(21,17*41,1))))</f>
        <v/>
      </c>
      <c r="AU43" s="251" t="str" cm="1">
        <f t="array" aca="1" ref="AU43" ca="1">IF($B43="","",IF(ISBLANK(INDIRECT("'R10.Documentos no web'!D"&amp;SUM(21,17*42,1))),"",INDIRECT("'R10.Documentos no web'!D"&amp;SUM(21,17*42,1))))</f>
        <v/>
      </c>
      <c r="AV43" s="251" t="str" cm="1">
        <f t="array" aca="1" ref="AV43" ca="1">IF($B43="","",IF(ISBLANK(INDIRECT("'R10.Documentos no web'!D"&amp;SUM(21,17*43,1))),"",INDIRECT("'R10.Documentos no web'!D"&amp;SUM(21,17*43,1))))</f>
        <v/>
      </c>
      <c r="AW43" s="251" t="str" cm="1">
        <f t="array" aca="1" ref="AW43" ca="1">IF($B43="","",IF(ISBLANK(INDIRECT("'R10.Documentos no web'!D"&amp;SUM(21,17*44,1))),"",INDIRECT("'R10.Documentos no web'!D"&amp;SUM(21,17*44,1))))</f>
        <v/>
      </c>
    </row>
    <row r="44" spans="2:49" ht="20.25" customHeight="1">
      <c r="B44" s="178" t="str" cm="1">
        <f t="array" ref="B44">IFERROR(INDEX('03.Muestra'!$B$8:$B$17,SMALL(IF("Documento no web"='03.Muestra'!$D$8:$D$17,ROW('03.Muestra'!$B$8:$B$17)-MIN(ROW('03.Muestra'!$D$8:$D$17))+1,""),ROW()-35)),"")</f>
        <v/>
      </c>
      <c r="C44" s="209" t="str" cm="1">
        <f t="array" ref="C44">IFERROR(INDEX('03.Muestra'!$C$8:$C$17,SMALL(IF("Documento no web"='03.Muestra'!$D$8:$D$17,ROW('03.Muestra'!$C$8:$C$17)-MIN(ROW('03.Muestra'!$D$8:$D$17))+1,""),ROW()-35)),"")</f>
        <v/>
      </c>
      <c r="D44" s="210" t="str" cm="1">
        <f t="array" ref="D44">IFERROR(INDEX('03.Muestra'!$F$8:$F$17,SMALL(IF("Documento no web"='03.Muestra'!$D$8:$D$17,ROW('03.Muestra'!$F$8:$F$17)-MIN(ROW('03.Muestra'!$D$8:$D$17))+1,""),ROW()-35)),"")</f>
        <v/>
      </c>
      <c r="E44" s="251" t="str" cm="1">
        <f t="array" aca="1" ref="E44" ca="1">IF($B44="","",IF(ISBLANK(INDIRECT("'R10.Documentos no web'!D"&amp;SUM(21,17*0,1))),"",INDIRECT("'R10.Documentos no web'!D"&amp;SUM(21,17*0,1))))</f>
        <v/>
      </c>
      <c r="F44" s="251" t="str" cm="1">
        <f t="array" aca="1" ref="F44" ca="1">IF($B44="","",IF(ISBLANK(INDIRECT("'R10.Documentos no web'!D"&amp;SUM(21,17*1,1))),"",INDIRECT("'R10.Documentos no web'!D"&amp;SUM(21,17*1,1))))</f>
        <v/>
      </c>
      <c r="G44" s="251" t="str" cm="1">
        <f t="array" aca="1" ref="G44" ca="1">IF($B44="","",IF(ISBLANK(INDIRECT("'R10.Documentos no web'!D"&amp;SUM(21,17*2,1))),"",INDIRECT("'R10.Documentos no web'!D"&amp;SUM(21,17*2,1))))</f>
        <v/>
      </c>
      <c r="H44" s="251" t="str" cm="1">
        <f t="array" aca="1" ref="H44" ca="1">IF($B44="","",IF(ISBLANK(INDIRECT("'R10.Documentos no web'!D"&amp;SUM(21,17*3,1))),"",INDIRECT("'R10.Documentos no web'!D"&amp;SUM(21,17*3,1))))</f>
        <v/>
      </c>
      <c r="I44" s="251" t="str" cm="1">
        <f t="array" aca="1" ref="I44" ca="1">IF($B44="","",IF(ISBLANK(INDIRECT("'R10.Documentos no web'!D"&amp;SUM(21,17*4,1))),"",INDIRECT("'R10.Documentos no web'!D"&amp;SUM(21,17*4,1))))</f>
        <v/>
      </c>
      <c r="J44" s="251" t="str" cm="1">
        <f t="array" aca="1" ref="J44" ca="1">IF($B44="","",IF(ISBLANK(INDIRECT("'R10.Documentos no web'!D"&amp;SUM(21,17*5,1))),"",INDIRECT("'R10.Documentos no web'!D"&amp;SUM(21,17*5,1))))</f>
        <v/>
      </c>
      <c r="K44" s="251" t="str" cm="1">
        <f t="array" aca="1" ref="K44" ca="1">IF($B44="","",IF(ISBLANK(INDIRECT("'R10.Documentos no web'!D"&amp;SUM(21,17*6,1))),"",INDIRECT("'R10.Documentos no web'!D"&amp;SUM(21,17*6,1))))</f>
        <v/>
      </c>
      <c r="L44" s="251" t="str" cm="1">
        <f t="array" aca="1" ref="L44" ca="1">IF($B44="","",IF(ISBLANK(INDIRECT("'R10.Documentos no web'!D"&amp;SUM(21,17*7,1))),"",INDIRECT("'R10.Documentos no web'!D"&amp;SUM(21,17*7,1))))</f>
        <v/>
      </c>
      <c r="M44" s="251" t="str" cm="1">
        <f t="array" aca="1" ref="M44" ca="1">IF($B44="","",IF(ISBLANK(INDIRECT("'R10.Documentos no web'!D"&amp;SUM(21,17*8,1))),"",INDIRECT("'R10.Documentos no web'!D"&amp;SUM(21,17*8,1))))</f>
        <v/>
      </c>
      <c r="N44" s="251" t="str" cm="1">
        <f t="array" aca="1" ref="N44" ca="1">IF($B44="","",IF(ISBLANK(INDIRECT("'R10.Documentos no web'!D"&amp;SUM(21,17*9,1))),"",INDIRECT("'R10.Documentos no web'!D"&amp;SUM(21,17*9,1))))</f>
        <v/>
      </c>
      <c r="O44" s="251" t="str" cm="1">
        <f t="array" aca="1" ref="O44" ca="1">IF($B44="","",IF(ISBLANK(INDIRECT("'R10.Documentos no web'!D"&amp;SUM(21,17*10,1))),"",INDIRECT("'R10.Documentos no web'!D"&amp;SUM(21,17*10,1))))</f>
        <v/>
      </c>
      <c r="P44" s="251" t="str" cm="1">
        <f t="array" aca="1" ref="P44" ca="1">IF($B44="","",IF(ISBLANK(INDIRECT("'R10.Documentos no web'!D"&amp;SUM(21,17*11,1))),"",INDIRECT("'R10.Documentos no web'!D"&amp;SUM(21,17*11,1))))</f>
        <v/>
      </c>
      <c r="Q44" s="251" t="str" cm="1">
        <f t="array" aca="1" ref="Q44" ca="1">IF($B44="","",IF(ISBLANK(INDIRECT("'R10.Documentos no web'!D"&amp;SUM(21,17*12,1))),"",INDIRECT("'R10.Documentos no web'!D"&amp;SUM(21,17*12,1))))</f>
        <v/>
      </c>
      <c r="R44" s="251" t="str" cm="1">
        <f t="array" aca="1" ref="R44" ca="1">IF($B44="","",IF(ISBLANK(INDIRECT("'R10.Documentos no web'!D"&amp;SUM(21,17*13,1))),"",INDIRECT("'R10.Documentos no web'!D"&amp;SUM(21,17*13,1))))</f>
        <v/>
      </c>
      <c r="S44" s="251" t="str" cm="1">
        <f t="array" aca="1" ref="S44" ca="1">IF($B44="","",IF(ISBLANK(INDIRECT("'R10.Documentos no web'!D"&amp;SUM(21,17*14,1))),"",INDIRECT("'R10.Documentos no web'!D"&amp;SUM(21,17*14,1))))</f>
        <v/>
      </c>
      <c r="T44" s="251" t="str" cm="1">
        <f t="array" aca="1" ref="T44" ca="1">IF($B44="","",IF(ISBLANK(INDIRECT("'R10.Documentos no web'!D"&amp;SUM(21,17*15,1))),"",INDIRECT("'R10.Documentos no web'!D"&amp;SUM(21,17*15,1))))</f>
        <v/>
      </c>
      <c r="U44" s="251" t="str" cm="1">
        <f t="array" aca="1" ref="U44" ca="1">IF($B44="","",IF(ISBLANK(INDIRECT("'R10.Documentos no web'!D"&amp;SUM(21,17*16,1))),"",INDIRECT("'R10.Documentos no web'!D"&amp;SUM(21,17*16,1))))</f>
        <v/>
      </c>
      <c r="V44" s="251" t="str" cm="1">
        <f t="array" aca="1" ref="V44" ca="1">IF($B44="","",IF(ISBLANK(INDIRECT("'R10.Documentos no web'!D"&amp;SUM(21,17*17,1))),"",INDIRECT("'R10.Documentos no web'!D"&amp;SUM(21,17*17,1))))</f>
        <v/>
      </c>
      <c r="W44" s="251" t="str" cm="1">
        <f t="array" aca="1" ref="W44" ca="1">IF($B44="","",IF(ISBLANK(INDIRECT("'R10.Documentos no web'!D"&amp;SUM(21,17*18,1))),"",INDIRECT("'R10.Documentos no web'!D"&amp;SUM(21,17*18,1))))</f>
        <v/>
      </c>
      <c r="X44" s="251" t="str" cm="1">
        <f t="array" aca="1" ref="X44" ca="1">IF($B44="","",IF(ISBLANK(INDIRECT("'R10.Documentos no web'!D"&amp;SUM(21,17*19,1))),"",INDIRECT("'R10.Documentos no web'!D"&amp;SUM(21,17*19,1))))</f>
        <v/>
      </c>
      <c r="Y44" s="251" t="str" cm="1">
        <f t="array" aca="1" ref="Y44" ca="1">IF($B44="","",IF(ISBLANK(INDIRECT("'R10.Documentos no web'!D"&amp;SUM(21,17*20,1))),"",INDIRECT("'R10.Documentos no web'!D"&amp;SUM(21,17*20,1))))</f>
        <v/>
      </c>
      <c r="Z44" s="251" t="str" cm="1">
        <f t="array" aca="1" ref="Z44" ca="1">IF($B44="","",IF(ISBLANK(INDIRECT("'R10.Documentos no web'!D"&amp;SUM(21,17*21,1))),"",INDIRECT("'R10.Documentos no web'!D"&amp;SUM(21,17*21,1))))</f>
        <v/>
      </c>
      <c r="AA44" s="251" t="str" cm="1">
        <f t="array" aca="1" ref="AA44" ca="1">IF($B44="","",IF(ISBLANK(INDIRECT("'R10.Documentos no web'!D"&amp;SUM(21,17*22,1))),"",INDIRECT("'R10.Documentos no web'!D"&amp;SUM(21,17*22,1))))</f>
        <v/>
      </c>
      <c r="AB44" s="251" t="str" cm="1">
        <f t="array" aca="1" ref="AB44" ca="1">IF($B44="","",IF(ISBLANK(INDIRECT("'R10.Documentos no web'!D"&amp;SUM(21,17*23,1))),"",INDIRECT("'R10.Documentos no web'!D"&amp;SUM(21,17*23,1))))</f>
        <v/>
      </c>
      <c r="AC44" s="251" t="str" cm="1">
        <f t="array" aca="1" ref="AC44" ca="1">IF($B44="","",IF(ISBLANK(INDIRECT("'R10.Documentos no web'!D"&amp;SUM(21,17*24,1))),"",INDIRECT("'R10.Documentos no web'!D"&amp;SUM(21,17*24,1))))</f>
        <v/>
      </c>
      <c r="AD44" s="251" t="str" cm="1">
        <f t="array" aca="1" ref="AD44" ca="1">IF($B44="","",IF(ISBLANK(INDIRECT("'R10.Documentos no web'!D"&amp;SUM(21,17*25,1))),"",INDIRECT("'R10.Documentos no web'!D"&amp;SUM(21,17*25,1))))</f>
        <v/>
      </c>
      <c r="AE44" s="251" t="str" cm="1">
        <f t="array" aca="1" ref="AE44" ca="1">IF($B44="","",IF(ISBLANK(INDIRECT("'R10.Documentos no web'!D"&amp;SUM(21,17*26,1))),"",INDIRECT("'R10.Documentos no web'!D"&amp;SUM(21,17*26,1))))</f>
        <v/>
      </c>
      <c r="AF44" s="251" t="str" cm="1">
        <f t="array" aca="1" ref="AF44" ca="1">IF($B44="","",IF(ISBLANK(INDIRECT("'R10.Documentos no web'!D"&amp;SUM(21,17*27,1))),"",INDIRECT("'R10.Documentos no web'!D"&amp;SUM(21,17*27,1))))</f>
        <v/>
      </c>
      <c r="AG44" s="251" t="str" cm="1">
        <f t="array" aca="1" ref="AG44" ca="1">IF($B44="","",IF(ISBLANK(INDIRECT("'R10.Documentos no web'!D"&amp;SUM(21,17*28,1))),"",INDIRECT("'R10.Documentos no web'!D"&amp;SUM(21,17*28,1))))</f>
        <v/>
      </c>
      <c r="AH44" s="251" t="str" cm="1">
        <f t="array" aca="1" ref="AH44" ca="1">IF($B44="","",IF(ISBLANK(INDIRECT("'R10.Documentos no web'!D"&amp;SUM(21,17*29,1))),"",INDIRECT("'R10.Documentos no web'!D"&amp;SUM(21,17*29,1))))</f>
        <v/>
      </c>
      <c r="AI44" s="251" t="str" cm="1">
        <f t="array" aca="1" ref="AI44" ca="1">IF($B44="","",IF(ISBLANK(INDIRECT("'R10.Documentos no web'!D"&amp;SUM(21,17*30,1))),"",INDIRECT("'R10.Documentos no web'!D"&amp;SUM(21,17*30,1))))</f>
        <v/>
      </c>
      <c r="AJ44" s="251" t="str" cm="1">
        <f t="array" aca="1" ref="AJ44" ca="1">IF($B44="","",IF(ISBLANK(INDIRECT("'R10.Documentos no web'!D"&amp;SUM(21,17*31,1))),"",INDIRECT("'R10.Documentos no web'!D"&amp;SUM(21,17*31,1))))</f>
        <v/>
      </c>
      <c r="AK44" s="251" t="str" cm="1">
        <f t="array" aca="1" ref="AK44" ca="1">IF($B44="","",IF(ISBLANK(INDIRECT("'R10.Documentos no web'!D"&amp;SUM(21,17*32,1))),"",INDIRECT("'R10.Documentos no web'!D"&amp;SUM(21,17*32,1))))</f>
        <v/>
      </c>
      <c r="AL44" s="251" t="str" cm="1">
        <f t="array" aca="1" ref="AL44" ca="1">IF($B44="","",IF(ISBLANK(INDIRECT("'R10.Documentos no web'!D"&amp;SUM(21,17*33,1))),"",INDIRECT("'R10.Documentos no web'!D"&amp;SUM(21,17*33,1))))</f>
        <v/>
      </c>
      <c r="AM44" s="251" t="str" cm="1">
        <f t="array" aca="1" ref="AM44" ca="1">IF($B44="","",IF(ISBLANK(INDIRECT("'R10.Documentos no web'!D"&amp;SUM(21,17*34,1))),"",INDIRECT("'R10.Documentos no web'!D"&amp;SUM(21,17*34,1))))</f>
        <v/>
      </c>
      <c r="AN44" s="251" t="str" cm="1">
        <f t="array" aca="1" ref="AN44" ca="1">IF($B44="","",IF(ISBLANK(INDIRECT("'R10.Documentos no web'!D"&amp;SUM(21,17*35,1))),"",INDIRECT("'R10.Documentos no web'!D"&amp;SUM(21,17*35,1))))</f>
        <v/>
      </c>
      <c r="AO44" s="251" t="str" cm="1">
        <f t="array" aca="1" ref="AO44" ca="1">IF($B44="","",IF(ISBLANK(INDIRECT("'R10.Documentos no web'!D"&amp;SUM(21,17*36,1))),"",INDIRECT("'R10.Documentos no web'!D"&amp;SUM(21,17*36,1))))</f>
        <v/>
      </c>
      <c r="AP44" s="251" t="str" cm="1">
        <f t="array" aca="1" ref="AP44" ca="1">IF($B44="","",IF(ISBLANK(INDIRECT("'R10.Documentos no web'!D"&amp;SUM(21,17*37,1))),"",INDIRECT("'R10.Documentos no web'!D"&amp;SUM(21,17*37,1))))</f>
        <v/>
      </c>
      <c r="AQ44" s="251" t="str" cm="1">
        <f t="array" aca="1" ref="AQ44" ca="1">IF($B44="","",IF(ISBLANK(INDIRECT("'R10.Documentos no web'!D"&amp;SUM(21,17*38,1))),"",INDIRECT("'R10.Documentos no web'!D"&amp;SUM(21,17*38,1))))</f>
        <v/>
      </c>
      <c r="AR44" s="251" t="str" cm="1">
        <f t="array" aca="1" ref="AR44" ca="1">IF($B44="","",IF(ISBLANK(INDIRECT("'R10.Documentos no web'!D"&amp;SUM(21,17*39,1))),"",INDIRECT("'R10.Documentos no web'!D"&amp;SUM(21,17*39,1))))</f>
        <v/>
      </c>
      <c r="AS44" s="251" t="str" cm="1">
        <f t="array" aca="1" ref="AS44" ca="1">IF($B44="","",IF(ISBLANK(INDIRECT("'R10.Documentos no web'!D"&amp;SUM(21,17*40,1))),"",INDIRECT("'R10.Documentos no web'!D"&amp;SUM(21,17*40,1))))</f>
        <v/>
      </c>
      <c r="AT44" s="251" t="str" cm="1">
        <f t="array" aca="1" ref="AT44" ca="1">IF($B44="","",IF(ISBLANK(INDIRECT("'R10.Documentos no web'!D"&amp;SUM(21,17*41,1))),"",INDIRECT("'R10.Documentos no web'!D"&amp;SUM(21,17*41,1))))</f>
        <v/>
      </c>
      <c r="AU44" s="251" t="str" cm="1">
        <f t="array" aca="1" ref="AU44" ca="1">IF($B44="","",IF(ISBLANK(INDIRECT("'R10.Documentos no web'!D"&amp;SUM(21,17*42,1))),"",INDIRECT("'R10.Documentos no web'!D"&amp;SUM(21,17*42,1))))</f>
        <v/>
      </c>
      <c r="AV44" s="251" t="str" cm="1">
        <f t="array" aca="1" ref="AV44" ca="1">IF($B44="","",IF(ISBLANK(INDIRECT("'R10.Documentos no web'!D"&amp;SUM(21,17*43,1))),"",INDIRECT("'R10.Documentos no web'!D"&amp;SUM(21,17*43,1))))</f>
        <v/>
      </c>
      <c r="AW44" s="251" t="str" cm="1">
        <f t="array" aca="1" ref="AW44" ca="1">IF($B44="","",IF(ISBLANK(INDIRECT("'R10.Documentos no web'!D"&amp;SUM(21,17*44,1))),"",INDIRECT("'R10.Documentos no web'!D"&amp;SUM(21,17*44,1))))</f>
        <v/>
      </c>
    </row>
    <row r="45" spans="2:49" ht="20.25" customHeight="1">
      <c r="B45" s="178" t="str" cm="1">
        <f t="array" ref="B45">IFERROR(INDEX('03.Muestra'!$B$8:$B$17,SMALL(IF("Documento no web"='03.Muestra'!$D$8:$D$17,ROW('03.Muestra'!$B$8:$B$17)-MIN(ROW('03.Muestra'!$D$8:$D$17))+1,""),ROW()-35)),"")</f>
        <v/>
      </c>
      <c r="C45" s="209" t="str" cm="1">
        <f t="array" ref="C45">IFERROR(INDEX('03.Muestra'!$C$8:$C$17,SMALL(IF("Documento no web"='03.Muestra'!$D$8:$D$17,ROW('03.Muestra'!$C$8:$C$17)-MIN(ROW('03.Muestra'!$D$8:$D$17))+1,""),ROW()-35)),"")</f>
        <v/>
      </c>
      <c r="D45" s="210" t="str" cm="1">
        <f t="array" ref="D45">IFERROR(INDEX('03.Muestra'!$F$8:$F$17,SMALL(IF("Documento no web"='03.Muestra'!$D$8:$D$17,ROW('03.Muestra'!$F$8:$F$17)-MIN(ROW('03.Muestra'!$D$8:$D$17))+1,""),ROW()-35)),"")</f>
        <v/>
      </c>
      <c r="E45" s="251" t="str" cm="1">
        <f t="array" aca="1" ref="E45" ca="1">IF($B45="","",IF(ISBLANK(INDIRECT("'R10.Documentos no web'!D"&amp;SUM(21,17*0,1))),"",INDIRECT("'R10.Documentos no web'!D"&amp;SUM(21,17*0,1))))</f>
        <v/>
      </c>
      <c r="F45" s="251" t="str" cm="1">
        <f t="array" aca="1" ref="F45" ca="1">IF($B45="","",IF(ISBLANK(INDIRECT("'R10.Documentos no web'!D"&amp;SUM(21,17*1,1))),"",INDIRECT("'R10.Documentos no web'!D"&amp;SUM(21,17*1,1))))</f>
        <v/>
      </c>
      <c r="G45" s="251" t="str" cm="1">
        <f t="array" aca="1" ref="G45" ca="1">IF($B45="","",IF(ISBLANK(INDIRECT("'R10.Documentos no web'!D"&amp;SUM(21,17*2,1))),"",INDIRECT("'R10.Documentos no web'!D"&amp;SUM(21,17*2,1))))</f>
        <v/>
      </c>
      <c r="H45" s="251" t="str" cm="1">
        <f t="array" aca="1" ref="H45" ca="1">IF($B45="","",IF(ISBLANK(INDIRECT("'R10.Documentos no web'!D"&amp;SUM(21,17*3,1))),"",INDIRECT("'R10.Documentos no web'!D"&amp;SUM(21,17*3,1))))</f>
        <v/>
      </c>
      <c r="I45" s="251" t="str" cm="1">
        <f t="array" aca="1" ref="I45" ca="1">IF($B45="","",IF(ISBLANK(INDIRECT("'R10.Documentos no web'!D"&amp;SUM(21,17*4,1))),"",INDIRECT("'R10.Documentos no web'!D"&amp;SUM(21,17*4,1))))</f>
        <v/>
      </c>
      <c r="J45" s="251" t="str" cm="1">
        <f t="array" aca="1" ref="J45" ca="1">IF($B45="","",IF(ISBLANK(INDIRECT("'R10.Documentos no web'!D"&amp;SUM(21,17*5,1))),"",INDIRECT("'R10.Documentos no web'!D"&amp;SUM(21,17*5,1))))</f>
        <v/>
      </c>
      <c r="K45" s="251" t="str" cm="1">
        <f t="array" aca="1" ref="K45" ca="1">IF($B45="","",IF(ISBLANK(INDIRECT("'R10.Documentos no web'!D"&amp;SUM(21,17*6,1))),"",INDIRECT("'R10.Documentos no web'!D"&amp;SUM(21,17*6,1))))</f>
        <v/>
      </c>
      <c r="L45" s="251" t="str" cm="1">
        <f t="array" aca="1" ref="L45" ca="1">IF($B45="","",IF(ISBLANK(INDIRECT("'R10.Documentos no web'!D"&amp;SUM(21,17*7,1))),"",INDIRECT("'R10.Documentos no web'!D"&amp;SUM(21,17*7,1))))</f>
        <v/>
      </c>
      <c r="M45" s="251" t="str" cm="1">
        <f t="array" aca="1" ref="M45" ca="1">IF($B45="","",IF(ISBLANK(INDIRECT("'R10.Documentos no web'!D"&amp;SUM(21,17*8,1))),"",INDIRECT("'R10.Documentos no web'!D"&amp;SUM(21,17*8,1))))</f>
        <v/>
      </c>
      <c r="N45" s="251" t="str" cm="1">
        <f t="array" aca="1" ref="N45" ca="1">IF($B45="","",IF(ISBLANK(INDIRECT("'R10.Documentos no web'!D"&amp;SUM(21,17*9,1))),"",INDIRECT("'R10.Documentos no web'!D"&amp;SUM(21,17*9,1))))</f>
        <v/>
      </c>
      <c r="O45" s="251" t="str" cm="1">
        <f t="array" aca="1" ref="O45" ca="1">IF($B45="","",IF(ISBLANK(INDIRECT("'R10.Documentos no web'!D"&amp;SUM(21,17*10,1))),"",INDIRECT("'R10.Documentos no web'!D"&amp;SUM(21,17*10,1))))</f>
        <v/>
      </c>
      <c r="P45" s="251" t="str" cm="1">
        <f t="array" aca="1" ref="P45" ca="1">IF($B45="","",IF(ISBLANK(INDIRECT("'R10.Documentos no web'!D"&amp;SUM(21,17*11,1))),"",INDIRECT("'R10.Documentos no web'!D"&amp;SUM(21,17*11,1))))</f>
        <v/>
      </c>
      <c r="Q45" s="251" t="str" cm="1">
        <f t="array" aca="1" ref="Q45" ca="1">IF($B45="","",IF(ISBLANK(INDIRECT("'R10.Documentos no web'!D"&amp;SUM(21,17*12,1))),"",INDIRECT("'R10.Documentos no web'!D"&amp;SUM(21,17*12,1))))</f>
        <v/>
      </c>
      <c r="R45" s="251" t="str" cm="1">
        <f t="array" aca="1" ref="R45" ca="1">IF($B45="","",IF(ISBLANK(INDIRECT("'R10.Documentos no web'!D"&amp;SUM(21,17*13,1))),"",INDIRECT("'R10.Documentos no web'!D"&amp;SUM(21,17*13,1))))</f>
        <v/>
      </c>
      <c r="S45" s="251" t="str" cm="1">
        <f t="array" aca="1" ref="S45" ca="1">IF($B45="","",IF(ISBLANK(INDIRECT("'R10.Documentos no web'!D"&amp;SUM(21,17*14,1))),"",INDIRECT("'R10.Documentos no web'!D"&amp;SUM(21,17*14,1))))</f>
        <v/>
      </c>
      <c r="T45" s="251" t="str" cm="1">
        <f t="array" aca="1" ref="T45" ca="1">IF($B45="","",IF(ISBLANK(INDIRECT("'R10.Documentos no web'!D"&amp;SUM(21,17*15,1))),"",INDIRECT("'R10.Documentos no web'!D"&amp;SUM(21,17*15,1))))</f>
        <v/>
      </c>
      <c r="U45" s="251" t="str" cm="1">
        <f t="array" aca="1" ref="U45" ca="1">IF($B45="","",IF(ISBLANK(INDIRECT("'R10.Documentos no web'!D"&amp;SUM(21,17*16,1))),"",INDIRECT("'R10.Documentos no web'!D"&amp;SUM(21,17*16,1))))</f>
        <v/>
      </c>
      <c r="V45" s="251" t="str" cm="1">
        <f t="array" aca="1" ref="V45" ca="1">IF($B45="","",IF(ISBLANK(INDIRECT("'R10.Documentos no web'!D"&amp;SUM(21,17*17,1))),"",INDIRECT("'R10.Documentos no web'!D"&amp;SUM(21,17*17,1))))</f>
        <v/>
      </c>
      <c r="W45" s="251" t="str" cm="1">
        <f t="array" aca="1" ref="W45" ca="1">IF($B45="","",IF(ISBLANK(INDIRECT("'R10.Documentos no web'!D"&amp;SUM(21,17*18,1))),"",INDIRECT("'R10.Documentos no web'!D"&amp;SUM(21,17*18,1))))</f>
        <v/>
      </c>
      <c r="X45" s="251" t="str" cm="1">
        <f t="array" aca="1" ref="X45" ca="1">IF($B45="","",IF(ISBLANK(INDIRECT("'R10.Documentos no web'!D"&amp;SUM(21,17*19,1))),"",INDIRECT("'R10.Documentos no web'!D"&amp;SUM(21,17*19,1))))</f>
        <v/>
      </c>
      <c r="Y45" s="251" t="str" cm="1">
        <f t="array" aca="1" ref="Y45" ca="1">IF($B45="","",IF(ISBLANK(INDIRECT("'R10.Documentos no web'!D"&amp;SUM(21,17*20,1))),"",INDIRECT("'R10.Documentos no web'!D"&amp;SUM(21,17*20,1))))</f>
        <v/>
      </c>
      <c r="Z45" s="251" t="str" cm="1">
        <f t="array" aca="1" ref="Z45" ca="1">IF($B45="","",IF(ISBLANK(INDIRECT("'R10.Documentos no web'!D"&amp;SUM(21,17*21,1))),"",INDIRECT("'R10.Documentos no web'!D"&amp;SUM(21,17*21,1))))</f>
        <v/>
      </c>
      <c r="AA45" s="251" t="str" cm="1">
        <f t="array" aca="1" ref="AA45" ca="1">IF($B45="","",IF(ISBLANK(INDIRECT("'R10.Documentos no web'!D"&amp;SUM(21,17*22,1))),"",INDIRECT("'R10.Documentos no web'!D"&amp;SUM(21,17*22,1))))</f>
        <v/>
      </c>
      <c r="AB45" s="251" t="str" cm="1">
        <f t="array" aca="1" ref="AB45" ca="1">IF($B45="","",IF(ISBLANK(INDIRECT("'R10.Documentos no web'!D"&amp;SUM(21,17*23,1))),"",INDIRECT("'R10.Documentos no web'!D"&amp;SUM(21,17*23,1))))</f>
        <v/>
      </c>
      <c r="AC45" s="251" t="str" cm="1">
        <f t="array" aca="1" ref="AC45" ca="1">IF($B45="","",IF(ISBLANK(INDIRECT("'R10.Documentos no web'!D"&amp;SUM(21,17*24,1))),"",INDIRECT("'R10.Documentos no web'!D"&amp;SUM(21,17*24,1))))</f>
        <v/>
      </c>
      <c r="AD45" s="251" t="str" cm="1">
        <f t="array" aca="1" ref="AD45" ca="1">IF($B45="","",IF(ISBLANK(INDIRECT("'R10.Documentos no web'!D"&amp;SUM(21,17*25,1))),"",INDIRECT("'R10.Documentos no web'!D"&amp;SUM(21,17*25,1))))</f>
        <v/>
      </c>
      <c r="AE45" s="251" t="str" cm="1">
        <f t="array" aca="1" ref="AE45" ca="1">IF($B45="","",IF(ISBLANK(INDIRECT("'R10.Documentos no web'!D"&amp;SUM(21,17*26,1))),"",INDIRECT("'R10.Documentos no web'!D"&amp;SUM(21,17*26,1))))</f>
        <v/>
      </c>
      <c r="AF45" s="251" t="str" cm="1">
        <f t="array" aca="1" ref="AF45" ca="1">IF($B45="","",IF(ISBLANK(INDIRECT("'R10.Documentos no web'!D"&amp;SUM(21,17*27,1))),"",INDIRECT("'R10.Documentos no web'!D"&amp;SUM(21,17*27,1))))</f>
        <v/>
      </c>
      <c r="AG45" s="251" t="str" cm="1">
        <f t="array" aca="1" ref="AG45" ca="1">IF($B45="","",IF(ISBLANK(INDIRECT("'R10.Documentos no web'!D"&amp;SUM(21,17*28,1))),"",INDIRECT("'R10.Documentos no web'!D"&amp;SUM(21,17*28,1))))</f>
        <v/>
      </c>
      <c r="AH45" s="251" t="str" cm="1">
        <f t="array" aca="1" ref="AH45" ca="1">IF($B45="","",IF(ISBLANK(INDIRECT("'R10.Documentos no web'!D"&amp;SUM(21,17*29,1))),"",INDIRECT("'R10.Documentos no web'!D"&amp;SUM(21,17*29,1))))</f>
        <v/>
      </c>
      <c r="AI45" s="251" t="str" cm="1">
        <f t="array" aca="1" ref="AI45" ca="1">IF($B45="","",IF(ISBLANK(INDIRECT("'R10.Documentos no web'!D"&amp;SUM(21,17*30,1))),"",INDIRECT("'R10.Documentos no web'!D"&amp;SUM(21,17*30,1))))</f>
        <v/>
      </c>
      <c r="AJ45" s="251" t="str" cm="1">
        <f t="array" aca="1" ref="AJ45" ca="1">IF($B45="","",IF(ISBLANK(INDIRECT("'R10.Documentos no web'!D"&amp;SUM(21,17*31,1))),"",INDIRECT("'R10.Documentos no web'!D"&amp;SUM(21,17*31,1))))</f>
        <v/>
      </c>
      <c r="AK45" s="251" t="str" cm="1">
        <f t="array" aca="1" ref="AK45" ca="1">IF($B45="","",IF(ISBLANK(INDIRECT("'R10.Documentos no web'!D"&amp;SUM(21,17*32,1))),"",INDIRECT("'R10.Documentos no web'!D"&amp;SUM(21,17*32,1))))</f>
        <v/>
      </c>
      <c r="AL45" s="251" t="str" cm="1">
        <f t="array" aca="1" ref="AL45" ca="1">IF($B45="","",IF(ISBLANK(INDIRECT("'R10.Documentos no web'!D"&amp;SUM(21,17*33,1))),"",INDIRECT("'R10.Documentos no web'!D"&amp;SUM(21,17*33,1))))</f>
        <v/>
      </c>
      <c r="AM45" s="251" t="str" cm="1">
        <f t="array" aca="1" ref="AM45" ca="1">IF($B45="","",IF(ISBLANK(INDIRECT("'R10.Documentos no web'!D"&amp;SUM(21,17*34,1))),"",INDIRECT("'R10.Documentos no web'!D"&amp;SUM(21,17*34,1))))</f>
        <v/>
      </c>
      <c r="AN45" s="251" t="str" cm="1">
        <f t="array" aca="1" ref="AN45" ca="1">IF($B45="","",IF(ISBLANK(INDIRECT("'R10.Documentos no web'!D"&amp;SUM(21,17*35,1))),"",INDIRECT("'R10.Documentos no web'!D"&amp;SUM(21,17*35,1))))</f>
        <v/>
      </c>
      <c r="AO45" s="251" t="str" cm="1">
        <f t="array" aca="1" ref="AO45" ca="1">IF($B45="","",IF(ISBLANK(INDIRECT("'R10.Documentos no web'!D"&amp;SUM(21,17*36,1))),"",INDIRECT("'R10.Documentos no web'!D"&amp;SUM(21,17*36,1))))</f>
        <v/>
      </c>
      <c r="AP45" s="251" t="str" cm="1">
        <f t="array" aca="1" ref="AP45" ca="1">IF($B45="","",IF(ISBLANK(INDIRECT("'R10.Documentos no web'!D"&amp;SUM(21,17*37,1))),"",INDIRECT("'R10.Documentos no web'!D"&amp;SUM(21,17*37,1))))</f>
        <v/>
      </c>
      <c r="AQ45" s="251" t="str" cm="1">
        <f t="array" aca="1" ref="AQ45" ca="1">IF($B45="","",IF(ISBLANK(INDIRECT("'R10.Documentos no web'!D"&amp;SUM(21,17*38,1))),"",INDIRECT("'R10.Documentos no web'!D"&amp;SUM(21,17*38,1))))</f>
        <v/>
      </c>
      <c r="AR45" s="251" t="str" cm="1">
        <f t="array" aca="1" ref="AR45" ca="1">IF($B45="","",IF(ISBLANK(INDIRECT("'R10.Documentos no web'!D"&amp;SUM(21,17*39,1))),"",INDIRECT("'R10.Documentos no web'!D"&amp;SUM(21,17*39,1))))</f>
        <v/>
      </c>
      <c r="AS45" s="251" t="str" cm="1">
        <f t="array" aca="1" ref="AS45" ca="1">IF($B45="","",IF(ISBLANK(INDIRECT("'R10.Documentos no web'!D"&amp;SUM(21,17*40,1))),"",INDIRECT("'R10.Documentos no web'!D"&amp;SUM(21,17*40,1))))</f>
        <v/>
      </c>
      <c r="AT45" s="251" t="str" cm="1">
        <f t="array" aca="1" ref="AT45" ca="1">IF($B45="","",IF(ISBLANK(INDIRECT("'R10.Documentos no web'!D"&amp;SUM(21,17*41,1))),"",INDIRECT("'R10.Documentos no web'!D"&amp;SUM(21,17*41,1))))</f>
        <v/>
      </c>
      <c r="AU45" s="251" t="str" cm="1">
        <f t="array" aca="1" ref="AU45" ca="1">IF($B45="","",IF(ISBLANK(INDIRECT("'R10.Documentos no web'!D"&amp;SUM(21,17*42,1))),"",INDIRECT("'R10.Documentos no web'!D"&amp;SUM(21,17*42,1))))</f>
        <v/>
      </c>
      <c r="AV45" s="251" t="str" cm="1">
        <f t="array" aca="1" ref="AV45" ca="1">IF($B45="","",IF(ISBLANK(INDIRECT("'R10.Documentos no web'!D"&amp;SUM(21,17*43,1))),"",INDIRECT("'R10.Documentos no web'!D"&amp;SUM(21,17*43,1))))</f>
        <v/>
      </c>
      <c r="AW45" s="251" t="str" cm="1">
        <f t="array" aca="1" ref="AW45" ca="1">IF($B45="","",IF(ISBLANK(INDIRECT("'R10.Documentos no web'!D"&amp;SUM(21,17*44,1))),"",INDIRECT("'R10.Documentos no web'!D"&amp;SUM(21,17*44,1))))</f>
        <v/>
      </c>
    </row>
    <row r="46" spans="2:49" ht="21.75" customHeight="1">
      <c r="D46" s="63" t="s">
        <v>148</v>
      </c>
      <c r="E46" s="64" t="str">
        <f ca="1">IF(OR('03.Muestra'!$D$20=0,COUNTIF('03.Muestra'!$D$8:'03.Muestra'!$D$17,"Documento no web")=0),"N/A", IF(COUNTIF(INDIRECT("'R10.Documentos no web'!$E"&amp;SUM(19,38*0)):INDIRECT("'R10.Documentos no web'!$E"&amp;SUM(53,38*0)),"ERR")&gt;0,"ERROR", IF(COUNTIF(E36:E45,"N/T")&gt;0, "EN CURSO", IF(COUNTIF(E36:E45,"N/D") &gt; 0,"EN CURSO", IF(COUNT($B36:$B45) = COUNTIF(E36:E45,"N/A"), "N/A", IF(COUNTIF(E36:E45,"Falla")&gt;('DATA - Oculta'!$C$25*((COUNTIF(E36:E45,"Pasa")+COUNTIF(E36:E45,"Falla")))), "NO CONFORME","CONFORME"))))))</f>
        <v>N/A</v>
      </c>
      <c r="F46" s="64" t="str">
        <f ca="1">IF(OR('03.Muestra'!$D$20=0,COUNTIF('03.Muestra'!$D$8:'03.Muestra'!$D$17,"Documento no web")=0),"N/A", IF(COUNTIF(INDIRECT("'R10.Documentos no web'!$E"&amp;SUM(19,38*0)):INDIRECT("'R10.Documentos no web'!$E"&amp;SUM(53,38*0)),"ERR")&gt;0,"ERROR", IF(COUNTIF(F36:F45,"N/T")&gt;0, "EN CURSO", IF(COUNTIF(F36:F45,"N/D") &gt; 0,"EN CURSO", IF(COUNT($B36:$B45) = COUNTIF(F36:F45,"N/A"), "N/A", IF(COUNTIF(F36:F45,"Falla")&gt;('DATA - Oculta'!$C$25*((COUNTIF(F36:F45,"Pasa")+COUNTIF(F36:F45,"Falla")))), "NO CONFORME","CONFORME"))))))</f>
        <v>N/A</v>
      </c>
      <c r="G46" s="64" t="str">
        <f ca="1">IF(OR('03.Muestra'!$D$20=0,COUNTIF('03.Muestra'!$D$8:'03.Muestra'!$D$17,"Documento no web")=0),"N/A", IF(COUNTIF(INDIRECT("'R10.Documentos no web'!$E"&amp;SUM(19,38*0)):INDIRECT("'R10.Documentos no web'!$E"&amp;SUM(53,38*0)),"ERR")&gt;0,"ERROR", IF(COUNTIF(G36:G45,"N/T")&gt;0, "EN CURSO", IF(COUNTIF(G36:G45,"N/D") &gt; 0,"EN CURSO", IF(COUNT($B36:$B45) = COUNTIF(G36:G45,"N/A"), "N/A", IF(COUNTIF(G36:G45,"Falla")&gt;('DATA - Oculta'!$C$25*((COUNTIF(G36:G45,"Pasa")+COUNTIF(G36:G45,"Falla")))), "NO CONFORME","CONFORME"))))))</f>
        <v>N/A</v>
      </c>
      <c r="H46" s="64" t="str">
        <f ca="1">IF(OR('03.Muestra'!$D$20=0,COUNTIF('03.Muestra'!$D$8:'03.Muestra'!$D$17,"Documento no web")=0),"N/A", IF(COUNTIF(INDIRECT("'R10.Documentos no web'!$E"&amp;SUM(19,38*0)):INDIRECT("'R10.Documentos no web'!$E"&amp;SUM(53,38*0)),"ERR")&gt;0,"ERROR", IF(COUNTIF(H36:H45,"N/T")&gt;0, "EN CURSO", IF(COUNTIF(H36:H45,"N/D") &gt; 0,"EN CURSO", IF(COUNT($B36:$B45) = COUNTIF(H36:H45,"N/A"), "N/A", IF(COUNTIF(H36:H45,"Falla")&gt;('DATA - Oculta'!$C$25*((COUNTIF(H36:H45,"Pasa")+COUNTIF(H36:H45,"Falla")))), "NO CONFORME","CONFORME"))))))</f>
        <v>N/A</v>
      </c>
      <c r="I46" s="64" t="str">
        <f ca="1">IF(OR('03.Muestra'!$D$20=0,COUNTIF('03.Muestra'!$D$8:'03.Muestra'!$D$17,"Documento no web")=0),"N/A", IF(COUNTIF(INDIRECT("'R10.Documentos no web'!$E"&amp;SUM(19,38*0)):INDIRECT("'R10.Documentos no web'!$E"&amp;SUM(53,38*0)),"ERR")&gt;0,"ERROR", IF(COUNTIF(I36:I45,"N/T")&gt;0, "EN CURSO", IF(COUNTIF(I36:I45,"N/D") &gt; 0,"EN CURSO", IF(COUNT($B36:$B45) = COUNTIF(I36:I45,"N/A"), "N/A", IF(COUNTIF(I36:I45,"Falla")&gt;('DATA - Oculta'!$C$25*((COUNTIF(I36:I45,"Pasa")+COUNTIF(I36:I45,"Falla")))), "NO CONFORME","CONFORME"))))))</f>
        <v>N/A</v>
      </c>
      <c r="J46" s="64" t="str">
        <f ca="1">IF(OR('03.Muestra'!$D$20=0,COUNTIF('03.Muestra'!$D$8:'03.Muestra'!$D$17,"Documento no web")=0),"N/A", IF(COUNTIF(INDIRECT("'R10.Documentos no web'!$E"&amp;SUM(19,38*0)):INDIRECT("'R10.Documentos no web'!$E"&amp;SUM(53,38*0)),"ERR")&gt;0,"ERROR", IF(COUNTIF(J36:J45,"N/T")&gt;0, "EN CURSO", IF(COUNTIF(J36:J45,"N/D") &gt; 0,"EN CURSO", IF(COUNT($B36:$B45) = COUNTIF(J36:J45,"N/A"), "N/A", IF(COUNTIF(J36:J45,"Falla")&gt;('DATA - Oculta'!$C$25*((COUNTIF(J36:J45,"Pasa")+COUNTIF(J36:J45,"Falla")))), "NO CONFORME","CONFORME"))))))</f>
        <v>N/A</v>
      </c>
      <c r="K46" s="64" t="str">
        <f ca="1">IF(OR('03.Muestra'!$D$20=0,COUNTIF('03.Muestra'!$D$8:'03.Muestra'!$D$17,"Documento no web")=0),"N/A", IF(COUNTIF(INDIRECT("'R10.Documentos no web'!$E"&amp;SUM(19,38*0)):INDIRECT("'R10.Documentos no web'!$E"&amp;SUM(53,38*0)),"ERR")&gt;0,"ERROR", IF(COUNTIF(K36:K45,"N/T")&gt;0, "EN CURSO", IF(COUNTIF(K36:K45,"N/D") &gt; 0,"EN CURSO", IF(COUNT($B36:$B45) = COUNTIF(K36:K45,"N/A"), "N/A", IF(COUNTIF(K36:K45,"Falla")&gt;('DATA - Oculta'!$C$25*((COUNTIF(K36:K45,"Pasa")+COUNTIF(K36:K45,"Falla")))), "NO CONFORME","CONFORME"))))))</f>
        <v>N/A</v>
      </c>
      <c r="L46" s="64" t="str">
        <f ca="1">IF(OR('03.Muestra'!$D$20=0,COUNTIF('03.Muestra'!$D$8:'03.Muestra'!$D$17,"Documento no web")=0),"N/A", IF(COUNTIF(INDIRECT("'R10.Documentos no web'!$E"&amp;SUM(19,38*0)):INDIRECT("'R10.Documentos no web'!$E"&amp;SUM(53,38*0)),"ERR")&gt;0,"ERROR", IF(COUNTIF(L36:L45,"N/T")&gt;0, "EN CURSO", IF(COUNTIF(L36:L45,"N/D") &gt; 0,"EN CURSO", IF(COUNT($B36:$B45) = COUNTIF(L36:L45,"N/A"), "N/A", IF(COUNTIF(L36:L45,"Falla")&gt;('DATA - Oculta'!$C$25*((COUNTIF(L36:L45,"Pasa")+COUNTIF(L36:L45,"Falla")))), "NO CONFORME","CONFORME"))))))</f>
        <v>N/A</v>
      </c>
      <c r="M46" s="64" t="str">
        <f ca="1">IF(OR('03.Muestra'!$D$20=0,COUNTIF('03.Muestra'!$D$8:'03.Muestra'!$D$17,"Documento no web")=0),"N/A", IF(COUNTIF(INDIRECT("'R10.Documentos no web'!$E"&amp;SUM(19,38*0)):INDIRECT("'R10.Documentos no web'!$E"&amp;SUM(53,38*0)),"ERR")&gt;0,"ERROR", IF(COUNTIF(M36:M45,"N/T")&gt;0, "EN CURSO", IF(COUNTIF(M36:M45,"N/D") &gt; 0,"EN CURSO", IF(COUNT($B36:$B45) = COUNTIF(M36:M45,"N/A"), "N/A", IF(COUNTIF(M36:M45,"Falla")&gt;('DATA - Oculta'!$C$25*((COUNTIF(M36:M45,"Pasa")+COUNTIF(M36:M45,"Falla")))), "NO CONFORME","CONFORME"))))))</f>
        <v>N/A</v>
      </c>
      <c r="N46" s="64" t="str">
        <f ca="1">IF(OR('03.Muestra'!$D$20=0,COUNTIF('03.Muestra'!$D$8:'03.Muestra'!$D$17,"Documento no web")=0),"N/A", IF(COUNTIF(INDIRECT("'R10.Documentos no web'!$E"&amp;SUM(19,38*0)):INDIRECT("'R10.Documentos no web'!$E"&amp;SUM(53,38*0)),"ERR")&gt;0,"ERROR", IF(COUNTIF(N36:N45,"N/T")&gt;0, "EN CURSO", IF(COUNTIF(N36:N45,"N/D") &gt; 0,"EN CURSO", IF(COUNT($B36:$B45) = COUNTIF(N36:N45,"N/A"), "N/A", IF(COUNTIF(N36:N45,"Falla")&gt;('DATA - Oculta'!$C$25*((COUNTIF(N36:N45,"Pasa")+COUNTIF(N36:N45,"Falla")))), "NO CONFORME","CONFORME"))))))</f>
        <v>N/A</v>
      </c>
      <c r="O46" s="64" t="str">
        <f ca="1">IF(OR('03.Muestra'!$D$20=0,COUNTIF('03.Muestra'!$D$8:'03.Muestra'!$D$17,"Documento no web")=0),"N/A", IF(COUNTIF(INDIRECT("'R10.Documentos no web'!$E"&amp;SUM(19,38*0)):INDIRECT("'R10.Documentos no web'!$E"&amp;SUM(53,38*0)),"ERR")&gt;0,"ERROR", IF(COUNTIF(O36:O45,"N/T")&gt;0, "EN CURSO", IF(COUNTIF(O36:O45,"N/D") &gt; 0,"EN CURSO", IF(COUNT($B36:$B45) = COUNTIF(O36:O45,"N/A"), "N/A", IF(COUNTIF(O36:O45,"Falla")&gt;('DATA - Oculta'!$C$25*((COUNTIF(O36:O45,"Pasa")+COUNTIF(O36:O45,"Falla")))), "NO CONFORME","CONFORME"))))))</f>
        <v>N/A</v>
      </c>
      <c r="P46" s="64" t="str">
        <f ca="1">IF(OR('03.Muestra'!$D$20=0,COUNTIF('03.Muestra'!$D$8:'03.Muestra'!$D$17,"Documento no web")=0),"N/A", IF(COUNTIF(INDIRECT("'R10.Documentos no web'!$E"&amp;SUM(19,38*0)):INDIRECT("'R10.Documentos no web'!$E"&amp;SUM(53,38*0)),"ERR")&gt;0,"ERROR", IF(COUNTIF(P36:P45,"N/T")&gt;0, "EN CURSO", IF(COUNTIF(P36:P45,"N/D") &gt; 0,"EN CURSO", IF(COUNT($B36:$B45) = COUNTIF(P36:P45,"N/A"), "N/A", IF(COUNTIF(P36:P45,"Falla")&gt;('DATA - Oculta'!$C$25*((COUNTIF(P36:P45,"Pasa")+COUNTIF(P36:P45,"Falla")))), "NO CONFORME","CONFORME"))))))</f>
        <v>N/A</v>
      </c>
      <c r="Q46" s="64" t="str">
        <f ca="1">IF(OR('03.Muestra'!$D$20=0,COUNTIF('03.Muestra'!$D$8:'03.Muestra'!$D$17,"Documento no web")=0),"N/A", IF(COUNTIF(INDIRECT("'R10.Documentos no web'!$E"&amp;SUM(19,38*0)):INDIRECT("'R10.Documentos no web'!$E"&amp;SUM(53,38*0)),"ERR")&gt;0,"ERROR", IF(COUNTIF(Q36:Q45,"N/T")&gt;0, "EN CURSO", IF(COUNTIF(Q36:Q45,"N/D") &gt; 0,"EN CURSO", IF(COUNT($B36:$B45) = COUNTIF(Q36:Q45,"N/A"), "N/A", IF(COUNTIF(Q36:Q45,"Falla")&gt;('DATA - Oculta'!$C$25*((COUNTIF(Q36:Q45,"Pasa")+COUNTIF(Q36:Q45,"Falla")))), "NO CONFORME","CONFORME"))))))</f>
        <v>N/A</v>
      </c>
      <c r="R46" s="64" t="str">
        <f ca="1">IF(OR('03.Muestra'!$D$20=0,COUNTIF('03.Muestra'!$D$8:'03.Muestra'!$D$17,"Documento no web")=0),"N/A", IF(COUNTIF(INDIRECT("'R10.Documentos no web'!$E"&amp;SUM(19,38*0)):INDIRECT("'R10.Documentos no web'!$E"&amp;SUM(53,38*0)),"ERR")&gt;0,"ERROR", IF(COUNTIF(R36:R45,"N/T")&gt;0, "EN CURSO", IF(COUNTIF(R36:R45,"N/D") &gt; 0,"EN CURSO", IF(COUNT($B36:$B45) = COUNTIF(R36:R45,"N/A"), "N/A", IF(COUNTIF(R36:R45,"Falla")&gt;('DATA - Oculta'!$C$25*((COUNTIF(R36:R45,"Pasa")+COUNTIF(R36:R45,"Falla")))), "NO CONFORME","CONFORME"))))))</f>
        <v>N/A</v>
      </c>
      <c r="S46" s="64" t="str">
        <f ca="1">IF(OR('03.Muestra'!$D$20=0,COUNTIF('03.Muestra'!$D$8:'03.Muestra'!$D$17,"Documento no web")=0),"N/A", IF(COUNTIF(INDIRECT("'R10.Documentos no web'!$E"&amp;SUM(19,38*0)):INDIRECT("'R10.Documentos no web'!$E"&amp;SUM(53,38*0)),"ERR")&gt;0,"ERROR", IF(COUNTIF(S36:S45,"N/T")&gt;0, "EN CURSO", IF(COUNTIF(S36:S45,"N/D") &gt; 0,"EN CURSO", IF(COUNT($B36:$B45) = COUNTIF(S36:S45,"N/A"), "N/A", IF(COUNTIF(S36:S45,"Falla")&gt;('DATA - Oculta'!$C$25*((COUNTIF(S36:S45,"Pasa")+COUNTIF(S36:S45,"Falla")))), "NO CONFORME","CONFORME"))))))</f>
        <v>N/A</v>
      </c>
      <c r="T46" s="64" t="str">
        <f ca="1">IF(OR('03.Muestra'!$D$20=0,COUNTIF('03.Muestra'!$D$8:'03.Muestra'!$D$17,"Documento no web")=0),"N/A", IF(COUNTIF(INDIRECT("'R10.Documentos no web'!$E"&amp;SUM(19,38*0)):INDIRECT("'R10.Documentos no web'!$E"&amp;SUM(53,38*0)),"ERR")&gt;0,"ERROR", IF(COUNTIF(T36:T45,"N/T")&gt;0, "EN CURSO", IF(COUNTIF(T36:T45,"N/D") &gt; 0,"EN CURSO", IF(COUNT($B36:$B45) = COUNTIF(T36:T45,"N/A"), "N/A", IF(COUNTIF(T36:T45,"Falla")&gt;('DATA - Oculta'!$C$25*((COUNTIF(T36:T45,"Pasa")+COUNTIF(T36:T45,"Falla")))), "NO CONFORME","CONFORME"))))))</f>
        <v>N/A</v>
      </c>
      <c r="U46" s="64" t="str">
        <f ca="1">IF(OR('03.Muestra'!$D$20=0,COUNTIF('03.Muestra'!$D$8:'03.Muestra'!$D$17,"Documento no web")=0),"N/A", IF(COUNTIF(INDIRECT("'R10.Documentos no web'!$E"&amp;SUM(19,38*0)):INDIRECT("'R10.Documentos no web'!$E"&amp;SUM(53,38*0)),"ERR")&gt;0,"ERROR", IF(COUNTIF(U36:U45,"N/T")&gt;0, "EN CURSO", IF(COUNTIF(U36:U45,"N/D") &gt; 0,"EN CURSO", IF(COUNT($B36:$B45) = COUNTIF(U36:U45,"N/A"), "N/A", IF(COUNTIF(U36:U45,"Falla")&gt;('DATA - Oculta'!$C$25*((COUNTIF(U36:U45,"Pasa")+COUNTIF(U36:U45,"Falla")))), "NO CONFORME","CONFORME"))))))</f>
        <v>N/A</v>
      </c>
      <c r="V46" s="64" t="str">
        <f ca="1">IF(OR('03.Muestra'!$D$20=0,COUNTIF('03.Muestra'!$D$8:'03.Muestra'!$D$17,"Documento no web")=0),"N/A", IF(COUNTIF(INDIRECT("'R10.Documentos no web'!$E"&amp;SUM(19,38*0)):INDIRECT("'R10.Documentos no web'!$E"&amp;SUM(53,38*0)),"ERR")&gt;0,"ERROR", IF(COUNTIF(V36:V45,"N/T")&gt;0, "EN CURSO", IF(COUNTIF(V36:V45,"N/D") &gt; 0,"EN CURSO", IF(COUNT($B36:$B45) = COUNTIF(V36:V45,"N/A"), "N/A", IF(COUNTIF(V36:V45,"Falla")&gt;('DATA - Oculta'!$C$25*((COUNTIF(V36:V45,"Pasa")+COUNTIF(V36:V45,"Falla")))), "NO CONFORME","CONFORME"))))))</f>
        <v>N/A</v>
      </c>
      <c r="W46" s="64" t="str">
        <f ca="1">IF(OR('03.Muestra'!$D$20=0,COUNTIF('03.Muestra'!$D$8:'03.Muestra'!$D$17,"Documento no web")=0),"N/A", IF(COUNTIF(INDIRECT("'R10.Documentos no web'!$E"&amp;SUM(19,38*0)):INDIRECT("'R10.Documentos no web'!$E"&amp;SUM(53,38*0)),"ERR")&gt;0,"ERROR", IF(COUNTIF(W36:W45,"N/T")&gt;0, "EN CURSO", IF(COUNTIF(W36:W45,"N/D") &gt; 0,"EN CURSO", IF(COUNT($B36:$B45) = COUNTIF(W36:W45,"N/A"), "N/A", IF(COUNTIF(W36:W45,"Falla")&gt;('DATA - Oculta'!$C$25*((COUNTIF(W36:W45,"Pasa")+COUNTIF(W36:W45,"Falla")))), "NO CONFORME","CONFORME"))))))</f>
        <v>N/A</v>
      </c>
      <c r="X46" s="64" t="str">
        <f ca="1">IF(OR('03.Muestra'!$D$20=0,COUNTIF('03.Muestra'!$D$8:'03.Muestra'!$D$17,"Documento no web")=0),"N/A", IF(COUNTIF(INDIRECT("'R10.Documentos no web'!$E"&amp;SUM(19,38*0)):INDIRECT("'R10.Documentos no web'!$E"&amp;SUM(53,38*0)),"ERR")&gt;0,"ERROR", IF(COUNTIF(X36:X45,"N/T")&gt;0, "EN CURSO", IF(COUNTIF(X36:X45,"N/D") &gt; 0,"EN CURSO", IF(COUNT($B36:$B45) = COUNTIF(X36:X45,"N/A"), "N/A", IF(COUNTIF(X36:X45,"Falla")&gt;('DATA - Oculta'!$C$25*((COUNTIF(X36:X45,"Pasa")+COUNTIF(X36:X45,"Falla")))), "NO CONFORME","CONFORME"))))))</f>
        <v>N/A</v>
      </c>
      <c r="Y46" s="64" t="str">
        <f ca="1">IF(OR('03.Muestra'!$D$20=0,COUNTIF('03.Muestra'!$D$8:'03.Muestra'!$D$17,"Documento no web")=0),"N/A", IF(COUNTIF(INDIRECT("'R10.Documentos no web'!$E"&amp;SUM(19,38*0)):INDIRECT("'R10.Documentos no web'!$E"&amp;SUM(53,38*0)),"ERR")&gt;0,"ERROR", IF(COUNTIF(Y36:Y45,"N/T")&gt;0, "EN CURSO", IF(COUNTIF(Y36:Y45,"N/D") &gt; 0,"EN CURSO", IF(COUNT($B36:$B45) = COUNTIF(Y36:Y45,"N/A"), "N/A", IF(COUNTIF(Y36:Y45,"Falla")&gt;('DATA - Oculta'!$C$25*((COUNTIF(Y36:Y45,"Pasa")+COUNTIF(Y36:Y45,"Falla")))), "NO CONFORME","CONFORME"))))))</f>
        <v>N/A</v>
      </c>
      <c r="Z46" s="64" t="str">
        <f ca="1">IF(OR('03.Muestra'!$D$20=0,COUNTIF('03.Muestra'!$D$8:'03.Muestra'!$D$17,"Documento no web")=0),"N/A", IF(COUNTIF(INDIRECT("'R10.Documentos no web'!$E"&amp;SUM(19,38*0)):INDIRECT("'R10.Documentos no web'!$E"&amp;SUM(53,38*0)),"ERR")&gt;0,"ERROR", IF(COUNTIF(Z36:Z45,"N/T")&gt;0, "EN CURSO", IF(COUNTIF(Z36:Z45,"N/D") &gt; 0,"EN CURSO", IF(COUNT($B36:$B45) = COUNTIF(Z36:Z45,"N/A"), "N/A", IF(COUNTIF(Z36:Z45,"Falla")&gt;('DATA - Oculta'!$C$25*((COUNTIF(Z36:Z45,"Pasa")+COUNTIF(Z36:Z45,"Falla")))), "NO CONFORME","CONFORME"))))))</f>
        <v>N/A</v>
      </c>
      <c r="AA46" s="64" t="str">
        <f ca="1">IF(OR('03.Muestra'!$D$20=0,COUNTIF('03.Muestra'!$D$8:'03.Muestra'!$D$17,"Documento no web")=0),"N/A", IF(COUNTIF(INDIRECT("'R10.Documentos no web'!$E"&amp;SUM(19,38*0)):INDIRECT("'R10.Documentos no web'!$E"&amp;SUM(53,38*0)),"ERR")&gt;0,"ERROR", IF(COUNTIF(AA36:AA45,"N/T")&gt;0, "EN CURSO", IF(COUNTIF(AA36:AA45,"N/D") &gt; 0,"EN CURSO", IF(COUNT($B36:$B45) = COUNTIF(AA36:AA45,"N/A"), "N/A", IF(COUNTIF(AA36:AA45,"Falla")&gt;('DATA - Oculta'!$C$25*((COUNTIF(AA36:AA45,"Pasa")+COUNTIF(AA36:AA45,"Falla")))), "NO CONFORME","CONFORME"))))))</f>
        <v>N/A</v>
      </c>
      <c r="AB46" s="64" t="str">
        <f ca="1">IF(OR('03.Muestra'!$D$20=0,COUNTIF('03.Muestra'!$D$8:'03.Muestra'!$D$17,"Documento no web")=0),"N/A", IF(COUNTIF(INDIRECT("'R10.Documentos no web'!$E"&amp;SUM(19,38*0)):INDIRECT("'R10.Documentos no web'!$E"&amp;SUM(53,38*0)),"ERR")&gt;0,"ERROR", IF(COUNTIF(AB36:AB45,"N/T")&gt;0, "EN CURSO", IF(COUNTIF(AB36:AB45,"N/D") &gt; 0,"EN CURSO", IF(COUNT($B36:$B45) = COUNTIF(AB36:AB45,"N/A"), "N/A", IF(COUNTIF(AB36:AB45,"Falla")&gt;('DATA - Oculta'!$C$25*((COUNTIF(AB36:AB45,"Pasa")+COUNTIF(AB36:AB45,"Falla")))), "NO CONFORME","CONFORME"))))))</f>
        <v>N/A</v>
      </c>
      <c r="AC46" s="64" t="str">
        <f ca="1">IF(OR('03.Muestra'!$D$20=0,COUNTIF('03.Muestra'!$D$8:'03.Muestra'!$D$17,"Documento no web")=0),"N/A", IF(COUNTIF(INDIRECT("'R10.Documentos no web'!$E"&amp;SUM(19,38*0)):INDIRECT("'R10.Documentos no web'!$E"&amp;SUM(53,38*0)),"ERR")&gt;0,"ERROR", IF(COUNTIF(AC36:AC45,"N/T")&gt;0, "EN CURSO", IF(COUNTIF(AC36:AC45,"N/D") &gt; 0,"EN CURSO", IF(COUNT($B36:$B45) = COUNTIF(AC36:AC45,"N/A"), "N/A", IF(COUNTIF(AC36:AC45,"Falla")&gt;('DATA - Oculta'!$C$25*((COUNTIF(AC36:AC45,"Pasa")+COUNTIF(AC36:AC45,"Falla")))), "NO CONFORME","CONFORME"))))))</f>
        <v>N/A</v>
      </c>
      <c r="AD46" s="64" t="str">
        <f ca="1">IF(OR('03.Muestra'!$D$20=0,COUNTIF('03.Muestra'!$D$8:'03.Muestra'!$D$17,"Documento no web")=0),"N/A", IF(COUNTIF(INDIRECT("'R10.Documentos no web'!$E"&amp;SUM(19,38*0)):INDIRECT("'R10.Documentos no web'!$E"&amp;SUM(53,38*0)),"ERR")&gt;0,"ERROR", IF(COUNTIF(AD36:AD45,"N/T")&gt;0, "EN CURSO", IF(COUNTIF(AD36:AD45,"N/D") &gt; 0,"EN CURSO", IF(COUNT($B36:$B45) = COUNTIF(AD36:AD45,"N/A"), "N/A", IF(COUNTIF(AD36:AD45,"Falla")&gt;('DATA - Oculta'!$C$25*((COUNTIF(AD36:AD45,"Pasa")+COUNTIF(AD36:AD45,"Falla")))), "NO CONFORME","CONFORME"))))))</f>
        <v>N/A</v>
      </c>
      <c r="AE46" s="64" t="str">
        <f ca="1">IF(OR('03.Muestra'!$D$20=0,COUNTIF('03.Muestra'!$D$8:'03.Muestra'!$D$17,"Documento no web")=0),"N/A", IF(COUNTIF(INDIRECT("'R10.Documentos no web'!$E"&amp;SUM(19,38*0)):INDIRECT("'R10.Documentos no web'!$E"&amp;SUM(53,38*0)),"ERR")&gt;0,"ERROR", IF(COUNTIF(AE36:AE45,"N/T")&gt;0, "EN CURSO", IF(COUNTIF(AE36:AE45,"N/D") &gt; 0,"EN CURSO", IF(COUNT($B36:$B45) = COUNTIF(AE36:AE45,"N/A"), "N/A", IF(COUNTIF(AE36:AE45,"Falla")&gt;('DATA - Oculta'!$C$25*((COUNTIF(AE36:AE45,"Pasa")+COUNTIF(AE36:AE45,"Falla")))), "NO CONFORME","CONFORME"))))))</f>
        <v>N/A</v>
      </c>
      <c r="AF46" s="64" t="str">
        <f ca="1">IF(OR('03.Muestra'!$D$20=0,COUNTIF('03.Muestra'!$D$8:'03.Muestra'!$D$17,"Documento no web")=0),"N/A", IF(COUNTIF(INDIRECT("'R10.Documentos no web'!$E"&amp;SUM(19,38*0)):INDIRECT("'R10.Documentos no web'!$E"&amp;SUM(53,38*0)),"ERR")&gt;0,"ERROR", IF(COUNTIF(AF36:AF45,"N/T")&gt;0, "EN CURSO", IF(COUNTIF(AF36:AF45,"N/D") &gt; 0,"EN CURSO", IF(COUNT($B36:$B45) = COUNTIF(AF36:AF45,"N/A"), "N/A", IF(COUNTIF(AF36:AF45,"Falla")&gt;('DATA - Oculta'!$C$25*((COUNTIF(AF36:AF45,"Pasa")+COUNTIF(AF36:AF45,"Falla")))), "NO CONFORME","CONFORME"))))))</f>
        <v>N/A</v>
      </c>
      <c r="AG46" s="64" t="str">
        <f ca="1">IF(OR('03.Muestra'!$D$20=0,COUNTIF('03.Muestra'!$D$8:'03.Muestra'!$D$17,"Documento no web")=0),"N/A", IF(COUNTIF(INDIRECT("'R10.Documentos no web'!$E"&amp;SUM(19,38*0)):INDIRECT("'R10.Documentos no web'!$E"&amp;SUM(53,38*0)),"ERR")&gt;0,"ERROR", IF(COUNTIF(AG36:AG45,"N/T")&gt;0, "EN CURSO", IF(COUNTIF(AG36:AG45,"N/D") &gt; 0,"EN CURSO", IF(COUNT($B36:$B45) = COUNTIF(AG36:AG45,"N/A"), "N/A", IF(COUNTIF(AG36:AG45,"Falla")&gt;('DATA - Oculta'!$C$25*((COUNTIF(AG36:AG45,"Pasa")+COUNTIF(AG36:AG45,"Falla")))), "NO CONFORME","CONFORME"))))))</f>
        <v>N/A</v>
      </c>
      <c r="AH46" s="64" t="str">
        <f ca="1">IF(OR('03.Muestra'!$D$20=0,COUNTIF('03.Muestra'!$D$8:'03.Muestra'!$D$17,"Documento no web")=0),"N/A", IF(COUNTIF(INDIRECT("'R10.Documentos no web'!$E"&amp;SUM(19,38*0)):INDIRECT("'R10.Documentos no web'!$E"&amp;SUM(53,38*0)),"ERR")&gt;0,"ERROR", IF(COUNTIF(AH36:AH45,"N/T")&gt;0, "EN CURSO", IF(COUNTIF(AH36:AH45,"N/D") &gt; 0,"EN CURSO", IF(COUNT($B36:$B45) = COUNTIF(AH36:AH45,"N/A"), "N/A", IF(COUNTIF(AH36:AH45,"Falla")&gt;('DATA - Oculta'!$C$25*((COUNTIF(AH36:AH45,"Pasa")+COUNTIF(AH36:AH45,"Falla")))), "NO CONFORME","CONFORME"))))))</f>
        <v>N/A</v>
      </c>
      <c r="AI46" s="64" t="str">
        <f ca="1">IF(OR('03.Muestra'!$D$20=0,COUNTIF('03.Muestra'!$D$8:'03.Muestra'!$D$17,"Documento no web")=0),"N/A", IF(COUNTIF(INDIRECT("'R10.Documentos no web'!$E"&amp;SUM(19,38*0)):INDIRECT("'R10.Documentos no web'!$E"&amp;SUM(53,38*0)),"ERR")&gt;0,"ERROR", IF(COUNTIF(AI36:AI45,"N/T")&gt;0, "EN CURSO", IF(COUNTIF(AI36:AI45,"N/D") &gt; 0,"EN CURSO", IF(COUNT($B36:$B45) = COUNTIF(AI36:AI45,"N/A"), "N/A", IF(COUNTIF(AI36:AI45,"Falla")&gt;('DATA - Oculta'!$C$25*((COUNTIF(AI36:AI45,"Pasa")+COUNTIF(AI36:AI45,"Falla")))), "NO CONFORME","CONFORME"))))))</f>
        <v>N/A</v>
      </c>
      <c r="AJ46" s="64" t="str">
        <f ca="1">IF(OR('03.Muestra'!$D$20=0,COUNTIF('03.Muestra'!$D$8:'03.Muestra'!$D$17,"Documento no web")=0),"N/A", IF(COUNTIF(INDIRECT("'R10.Documentos no web'!$E"&amp;SUM(19,38*0)):INDIRECT("'R10.Documentos no web'!$E"&amp;SUM(53,38*0)),"ERR")&gt;0,"ERROR", IF(COUNTIF(AJ36:AJ45,"N/T")&gt;0, "EN CURSO", IF(COUNTIF(AJ36:AJ45,"N/D") &gt; 0,"EN CURSO", IF(COUNT($B36:$B45) = COUNTIF(AJ36:AJ45,"N/A"), "N/A", IF(COUNTIF(AJ36:AJ45,"Falla")&gt;('DATA - Oculta'!$C$25*((COUNTIF(AJ36:AJ45,"Pasa")+COUNTIF(AJ36:AJ45,"Falla")))), "NO CONFORME","CONFORME"))))))</f>
        <v>N/A</v>
      </c>
      <c r="AK46" s="64" t="str">
        <f ca="1">IF(OR('03.Muestra'!$D$20=0,COUNTIF('03.Muestra'!$D$8:'03.Muestra'!$D$17,"Documento no web")=0),"N/A", IF(COUNTIF(INDIRECT("'R10.Documentos no web'!$E"&amp;SUM(19,38*0)):INDIRECT("'R10.Documentos no web'!$E"&amp;SUM(53,38*0)),"ERR")&gt;0,"ERROR", IF(COUNTIF(AK36:AK45,"N/T")&gt;0, "EN CURSO", IF(COUNTIF(AK36:AK45,"N/D") &gt; 0,"EN CURSO", IF(COUNT($B36:$B45) = COUNTIF(AK36:AK45,"N/A"), "N/A", IF(COUNTIF(AK36:AK45,"Falla")&gt;('DATA - Oculta'!$C$25*((COUNTIF(AK36:AK45,"Pasa")+COUNTIF(AK36:AK45,"Falla")))), "NO CONFORME","CONFORME"))))))</f>
        <v>N/A</v>
      </c>
      <c r="AL46" s="64" t="str">
        <f ca="1">IF(OR('03.Muestra'!$D$20=0,COUNTIF('03.Muestra'!$D$8:'03.Muestra'!$D$17,"Documento no web")=0),"N/A", IF(COUNTIF(INDIRECT("'R10.Documentos no web'!$E"&amp;SUM(19,38*0)):INDIRECT("'R10.Documentos no web'!$E"&amp;SUM(53,38*0)),"ERR")&gt;0,"ERROR", IF(COUNTIF(AL36:AL45,"N/T")&gt;0, "EN CURSO", IF(COUNTIF(AL36:AL45,"N/D") &gt; 0,"EN CURSO", IF(COUNT($B36:$B45) = COUNTIF(AL36:AL45,"N/A"), "N/A", IF(COUNTIF(AL36:AL45,"Falla")&gt;('DATA - Oculta'!$C$25*((COUNTIF(AL36:AL45,"Pasa")+COUNTIF(AL36:AL45,"Falla")))), "NO CONFORME","CONFORME"))))))</f>
        <v>N/A</v>
      </c>
      <c r="AM46" s="64" t="str">
        <f ca="1">IF(OR('03.Muestra'!$D$20=0,COUNTIF('03.Muestra'!$D$8:'03.Muestra'!$D$17,"Documento no web")=0),"N/A", IF(COUNTIF(INDIRECT("'R10.Documentos no web'!$E"&amp;SUM(19,38*0)):INDIRECT("'R10.Documentos no web'!$E"&amp;SUM(53,38*0)),"ERR")&gt;0,"ERROR", IF(COUNTIF(AM36:AM45,"N/T")&gt;0, "EN CURSO", IF(COUNTIF(AM36:AM45,"N/D") &gt; 0,"EN CURSO", IF(COUNT($B36:$B45) = COUNTIF(AM36:AM45,"N/A"), "N/A", IF(COUNTIF(AM36:AM45,"Falla")&gt;('DATA - Oculta'!$C$25*((COUNTIF(AM36:AM45,"Pasa")+COUNTIF(AM36:AM45,"Falla")))), "NO CONFORME","CONFORME"))))))</f>
        <v>N/A</v>
      </c>
      <c r="AN46" s="64" t="str">
        <f ca="1">IF(OR('03.Muestra'!$D$20=0,COUNTIF('03.Muestra'!$D$8:'03.Muestra'!$D$17,"Documento no web")=0),"N/A", IF(COUNTIF(INDIRECT("'R10.Documentos no web'!$E"&amp;SUM(19,38*0)):INDIRECT("'R10.Documentos no web'!$E"&amp;SUM(53,38*0)),"ERR")&gt;0,"ERROR", IF(COUNTIF(AN36:AN45,"N/T")&gt;0, "EN CURSO", IF(COUNTIF(AN36:AN45,"N/D") &gt; 0,"EN CURSO", IF(COUNT($B36:$B45) = COUNTIF(AN36:AN45,"N/A"), "N/A", IF(COUNTIF(AN36:AN45,"Falla")&gt;('DATA - Oculta'!$C$25*((COUNTIF(AN36:AN45,"Pasa")+COUNTIF(AN36:AN45,"Falla")))), "NO CONFORME","CONFORME"))))))</f>
        <v>N/A</v>
      </c>
      <c r="AO46" s="64" t="str">
        <f ca="1">IF(OR('03.Muestra'!$D$20=0,COUNTIF('03.Muestra'!$D$8:'03.Muestra'!$D$17,"Documento no web")=0),"N/A", IF(COUNTIF(INDIRECT("'R10.Documentos no web'!$E"&amp;SUM(19,38*0)):INDIRECT("'R10.Documentos no web'!$E"&amp;SUM(53,38*0)),"ERR")&gt;0,"ERROR", IF(COUNTIF(AO36:AO45,"N/T")&gt;0, "EN CURSO", IF(COUNTIF(AO36:AO45,"N/D") &gt; 0,"EN CURSO", IF(COUNT($B36:$B45) = COUNTIF(AO36:AO45,"N/A"), "N/A", IF(COUNTIF(AO36:AO45,"Falla")&gt;('DATA - Oculta'!$C$25*((COUNTIF(AO36:AO45,"Pasa")+COUNTIF(AO36:AO45,"Falla")))), "NO CONFORME","CONFORME"))))))</f>
        <v>N/A</v>
      </c>
      <c r="AP46" s="64" t="str">
        <f ca="1">IF(OR('03.Muestra'!$D$20=0,COUNTIF('03.Muestra'!$D$8:'03.Muestra'!$D$17,"Documento no web")=0),"N/A", IF(COUNTIF(INDIRECT("'R10.Documentos no web'!$E"&amp;SUM(19,38*0)):INDIRECT("'R10.Documentos no web'!$E"&amp;SUM(53,38*0)),"ERR")&gt;0,"ERROR", IF(COUNTIF(AP36:AP45,"N/T")&gt;0, "EN CURSO", IF(COUNTIF(AP36:AP45,"N/D") &gt; 0,"EN CURSO", IF(COUNT($B36:$B45) = COUNTIF(AP36:AP45,"N/A"), "N/A", IF(COUNTIF(AP36:AP45,"Falla")&gt;('DATA - Oculta'!$C$25*((COUNTIF(AP36:AP45,"Pasa")+COUNTIF(AP36:AP45,"Falla")))), "NO CONFORME","CONFORME"))))))</f>
        <v>N/A</v>
      </c>
      <c r="AQ46" s="64" t="str">
        <f ca="1">IF(OR('03.Muestra'!$D$20=0,COUNTIF('03.Muestra'!$D$8:'03.Muestra'!$D$17,"Documento no web")=0),"N/A", IF(COUNTIF(INDIRECT("'R10.Documentos no web'!$E"&amp;SUM(19,38*0)):INDIRECT("'R10.Documentos no web'!$E"&amp;SUM(53,38*0)),"ERR")&gt;0,"ERROR", IF(COUNTIF(AQ36:AQ45,"N/T")&gt;0, "EN CURSO", IF(COUNTIF(AQ36:AQ45,"N/D") &gt; 0,"EN CURSO", IF(COUNT($B36:$B45) = COUNTIF(AQ36:AQ45,"N/A"), "N/A", IF(COUNTIF(AQ36:AQ45,"Falla")&gt;('DATA - Oculta'!$C$25*((COUNTIF(AQ36:AQ45,"Pasa")+COUNTIF(AQ36:AQ45,"Falla")))), "NO CONFORME","CONFORME"))))))</f>
        <v>N/A</v>
      </c>
      <c r="AR46" s="64" t="str">
        <f ca="1">IF(OR('03.Muestra'!$D$20=0,COUNTIF('03.Muestra'!$D$8:'03.Muestra'!$D$17,"Documento no web")=0),"N/A", IF(COUNTIF(INDIRECT("'R10.Documentos no web'!$E"&amp;SUM(19,38*0)):INDIRECT("'R10.Documentos no web'!$E"&amp;SUM(53,38*0)),"ERR")&gt;0,"ERROR", IF(COUNTIF(AR36:AR45,"N/T")&gt;0, "EN CURSO", IF(COUNTIF(AR36:AR45,"N/D") &gt; 0,"EN CURSO", IF(COUNT($B36:$B45) = COUNTIF(AR36:AR45,"N/A"), "N/A", IF(COUNTIF(AR36:AR45,"Falla")&gt;('DATA - Oculta'!$C$25*((COUNTIF(AR36:AR45,"Pasa")+COUNTIF(AR36:AR45,"Falla")))), "NO CONFORME","CONFORME"))))))</f>
        <v>N/A</v>
      </c>
      <c r="AS46" s="64" t="str">
        <f ca="1">IF(OR('03.Muestra'!$D$20=0,COUNTIF('03.Muestra'!$D$8:'03.Muestra'!$D$17,"Documento no web")=0),"N/A", IF(COUNTIF(INDIRECT("'R10.Documentos no web'!$E"&amp;SUM(19,38*0)):INDIRECT("'R10.Documentos no web'!$E"&amp;SUM(53,38*0)),"ERR")&gt;0,"ERROR", IF(COUNTIF(AS36:AS45,"N/T")&gt;0, "EN CURSO", IF(COUNTIF(AS36:AS45,"N/D") &gt; 0,"EN CURSO", IF(COUNT($B36:$B45) = COUNTIF(AS36:AS45,"N/A"), "N/A", IF(COUNTIF(AS36:AS45,"Falla")&gt;('DATA - Oculta'!$C$25*((COUNTIF(AS36:AS45,"Pasa")+COUNTIF(AS36:AS45,"Falla")))), "NO CONFORME","CONFORME"))))))</f>
        <v>N/A</v>
      </c>
      <c r="AT46" s="64" t="str">
        <f ca="1">IF(OR('03.Muestra'!$D$20=0,COUNTIF('03.Muestra'!$D$8:'03.Muestra'!$D$17,"Documento no web")=0),"N/A", IF(COUNTIF(INDIRECT("'R10.Documentos no web'!$E"&amp;SUM(19,38*0)):INDIRECT("'R10.Documentos no web'!$E"&amp;SUM(53,38*0)),"ERR")&gt;0,"ERROR", IF(COUNTIF(AT36:AT45,"N/T")&gt;0, "EN CURSO", IF(COUNTIF(AT36:AT45,"N/D") &gt; 0,"EN CURSO", IF(COUNT($B36:$B45) = COUNTIF(AT36:AT45,"N/A"), "N/A", IF(COUNTIF(AT36:AT45,"Falla")&gt;('DATA - Oculta'!$C$25*((COUNTIF(AT36:AT45,"Pasa")+COUNTIF(AT36:AT45,"Falla")))), "NO CONFORME","CONFORME"))))))</f>
        <v>N/A</v>
      </c>
      <c r="AU46" s="64" t="str">
        <f ca="1">IF(OR('03.Muestra'!$D$20=0,COUNTIF('03.Muestra'!$D$8:'03.Muestra'!$D$17,"Documento no web")=0),"N/A", IF(COUNTIF(INDIRECT("'R10.Documentos no web'!$E"&amp;SUM(19,38*0)):INDIRECT("'R10.Documentos no web'!$E"&amp;SUM(53,38*0)),"ERR")&gt;0,"ERROR", IF(COUNTIF(AU36:AU45,"N/T")&gt;0, "EN CURSO", IF(COUNTIF(AU36:AU45,"N/D") &gt; 0,"EN CURSO", IF(COUNT($B36:$B45) = COUNTIF(AU36:AU45,"N/A"), "N/A", IF(COUNTIF(AU36:AU45,"Falla")&gt;('DATA - Oculta'!$C$25*((COUNTIF(AU36:AU45,"Pasa")+COUNTIF(AU36:AU45,"Falla")))), "NO CONFORME","CONFORME"))))))</f>
        <v>N/A</v>
      </c>
      <c r="AV46" s="64" t="str">
        <f ca="1">IF(OR('03.Muestra'!$D$20=0,COUNTIF('03.Muestra'!$D$8:'03.Muestra'!$D$17,"Documento no web")=0),"N/A", IF(COUNTIF(INDIRECT("'R10.Documentos no web'!$E"&amp;SUM(19,38*0)):INDIRECT("'R10.Documentos no web'!$E"&amp;SUM(53,38*0)),"ERR")&gt;0,"ERROR", IF(COUNTIF(AV36:AV45,"N/T")&gt;0, "EN CURSO", IF(COUNTIF(AV36:AV45,"N/D") &gt; 0,"EN CURSO", IF(COUNT($B36:$B45) = COUNTIF(AV36:AV45,"N/A"), "N/A", IF(COUNTIF(AV36:AV45,"Falla")&gt;('DATA - Oculta'!$C$25*((COUNTIF(AV36:AV45,"Pasa")+COUNTIF(AV36:AV45,"Falla")))), "NO CONFORME","CONFORME"))))))</f>
        <v>N/A</v>
      </c>
      <c r="AW46" s="64" t="str">
        <f ca="1">IF(OR('03.Muestra'!$D$20=0,COUNTIF('03.Muestra'!$D$8:'03.Muestra'!$D$17,"Documento no web")=0),"N/A", IF(COUNTIF(INDIRECT("'R10.Documentos no web'!$E"&amp;SUM(19,38*0)):INDIRECT("'R10.Documentos no web'!$E"&amp;SUM(53,38*0)),"ERR")&gt;0,"ERROR", IF(COUNTIF(AW36:AW45,"N/T")&gt;0, "EN CURSO", IF(COUNTIF(AW36:AW45,"N/D") &gt; 0,"EN CURSO", IF(COUNT($B36:$B45) = COUNTIF(AW36:AW45,"N/A"), "N/A", IF(COUNTIF(AW36:AW45,"Falla")&gt;('DATA - Oculta'!$C$25*((COUNTIF(AW36:AW45,"Pasa")+COUNTIF(AW36:AW45,"Falla")))), "NO CONFORME","CONFORME"))))))</f>
        <v>N/A</v>
      </c>
    </row>
    <row r="47" spans="2:49" ht="18.5" customHeight="1">
      <c r="E47" s="226"/>
    </row>
  </sheetData>
  <sheetProtection algorithmName="SHA-512" hashValue="7w2/kqxk1aVwjzp3RzUGPu46coAIcS0mKVjgFVs8A/IxVPyV68tCxv+ChQnEP0Z4pQdhyZPTqBOJT0eC2TXpDw==" saltValue="JxDmFDMFWWM1WnCnjS9ziA==" spinCount="100000" sheet="1" objects="1" scenarios="1"/>
  <mergeCells count="15">
    <mergeCell ref="B34:D34"/>
    <mergeCell ref="B17:D17"/>
    <mergeCell ref="B33:D33"/>
    <mergeCell ref="K6:M6"/>
    <mergeCell ref="B18:D18"/>
    <mergeCell ref="O6:Q6"/>
    <mergeCell ref="C7:D7"/>
    <mergeCell ref="C8:D8"/>
    <mergeCell ref="F14:I14"/>
    <mergeCell ref="C11:D11"/>
    <mergeCell ref="C9:D9"/>
    <mergeCell ref="F13:I13"/>
    <mergeCell ref="K13:L13"/>
    <mergeCell ref="K14:L14"/>
    <mergeCell ref="C10:D10"/>
  </mergeCells>
  <phoneticPr fontId="58" type="noConversion"/>
  <conditionalFormatting sqref="E36:AW45">
    <cfRule type="cellIs" dxfId="16" priority="779" operator="equal">
      <formula>"Pasa"</formula>
    </cfRule>
    <cfRule type="cellIs" dxfId="15" priority="780" operator="equal">
      <formula>"Falla"</formula>
    </cfRule>
    <cfRule type="cellIs" dxfId="14" priority="782" operator="equal">
      <formula>"N/T"</formula>
    </cfRule>
    <cfRule type="cellIs" dxfId="13" priority="783" operator="equal">
      <formula>"N/D"</formula>
    </cfRule>
  </conditionalFormatting>
  <conditionalFormatting sqref="E36:AW46">
    <cfRule type="cellIs" dxfId="12" priority="781" operator="equal">
      <formula>"N/A"</formula>
    </cfRule>
  </conditionalFormatting>
  <conditionalFormatting sqref="E20:CR29">
    <cfRule type="cellIs" dxfId="11" priority="1" operator="equal">
      <formula>"Pasa"</formula>
    </cfRule>
    <cfRule type="cellIs" dxfId="10" priority="2" operator="equal">
      <formula>"Falla"</formula>
    </cfRule>
    <cfRule type="cellIs" dxfId="9" priority="4" operator="equal">
      <formula>"N/T"</formula>
    </cfRule>
    <cfRule type="cellIs" dxfId="8" priority="5" operator="equal">
      <formula>"N/D"</formula>
    </cfRule>
  </conditionalFormatting>
  <conditionalFormatting sqref="E20:CR30">
    <cfRule type="cellIs" dxfId="7" priority="3" operator="equal">
      <formula>"N/A"</formula>
    </cfRule>
  </conditionalFormatting>
  <conditionalFormatting sqref="E30:CR30 E46:AW46">
    <cfRule type="cellIs" dxfId="6" priority="784" operator="equal">
      <formula>"CONFORME"</formula>
    </cfRule>
    <cfRule type="cellIs" dxfId="5" priority="785" operator="equal">
      <formula>"NO CONFORME"</formula>
    </cfRule>
    <cfRule type="cellIs" dxfId="4" priority="786" operator="equal">
      <formula>"ERROR"</formula>
    </cfRule>
  </conditionalFormatting>
  <conditionalFormatting sqref="K14:L14">
    <cfRule type="cellIs" dxfId="3" priority="290" operator="equal">
      <formula>"SI"</formula>
    </cfRule>
    <cfRule type="cellIs" dxfId="2" priority="291" operator="equal">
      <formula>"NO"</formula>
    </cfRule>
  </conditionalFormatting>
  <conditionalFormatting sqref="CU20">
    <cfRule type="cellIs" dxfId="1" priority="788" operator="equal">
      <formula>"FALLA"</formula>
    </cfRule>
    <cfRule type="cellIs" dxfId="0" priority="789" operator="equal">
      <formula>"PASA"</formula>
    </cfRule>
  </conditionalFormatting>
  <printOptions horizontalCentered="1" verticalCentered="1"/>
  <pageMargins left="0.39370078740157483" right="0.39370078740157483" top="0.43307086614173229" bottom="0.43307086614173229" header="0" footer="0"/>
  <pageSetup paperSize="9" scale="40" firstPageNumber="0" pageOrder="overThenDown" orientation="landscape" horizontalDpi="300" verticalDpi="300" r:id="rId1"/>
  <headerFooter>
    <oddHeader>&amp;C&amp;A</oddHeader>
    <oddFooter>&amp;CPage &amp;P</oddFooter>
  </headerFooter>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5">
    <tabColor rgb="FFEEEEEE"/>
  </sheetPr>
  <dimension ref="B7:V56"/>
  <sheetViews>
    <sheetView topLeftCell="B1" zoomScale="80" zoomScaleNormal="80" workbookViewId="0">
      <selection activeCell="C27" sqref="C27"/>
    </sheetView>
  </sheetViews>
  <sheetFormatPr defaultColWidth="11.54296875" defaultRowHeight="12.5"/>
  <cols>
    <col min="1" max="1" width="3.81640625" customWidth="1"/>
    <col min="2" max="2" width="65.1796875" customWidth="1"/>
    <col min="3" max="3" width="18.81640625" customWidth="1"/>
    <col min="4" max="4" width="3.81640625" customWidth="1"/>
    <col min="5" max="5" width="28.1796875" customWidth="1"/>
    <col min="6" max="6" width="3.81640625" customWidth="1"/>
    <col min="7" max="7" width="33.1796875" customWidth="1"/>
    <col min="8" max="8" width="4" customWidth="1"/>
    <col min="9" max="9" width="17.81640625" customWidth="1"/>
    <col min="10" max="10" width="3.81640625" customWidth="1"/>
    <col min="11" max="11" width="6.54296875" customWidth="1"/>
    <col min="12" max="12" width="3.81640625" customWidth="1"/>
    <col min="13" max="13" width="8.81640625" customWidth="1"/>
    <col min="14" max="14" width="3.81640625" customWidth="1"/>
    <col min="15" max="15" width="25.1796875" customWidth="1"/>
    <col min="16" max="16" width="3.81640625" customWidth="1"/>
    <col min="18" max="18" width="3.81640625" customWidth="1"/>
    <col min="19" max="19" width="22.54296875" customWidth="1"/>
    <col min="20" max="20" width="3.81640625" customWidth="1"/>
    <col min="21" max="21" width="11.54296875" customWidth="1"/>
  </cols>
  <sheetData>
    <row r="7" spans="3:22">
      <c r="C7" s="126" t="s">
        <v>49</v>
      </c>
      <c r="D7" s="79"/>
      <c r="E7" s="126" t="s">
        <v>50</v>
      </c>
      <c r="F7" s="79"/>
      <c r="G7" s="126" t="s">
        <v>9</v>
      </c>
      <c r="H7" s="79"/>
      <c r="I7" s="126" t="s">
        <v>51</v>
      </c>
      <c r="J7" s="79"/>
      <c r="K7" s="126" t="s">
        <v>52</v>
      </c>
      <c r="L7" s="79"/>
      <c r="M7" s="126" t="s">
        <v>52</v>
      </c>
      <c r="N7" s="79"/>
      <c r="O7" s="126" t="s">
        <v>53</v>
      </c>
      <c r="P7" s="79"/>
      <c r="R7" s="79"/>
      <c r="S7" s="126" t="s">
        <v>54</v>
      </c>
      <c r="T7" s="79"/>
      <c r="U7" s="126" t="s">
        <v>30</v>
      </c>
      <c r="V7" s="79"/>
    </row>
    <row r="8" spans="3:22">
      <c r="U8" s="122" t="s">
        <v>261</v>
      </c>
      <c r="V8" s="122"/>
    </row>
    <row r="9" spans="3:22" ht="12.75" customHeight="1">
      <c r="C9" s="3" t="s">
        <v>55</v>
      </c>
      <c r="E9" s="16" t="s">
        <v>3</v>
      </c>
      <c r="G9" t="s">
        <v>56</v>
      </c>
      <c r="I9" t="s">
        <v>57</v>
      </c>
      <c r="K9" t="s">
        <v>58</v>
      </c>
      <c r="M9" t="s">
        <v>59</v>
      </c>
      <c r="O9" t="s">
        <v>60</v>
      </c>
      <c r="S9" t="s">
        <v>280</v>
      </c>
      <c r="U9" s="20" t="s">
        <v>31</v>
      </c>
      <c r="V9" s="20"/>
    </row>
    <row r="10" spans="3:22" ht="12.75" customHeight="1">
      <c r="C10" s="3" t="s">
        <v>61</v>
      </c>
      <c r="E10" s="16" t="s">
        <v>268</v>
      </c>
      <c r="G10" t="s">
        <v>62</v>
      </c>
      <c r="I10" t="s">
        <v>63</v>
      </c>
      <c r="K10" t="s">
        <v>4</v>
      </c>
      <c r="M10" t="s">
        <v>64</v>
      </c>
      <c r="O10" t="s">
        <v>65</v>
      </c>
      <c r="S10" t="s">
        <v>281</v>
      </c>
      <c r="U10" s="20" t="s">
        <v>35</v>
      </c>
      <c r="V10" s="20"/>
    </row>
    <row r="11" spans="3:22" ht="12.75" customHeight="1">
      <c r="C11" s="3" t="s">
        <v>66</v>
      </c>
      <c r="E11" s="16" t="s">
        <v>269</v>
      </c>
      <c r="G11" t="s">
        <v>67</v>
      </c>
      <c r="O11" t="s">
        <v>68</v>
      </c>
      <c r="S11" t="s">
        <v>282</v>
      </c>
      <c r="U11" s="20" t="s">
        <v>33</v>
      </c>
      <c r="V11" s="20"/>
    </row>
    <row r="12" spans="3:22" ht="12.75" customHeight="1">
      <c r="C12" s="3" t="s">
        <v>69</v>
      </c>
      <c r="E12" s="16" t="s">
        <v>5</v>
      </c>
      <c r="O12" t="s">
        <v>70</v>
      </c>
      <c r="U12" s="20" t="s">
        <v>26</v>
      </c>
      <c r="V12" s="20"/>
    </row>
    <row r="13" spans="3:22" ht="12.75" customHeight="1">
      <c r="E13" s="16" t="s">
        <v>6</v>
      </c>
      <c r="O13" t="s">
        <v>71</v>
      </c>
      <c r="U13" s="20" t="s">
        <v>24</v>
      </c>
      <c r="V13" s="20"/>
    </row>
    <row r="14" spans="3:22" ht="12.75" customHeight="1">
      <c r="E14" s="16" t="s">
        <v>7</v>
      </c>
      <c r="O14" t="s">
        <v>72</v>
      </c>
    </row>
    <row r="15" spans="3:22" ht="12.75" customHeight="1">
      <c r="E15" s="16" t="s">
        <v>270</v>
      </c>
      <c r="O15" t="s">
        <v>73</v>
      </c>
    </row>
    <row r="16" spans="3:22" ht="12.75" customHeight="1">
      <c r="E16" s="16" t="s">
        <v>271</v>
      </c>
      <c r="O16" t="s">
        <v>74</v>
      </c>
    </row>
    <row r="17" spans="2:15" ht="12.75" customHeight="1">
      <c r="E17" s="16" t="s">
        <v>8</v>
      </c>
      <c r="O17" t="s">
        <v>75</v>
      </c>
    </row>
    <row r="18" spans="2:15" ht="12.75" customHeight="1">
      <c r="E18" s="16"/>
      <c r="O18" t="s">
        <v>76</v>
      </c>
    </row>
    <row r="19" spans="2:15" ht="12.75" customHeight="1">
      <c r="E19" s="16"/>
      <c r="O19" t="s">
        <v>77</v>
      </c>
    </row>
    <row r="20" spans="2:15" ht="12.75" customHeight="1">
      <c r="E20" s="28"/>
      <c r="O20" t="s">
        <v>78</v>
      </c>
    </row>
    <row r="21" spans="2:15" ht="12.75" customHeight="1">
      <c r="E21" s="17"/>
      <c r="O21" t="s">
        <v>79</v>
      </c>
    </row>
    <row r="22" spans="2:15" ht="12.75" customHeight="1">
      <c r="O22" t="s">
        <v>64</v>
      </c>
    </row>
    <row r="23" spans="2:15" ht="15.5">
      <c r="B23" s="29" t="s">
        <v>80</v>
      </c>
    </row>
    <row r="25" spans="2:15" ht="15.5">
      <c r="B25" s="30" t="s">
        <v>81</v>
      </c>
      <c r="C25" s="31">
        <v>0.1</v>
      </c>
    </row>
    <row r="26" spans="2:15" ht="15.5">
      <c r="B26" s="30" t="s">
        <v>82</v>
      </c>
      <c r="C26" s="31">
        <v>0.5</v>
      </c>
    </row>
    <row r="27" spans="2:15" ht="15.5">
      <c r="B27" s="30" t="s">
        <v>83</v>
      </c>
      <c r="C27" s="31">
        <v>1</v>
      </c>
    </row>
    <row r="28" spans="2:15">
      <c r="C28" s="32"/>
      <c r="D28" s="32"/>
    </row>
    <row r="29" spans="2:15">
      <c r="C29" s="32"/>
      <c r="D29" s="32"/>
    </row>
    <row r="30" spans="2:15" ht="14">
      <c r="B30" s="33" t="s">
        <v>84</v>
      </c>
      <c r="C30" s="34"/>
      <c r="D30" s="34"/>
    </row>
    <row r="31" spans="2:15" ht="14">
      <c r="B31" s="35"/>
      <c r="C31" s="34"/>
      <c r="D31" s="34"/>
    </row>
    <row r="32" spans="2:15" ht="14">
      <c r="B32" s="35" t="s">
        <v>85</v>
      </c>
      <c r="C32" s="35">
        <v>28</v>
      </c>
      <c r="D32" s="35"/>
    </row>
    <row r="33" spans="2:4" ht="14">
      <c r="B33" s="35" t="s">
        <v>86</v>
      </c>
      <c r="C33" s="35">
        <v>16</v>
      </c>
      <c r="D33" s="35"/>
    </row>
    <row r="34" spans="2:4" ht="14">
      <c r="B34" s="35"/>
      <c r="C34" s="35"/>
      <c r="D34" s="35"/>
    </row>
    <row r="35" spans="2:4" ht="14">
      <c r="B35" s="35"/>
      <c r="C35" s="35"/>
      <c r="D35" s="35"/>
    </row>
    <row r="36" spans="2:4" ht="14">
      <c r="B36" s="35"/>
      <c r="C36" s="35"/>
      <c r="D36" s="35"/>
    </row>
    <row r="37" spans="2:4" ht="14">
      <c r="B37" s="35"/>
      <c r="C37" s="35"/>
      <c r="D37" s="35"/>
    </row>
    <row r="38" spans="2:4" ht="14">
      <c r="B38" s="35"/>
      <c r="C38" s="35"/>
      <c r="D38" s="35"/>
    </row>
    <row r="39" spans="2:4" ht="14">
      <c r="B39" s="35"/>
      <c r="C39" s="35"/>
      <c r="D39" s="35"/>
    </row>
    <row r="40" spans="2:4" ht="14">
      <c r="B40" s="35"/>
      <c r="C40" s="35"/>
    </row>
    <row r="41" spans="2:4" ht="14">
      <c r="B41" s="35"/>
      <c r="C41" s="35"/>
    </row>
    <row r="42" spans="2:4" ht="14">
      <c r="B42" s="35"/>
      <c r="C42" s="35"/>
    </row>
    <row r="43" spans="2:4" ht="14">
      <c r="B43" s="35"/>
      <c r="C43" s="35"/>
    </row>
    <row r="44" spans="2:4" ht="14">
      <c r="B44" s="35"/>
      <c r="C44" s="35"/>
    </row>
    <row r="45" spans="2:4" ht="14">
      <c r="B45" s="35"/>
      <c r="C45" s="35"/>
    </row>
    <row r="46" spans="2:4" ht="14">
      <c r="B46" s="35"/>
      <c r="C46" s="35"/>
    </row>
    <row r="47" spans="2:4" ht="14">
      <c r="B47" s="35"/>
      <c r="C47" s="35"/>
    </row>
    <row r="48" spans="2:4" ht="14">
      <c r="B48" s="35"/>
      <c r="C48" s="35"/>
    </row>
    <row r="49" spans="2:3" ht="14">
      <c r="B49" s="35"/>
      <c r="C49" s="35"/>
    </row>
    <row r="50" spans="2:3" ht="14">
      <c r="B50" s="35"/>
      <c r="C50" s="35"/>
    </row>
    <row r="51" spans="2:3" ht="14">
      <c r="B51" s="35"/>
      <c r="C51" s="35"/>
    </row>
    <row r="52" spans="2:3" ht="14">
      <c r="B52" s="35"/>
      <c r="C52" s="35"/>
    </row>
    <row r="53" spans="2:3" ht="14">
      <c r="B53" s="35"/>
      <c r="C53" s="35"/>
    </row>
    <row r="54" spans="2:3" ht="14">
      <c r="B54" s="35"/>
      <c r="C54" s="35"/>
    </row>
    <row r="55" spans="2:3" ht="14">
      <c r="B55" s="35"/>
      <c r="C55" s="35"/>
    </row>
    <row r="56" spans="2:3" ht="14">
      <c r="B56" s="35"/>
      <c r="C56" s="35"/>
    </row>
  </sheetData>
  <sheetProtection algorithmName="SHA-512" hashValue="TYxaCL0vFylHL+D4kNUq0KKExHZc3WvqIRxIsZdQ03wY153qCkP2w9dyGayU2BuhfI/a2ZyOOMWUpnYhEFZh0g==" saltValue="Cjtjh1IbXXMiyR8xNzHb6g==" spinCount="100000" sheet="1" objects="1" scenarios="1"/>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8"/>
  <dimension ref="A1:FN37"/>
  <sheetViews>
    <sheetView zoomScale="80" zoomScaleNormal="80" workbookViewId="0">
      <selection activeCell="H21" sqref="H21"/>
    </sheetView>
  </sheetViews>
  <sheetFormatPr defaultColWidth="11.453125" defaultRowHeight="12.5"/>
  <cols>
    <col min="2" max="2" width="13.453125" bestFit="1" customWidth="1"/>
    <col min="3" max="3" width="48.453125" customWidth="1"/>
    <col min="4" max="5" width="14.1796875" customWidth="1"/>
    <col min="9" max="9" width="2.453125" customWidth="1"/>
    <col min="10" max="10" width="2.81640625" customWidth="1"/>
    <col min="11" max="11" width="27.54296875" customWidth="1"/>
    <col min="13" max="13" width="12.1796875" bestFit="1" customWidth="1"/>
    <col min="14" max="14" width="9.1796875" bestFit="1" customWidth="1"/>
    <col min="15" max="15" width="5.54296875" bestFit="1" customWidth="1"/>
    <col min="16" max="16" width="8.81640625" bestFit="1" customWidth="1"/>
    <col min="17" max="19" width="3.54296875" customWidth="1"/>
    <col min="21" max="21" width="14.81640625" bestFit="1" customWidth="1"/>
    <col min="22" max="22" width="21.1796875" bestFit="1" customWidth="1"/>
    <col min="26" max="26" width="21.1796875" bestFit="1" customWidth="1"/>
    <col min="120" max="120" width="14.81640625" bestFit="1" customWidth="1"/>
    <col min="125" max="125" width="21.1796875" bestFit="1" customWidth="1"/>
  </cols>
  <sheetData>
    <row r="1" spans="1:170" ht="13">
      <c r="A1" s="99" t="s">
        <v>121</v>
      </c>
      <c r="B1" s="99"/>
      <c r="C1" s="99" t="s">
        <v>122</v>
      </c>
      <c r="D1" s="99"/>
      <c r="E1" s="99" t="s">
        <v>333</v>
      </c>
      <c r="F1" s="99"/>
      <c r="G1" s="99"/>
      <c r="H1" s="99"/>
      <c r="I1" s="99"/>
      <c r="J1" s="99"/>
      <c r="K1" s="99" t="s">
        <v>336</v>
      </c>
      <c r="L1" s="99"/>
      <c r="M1" s="99"/>
      <c r="T1" s="311" t="s">
        <v>352</v>
      </c>
      <c r="U1" s="311"/>
      <c r="V1" s="311"/>
      <c r="W1" s="311"/>
      <c r="X1" s="311"/>
      <c r="Y1" s="311"/>
      <c r="Z1" s="311"/>
      <c r="AA1" s="311"/>
      <c r="AB1" s="311"/>
      <c r="AC1" s="311"/>
      <c r="AD1" s="311"/>
      <c r="AE1" s="311"/>
      <c r="AF1" s="311"/>
      <c r="AG1" s="311"/>
      <c r="AH1" s="311"/>
      <c r="AI1" s="311"/>
      <c r="AJ1" s="311"/>
      <c r="AK1" s="311"/>
      <c r="AL1" s="311"/>
      <c r="AM1" s="311"/>
      <c r="AN1" s="311"/>
      <c r="AO1" s="311"/>
      <c r="AP1" s="311"/>
      <c r="AQ1" s="311"/>
      <c r="AR1" s="311"/>
      <c r="AS1" s="311"/>
      <c r="AT1" s="311"/>
      <c r="AU1" s="311"/>
      <c r="AV1" s="311"/>
      <c r="AW1" s="311"/>
      <c r="AX1" s="311"/>
      <c r="AY1" s="311"/>
      <c r="AZ1" s="311"/>
      <c r="BA1" s="311"/>
      <c r="BB1" s="311"/>
      <c r="BC1" s="311"/>
      <c r="BD1" s="311"/>
      <c r="BE1" s="311"/>
      <c r="BF1" s="311"/>
      <c r="BG1" s="311"/>
      <c r="BH1" s="311"/>
      <c r="BI1" s="311"/>
      <c r="BJ1" s="311"/>
      <c r="BK1" s="311"/>
      <c r="BL1" s="311"/>
      <c r="BM1" s="311"/>
      <c r="BN1" s="311"/>
      <c r="BO1" s="311"/>
      <c r="BP1" s="311"/>
      <c r="BQ1" s="311"/>
      <c r="BR1" s="311"/>
      <c r="BS1" s="311"/>
      <c r="BT1" s="311"/>
      <c r="BU1" s="311"/>
      <c r="BV1" s="311"/>
      <c r="BW1" s="311"/>
      <c r="BX1" s="311"/>
      <c r="BY1" s="311"/>
      <c r="BZ1" s="311"/>
      <c r="CA1" s="311"/>
      <c r="CB1" s="311"/>
      <c r="CC1" s="311"/>
      <c r="CD1" s="311"/>
      <c r="CE1" s="311"/>
      <c r="CF1" s="311"/>
      <c r="CG1" s="311"/>
      <c r="CH1" s="311"/>
      <c r="CI1" s="311"/>
      <c r="CJ1" s="311"/>
      <c r="CK1" s="311"/>
      <c r="CL1" s="311"/>
      <c r="CM1" s="311"/>
      <c r="CN1" s="311"/>
      <c r="CO1" s="311"/>
      <c r="CP1" s="311"/>
      <c r="CQ1" s="311"/>
      <c r="CR1" s="311"/>
      <c r="CS1" s="311"/>
      <c r="CT1" s="311"/>
      <c r="CU1" s="311"/>
      <c r="CV1" s="311"/>
      <c r="CW1" s="311"/>
      <c r="CX1" s="311"/>
      <c r="CY1" s="311"/>
      <c r="CZ1" s="311"/>
      <c r="DA1" s="311"/>
      <c r="DB1" s="311"/>
      <c r="DC1" s="311"/>
      <c r="DD1" s="311"/>
      <c r="DE1" s="311"/>
      <c r="DF1" s="311"/>
      <c r="DG1" s="311"/>
      <c r="DH1" s="311"/>
      <c r="DI1" s="311"/>
      <c r="DJ1" s="311"/>
      <c r="DK1" s="311"/>
      <c r="DL1" s="311"/>
      <c r="DM1" s="311"/>
      <c r="DN1" s="311"/>
      <c r="DO1" s="310" t="s">
        <v>465</v>
      </c>
      <c r="DP1" s="310"/>
      <c r="DQ1" s="310"/>
      <c r="DR1" s="310"/>
      <c r="DS1" s="310"/>
      <c r="DT1" s="310"/>
      <c r="DU1" s="310"/>
      <c r="DV1" s="310"/>
      <c r="DW1" s="310"/>
      <c r="DX1" s="310"/>
      <c r="DY1" s="310"/>
      <c r="DZ1" s="310"/>
      <c r="EA1" s="310"/>
      <c r="EB1" s="310"/>
      <c r="EC1" s="310"/>
      <c r="ED1" s="310"/>
      <c r="EE1" s="310"/>
      <c r="EF1" s="310"/>
      <c r="EG1" s="310"/>
      <c r="EH1" s="310"/>
      <c r="EI1" s="310"/>
      <c r="EJ1" s="310"/>
      <c r="EK1" s="310"/>
      <c r="EL1" s="310"/>
      <c r="EM1" s="310"/>
      <c r="EN1" s="310"/>
      <c r="EO1" s="310"/>
      <c r="EP1" s="310"/>
      <c r="EQ1" s="310"/>
      <c r="ER1" s="310"/>
      <c r="ES1" s="310"/>
      <c r="ET1" s="310"/>
      <c r="EU1" s="310"/>
      <c r="EV1" s="310"/>
      <c r="EW1" s="310"/>
      <c r="EX1" s="310"/>
      <c r="EY1" s="310"/>
      <c r="EZ1" s="310"/>
      <c r="FA1" s="310"/>
      <c r="FB1" s="310"/>
      <c r="FC1" s="310"/>
      <c r="FD1" s="310"/>
      <c r="FE1" s="310"/>
      <c r="FF1" s="310"/>
      <c r="FG1" s="310"/>
      <c r="FH1" s="310"/>
      <c r="FI1" s="310"/>
      <c r="FJ1" s="310"/>
      <c r="FK1" s="310"/>
      <c r="FL1" s="310"/>
      <c r="FM1" s="310"/>
      <c r="FN1" s="310"/>
    </row>
    <row r="2" spans="1:170" ht="13">
      <c r="A2" t="s">
        <v>123</v>
      </c>
      <c r="B2" s="101" t="e">
        <f>#REF!</f>
        <v>#REF!</v>
      </c>
      <c r="C2" s="99" t="s">
        <v>124</v>
      </c>
      <c r="D2" s="102" t="e">
        <f>'01.Definición de ámbito'!#REF!</f>
        <v>#REF!</v>
      </c>
      <c r="E2" s="99" t="s">
        <v>286</v>
      </c>
      <c r="F2" s="102" t="str">
        <f>'02.Tecnologías'!C9</f>
        <v>Sí</v>
      </c>
      <c r="G2" s="146" t="s">
        <v>334</v>
      </c>
      <c r="H2" s="146" t="s">
        <v>335</v>
      </c>
      <c r="I2" s="146"/>
      <c r="J2" s="146"/>
      <c r="K2" s="106" t="s">
        <v>337</v>
      </c>
      <c r="L2" s="148">
        <f>'03.Muestra'!D20</f>
        <v>1</v>
      </c>
      <c r="M2" s="99"/>
      <c r="T2" s="100" t="s">
        <v>125</v>
      </c>
      <c r="U2" s="100" t="s">
        <v>126</v>
      </c>
      <c r="V2" s="100" t="s">
        <v>264</v>
      </c>
      <c r="W2" s="100" t="s">
        <v>127</v>
      </c>
      <c r="X2" s="100" t="s">
        <v>332</v>
      </c>
      <c r="Y2" s="100" t="s">
        <v>128</v>
      </c>
      <c r="Z2" s="100" t="s">
        <v>17</v>
      </c>
      <c r="AA2" s="100" t="s">
        <v>95</v>
      </c>
      <c r="AB2" s="100" t="s">
        <v>96</v>
      </c>
      <c r="AC2" s="100" t="s">
        <v>97</v>
      </c>
      <c r="AD2" s="100" t="s">
        <v>98</v>
      </c>
      <c r="AE2" s="100" t="s">
        <v>314</v>
      </c>
      <c r="AF2" s="100" t="s">
        <v>315</v>
      </c>
      <c r="AG2" s="100" t="s">
        <v>316</v>
      </c>
      <c r="AH2" s="100" t="s">
        <v>317</v>
      </c>
      <c r="AI2" s="100" t="s">
        <v>318</v>
      </c>
      <c r="AJ2" s="100" t="s">
        <v>319</v>
      </c>
      <c r="AK2" s="100" t="s">
        <v>320</v>
      </c>
      <c r="AL2" s="100" t="s">
        <v>321</v>
      </c>
      <c r="AM2" s="100" t="s">
        <v>322</v>
      </c>
      <c r="AN2" s="100" t="s">
        <v>323</v>
      </c>
      <c r="AO2" s="100" t="s">
        <v>99</v>
      </c>
      <c r="AP2" s="100" t="s">
        <v>100</v>
      </c>
      <c r="AQ2" s="100" t="s">
        <v>324</v>
      </c>
      <c r="AR2" s="100" t="s">
        <v>101</v>
      </c>
      <c r="AS2" s="100" t="s">
        <v>102</v>
      </c>
      <c r="AT2" s="100" t="s">
        <v>325</v>
      </c>
      <c r="AU2" s="100" t="s">
        <v>326</v>
      </c>
      <c r="AV2" s="100" t="s">
        <v>327</v>
      </c>
      <c r="AW2" s="100" t="s">
        <v>103</v>
      </c>
      <c r="AX2" s="100" t="s">
        <v>104</v>
      </c>
      <c r="AY2" s="100" t="s">
        <v>105</v>
      </c>
      <c r="AZ2" s="100" t="s">
        <v>328</v>
      </c>
      <c r="BA2" s="100" t="s">
        <v>329</v>
      </c>
      <c r="BB2" s="100" t="s">
        <v>106</v>
      </c>
      <c r="BC2" s="100" t="s">
        <v>107</v>
      </c>
      <c r="BD2" s="100" t="s">
        <v>108</v>
      </c>
      <c r="BE2" s="100" t="s">
        <v>109</v>
      </c>
      <c r="BF2" s="100" t="s">
        <v>149</v>
      </c>
      <c r="BG2" s="100" t="s">
        <v>150</v>
      </c>
      <c r="BH2" s="100" t="s">
        <v>151</v>
      </c>
      <c r="BI2" s="100" t="s">
        <v>152</v>
      </c>
      <c r="BJ2" s="100" t="s">
        <v>153</v>
      </c>
      <c r="BK2" s="100" t="s">
        <v>154</v>
      </c>
      <c r="BL2" s="100" t="s">
        <v>155</v>
      </c>
      <c r="BM2" s="100" t="s">
        <v>156</v>
      </c>
      <c r="BN2" s="100" t="s">
        <v>157</v>
      </c>
      <c r="BO2" s="100" t="s">
        <v>158</v>
      </c>
      <c r="BP2" s="100" t="s">
        <v>159</v>
      </c>
      <c r="BQ2" s="100" t="s">
        <v>160</v>
      </c>
      <c r="BR2" s="100" t="s">
        <v>161</v>
      </c>
      <c r="BS2" s="100" t="s">
        <v>162</v>
      </c>
      <c r="BT2" s="100" t="s">
        <v>163</v>
      </c>
      <c r="BU2" s="100" t="s">
        <v>164</v>
      </c>
      <c r="BV2" s="100" t="s">
        <v>165</v>
      </c>
      <c r="BW2" s="100" t="s">
        <v>166</v>
      </c>
      <c r="BX2" s="100" t="s">
        <v>167</v>
      </c>
      <c r="BY2" s="100" t="s">
        <v>168</v>
      </c>
      <c r="BZ2" s="100" t="s">
        <v>169</v>
      </c>
      <c r="CA2" s="100" t="s">
        <v>170</v>
      </c>
      <c r="CB2" s="100" t="s">
        <v>171</v>
      </c>
      <c r="CC2" s="100" t="s">
        <v>172</v>
      </c>
      <c r="CD2" s="100" t="s">
        <v>173</v>
      </c>
      <c r="CE2" s="100" t="s">
        <v>235</v>
      </c>
      <c r="CF2" s="100" t="s">
        <v>236</v>
      </c>
      <c r="CG2" s="100" t="s">
        <v>174</v>
      </c>
      <c r="CH2" s="100" t="s">
        <v>175</v>
      </c>
      <c r="CI2" s="100" t="s">
        <v>237</v>
      </c>
      <c r="CJ2" s="100" t="s">
        <v>176</v>
      </c>
      <c r="CK2" s="100" t="s">
        <v>177</v>
      </c>
      <c r="CL2" s="100" t="s">
        <v>178</v>
      </c>
      <c r="CM2" s="100" t="s">
        <v>179</v>
      </c>
      <c r="CN2" s="100" t="s">
        <v>180</v>
      </c>
      <c r="CO2" s="100" t="s">
        <v>181</v>
      </c>
      <c r="CP2" s="100" t="s">
        <v>182</v>
      </c>
      <c r="CQ2" s="100" t="s">
        <v>238</v>
      </c>
      <c r="CR2" s="100" t="s">
        <v>183</v>
      </c>
      <c r="CS2" s="100" t="s">
        <v>184</v>
      </c>
      <c r="CT2" s="100" t="s">
        <v>239</v>
      </c>
      <c r="CU2" s="100" t="s">
        <v>240</v>
      </c>
      <c r="CV2" s="100" t="s">
        <v>185</v>
      </c>
      <c r="CW2" s="100" t="s">
        <v>186</v>
      </c>
      <c r="CX2" s="100" t="s">
        <v>187</v>
      </c>
      <c r="CY2" s="100" t="s">
        <v>188</v>
      </c>
      <c r="CZ2" s="100" t="s">
        <v>189</v>
      </c>
      <c r="DA2" s="100" t="s">
        <v>190</v>
      </c>
      <c r="DB2" s="100" t="s">
        <v>241</v>
      </c>
      <c r="DC2" s="100" t="s">
        <v>458</v>
      </c>
      <c r="DD2" s="100" t="s">
        <v>110</v>
      </c>
      <c r="DE2" s="100" t="s">
        <v>111</v>
      </c>
      <c r="DF2" s="100" t="s">
        <v>112</v>
      </c>
      <c r="DG2" s="100" t="s">
        <v>113</v>
      </c>
      <c r="DH2" s="100" t="s">
        <v>114</v>
      </c>
      <c r="DI2" s="100" t="s">
        <v>115</v>
      </c>
      <c r="DJ2" s="100" t="s">
        <v>116</v>
      </c>
      <c r="DK2" s="100" t="s">
        <v>117</v>
      </c>
      <c r="DL2" s="100" t="s">
        <v>118</v>
      </c>
      <c r="DM2" s="100" t="s">
        <v>119</v>
      </c>
      <c r="DN2" s="100" t="s">
        <v>120</v>
      </c>
      <c r="DO2" s="100" t="s">
        <v>125</v>
      </c>
      <c r="DP2" s="100" t="s">
        <v>126</v>
      </c>
      <c r="DQ2" s="100" t="s">
        <v>264</v>
      </c>
      <c r="DR2" s="100" t="s">
        <v>127</v>
      </c>
      <c r="DS2" s="100" t="s">
        <v>332</v>
      </c>
      <c r="DT2" s="100" t="s">
        <v>128</v>
      </c>
      <c r="DU2" s="100" t="s">
        <v>17</v>
      </c>
      <c r="DV2" s="100" t="s">
        <v>191</v>
      </c>
      <c r="DW2" s="99" t="s">
        <v>192</v>
      </c>
      <c r="DX2" s="99" t="s">
        <v>193</v>
      </c>
      <c r="DY2" s="99" t="s">
        <v>194</v>
      </c>
      <c r="DZ2" s="99" t="s">
        <v>195</v>
      </c>
      <c r="EA2" s="99" t="s">
        <v>196</v>
      </c>
      <c r="EB2" s="99" t="s">
        <v>197</v>
      </c>
      <c r="EC2" s="99" t="s">
        <v>198</v>
      </c>
      <c r="ED2" s="99" t="s">
        <v>199</v>
      </c>
      <c r="EE2" s="99" t="s">
        <v>200</v>
      </c>
      <c r="EF2" s="99" t="s">
        <v>201</v>
      </c>
      <c r="EG2" s="99" t="s">
        <v>202</v>
      </c>
      <c r="EH2" s="99" t="s">
        <v>203</v>
      </c>
      <c r="EI2" s="99" t="s">
        <v>204</v>
      </c>
      <c r="EJ2" s="99" t="s">
        <v>205</v>
      </c>
      <c r="EK2" s="99" t="s">
        <v>206</v>
      </c>
      <c r="EL2" s="99" t="s">
        <v>207</v>
      </c>
      <c r="EM2" s="99" t="s">
        <v>208</v>
      </c>
      <c r="EN2" s="99" t="s">
        <v>209</v>
      </c>
      <c r="EO2" s="99" t="s">
        <v>210</v>
      </c>
      <c r="EP2" s="99" t="s">
        <v>211</v>
      </c>
      <c r="EQ2" s="99" t="s">
        <v>212</v>
      </c>
      <c r="ER2" s="99" t="s">
        <v>213</v>
      </c>
      <c r="ES2" s="99" t="s">
        <v>214</v>
      </c>
      <c r="ET2" s="99" t="s">
        <v>215</v>
      </c>
      <c r="EU2" s="99" t="s">
        <v>234</v>
      </c>
      <c r="EV2" s="99" t="s">
        <v>216</v>
      </c>
      <c r="EW2" s="99" t="s">
        <v>217</v>
      </c>
      <c r="EX2" s="99" t="s">
        <v>218</v>
      </c>
      <c r="EY2" s="99" t="s">
        <v>219</v>
      </c>
      <c r="EZ2" s="99" t="s">
        <v>220</v>
      </c>
      <c r="FA2" s="99" t="s">
        <v>221</v>
      </c>
      <c r="FB2" s="99" t="s">
        <v>222</v>
      </c>
      <c r="FC2" s="99" t="s">
        <v>223</v>
      </c>
      <c r="FD2" s="99" t="s">
        <v>224</v>
      </c>
      <c r="FE2" s="99" t="s">
        <v>233</v>
      </c>
      <c r="FF2" s="99" t="s">
        <v>225</v>
      </c>
      <c r="FG2" s="99" t="s">
        <v>226</v>
      </c>
      <c r="FH2" s="99" t="s">
        <v>227</v>
      </c>
      <c r="FI2" s="99" t="s">
        <v>228</v>
      </c>
      <c r="FJ2" s="99" t="s">
        <v>229</v>
      </c>
      <c r="FK2" s="99" t="s">
        <v>230</v>
      </c>
      <c r="FL2" s="99" t="s">
        <v>231</v>
      </c>
      <c r="FM2" s="99" t="s">
        <v>232</v>
      </c>
      <c r="FN2" s="99" t="s">
        <v>342</v>
      </c>
    </row>
    <row r="3" spans="1:170" ht="13">
      <c r="C3" s="99" t="s">
        <v>129</v>
      </c>
      <c r="D3" s="102" t="e">
        <f>'01.Definición de ámbito'!#REF!</f>
        <v>#REF!</v>
      </c>
      <c r="E3" s="99" t="s">
        <v>289</v>
      </c>
      <c r="F3" s="102" t="str">
        <f>'02.Tecnologías'!C10</f>
        <v>No</v>
      </c>
      <c r="G3" s="102">
        <f>'02.Tecnologías'!K13</f>
        <v>0</v>
      </c>
      <c r="H3" s="102">
        <f>'02.Tecnologías'!L13</f>
        <v>0</v>
      </c>
      <c r="I3" s="147"/>
      <c r="J3" s="147"/>
      <c r="K3" s="106" t="s">
        <v>338</v>
      </c>
      <c r="L3" s="148" t="e">
        <f>'03.Muestra'!#REF!</f>
        <v>#REF!</v>
      </c>
      <c r="M3" s="99"/>
      <c r="T3" s="103">
        <f>RESULTADOS!B20</f>
        <v>1</v>
      </c>
      <c r="U3" s="103" t="str">
        <f>RESULTADOS!C20</f>
        <v>Home</v>
      </c>
      <c r="V3" s="103" t="str">
        <f>IF(T3&lt;&gt;"","Página web","")</f>
        <v>Página web</v>
      </c>
      <c r="W3" s="103" t="str">
        <f t="array" ref="W3:W37">IFERROR(INDEX('03.Muestra'!$E$8:$E$17,SMALL(IF("Página Web"='03.Muestra'!$D$8:$D$17,ROW('03.Muestra'!$E$8:$E$17)-MIN(ROW('03.Muestra'!$D$8:$D$17))+1,""),ROW()-2)),"")</f>
        <v>Página inicio</v>
      </c>
      <c r="X3" s="103" t="str">
        <f>RESULTADOS!D20</f>
        <v>https://…</v>
      </c>
      <c r="Y3" s="103" t="str">
        <f t="array" ref="Y3:Y37">IFERROR(INDEX('03.Muestra'!$G$8:$G$17,SMALL(IF("Página Web"='03.Muestra'!$D$8:$D$17,ROW('03.Muestra'!$G$8:$GE$17)-MIN(ROW('03.Muestra'!$D$8:$D$17))+1,""),ROW()-2)),"")</f>
        <v>N/A</v>
      </c>
      <c r="Z3" s="167" t="str">
        <f t="array" ref="Z3:Z37">IFERROR(INDEX('03.Muestra'!$H$8:$H$17,SMALL(IF("Página Web"='03.Muestra'!$D$8:$D$17,ROW('03.Muestra'!$H$8:$H$17)-MIN(ROW('03.Muestra'!$D$8:$D$17))+1,""),ROW()-2)),"")</f>
        <v>Ej. Imágenes, tablas, listas, multimedia, formularios, plantilla X, plantilla Y</v>
      </c>
      <c r="AA3" s="101" t="str">
        <f ca="1">RESULTADOS!E20</f>
        <v>N/A</v>
      </c>
      <c r="AB3" s="101" t="str">
        <f ca="1">RESULTADOS!F20</f>
        <v>N/A</v>
      </c>
      <c r="AC3" s="101" t="str">
        <f ca="1">RESULTADOS!G20</f>
        <v>N/A</v>
      </c>
      <c r="AD3" s="101" t="str">
        <f ca="1">RESULTADOS!H20</f>
        <v>N/A</v>
      </c>
      <c r="AE3" s="101" t="str">
        <f ca="1">RESULTADOS!I20</f>
        <v>N/A</v>
      </c>
      <c r="AF3" s="101" t="str">
        <f ca="1">RESULTADOS!J20</f>
        <v>N/A</v>
      </c>
      <c r="AG3" s="101" t="str">
        <f ca="1">RESULTADOS!K20</f>
        <v>N/A</v>
      </c>
      <c r="AH3" s="101" t="str">
        <f ca="1">RESULTADOS!L20</f>
        <v>N/A</v>
      </c>
      <c r="AI3" s="101" t="str">
        <f ca="1">RESULTADOS!M20</f>
        <v>N/A</v>
      </c>
      <c r="AJ3" s="101" t="str">
        <f ca="1">RESULTADOS!N20</f>
        <v>N/A</v>
      </c>
      <c r="AK3" s="101" t="str">
        <f ca="1">RESULTADOS!O20</f>
        <v>N/A</v>
      </c>
      <c r="AL3" s="101" t="str">
        <f ca="1">RESULTADOS!P20</f>
        <v>N/A</v>
      </c>
      <c r="AM3" s="101" t="str">
        <f ca="1">RESULTADOS!Q20</f>
        <v>N/A</v>
      </c>
      <c r="AN3" s="101" t="str">
        <f ca="1">RESULTADOS!R20</f>
        <v>N/A</v>
      </c>
      <c r="AO3" s="101" t="str">
        <f ca="1">RESULTADOS!S20</f>
        <v>N/A</v>
      </c>
      <c r="AP3" s="101" t="str">
        <f ca="1">RESULTADOS!T20</f>
        <v>N/A</v>
      </c>
      <c r="AQ3" s="101" t="str">
        <f ca="1">RESULTADOS!U20</f>
        <v>N/A</v>
      </c>
      <c r="AR3" s="101" t="str">
        <f ca="1">RESULTADOS!V20</f>
        <v>N/A</v>
      </c>
      <c r="AS3" s="101" t="str">
        <f ca="1">RESULTADOS!W20</f>
        <v>N/A</v>
      </c>
      <c r="AT3" s="101" t="str">
        <f ca="1">RESULTADOS!X20</f>
        <v>N/A</v>
      </c>
      <c r="AU3" s="101" t="str">
        <f ca="1">RESULTADOS!Y20</f>
        <v>N/A</v>
      </c>
      <c r="AV3" s="101" t="str">
        <f ca="1">RESULTADOS!Z20</f>
        <v>N/A</v>
      </c>
      <c r="AW3" s="101" t="str">
        <f ca="1">RESULTADOS!AA20</f>
        <v>N/A</v>
      </c>
      <c r="AX3" s="101" t="str">
        <f ca="1">RESULTADOS!AB20</f>
        <v>N/A</v>
      </c>
      <c r="AY3" s="101" t="str">
        <f ca="1">RESULTADOS!AC20</f>
        <v>N/A</v>
      </c>
      <c r="AZ3" s="101" t="str">
        <f ca="1">RESULTADOS!AD20</f>
        <v>N/A</v>
      </c>
      <c r="BA3" s="101" t="str">
        <f ca="1">RESULTADOS!AE20</f>
        <v>N/A</v>
      </c>
      <c r="BB3" s="101" t="str">
        <f ca="1">RESULTADOS!AF20</f>
        <v>N/A</v>
      </c>
      <c r="BC3" s="101" t="str">
        <f ca="1">RESULTADOS!AG20</f>
        <v>N/A</v>
      </c>
      <c r="BD3" s="101" t="str">
        <f ca="1">RESULTADOS!AH20</f>
        <v>N/A</v>
      </c>
      <c r="BE3" s="101" t="str">
        <f ca="1">RESULTADOS!AI20</f>
        <v>N/A</v>
      </c>
      <c r="BF3" s="101" t="str">
        <f ca="1">RESULTADOS!AJ20</f>
        <v>Pasa</v>
      </c>
      <c r="BG3" s="101" t="str">
        <f ca="1">RESULTADOS!AK20</f>
        <v>Pasa</v>
      </c>
      <c r="BH3" s="101" t="str">
        <f ca="1">RESULTADOS!AL20</f>
        <v>Pasa</v>
      </c>
      <c r="BI3" s="101" t="str">
        <f ca="1">RESULTADOS!AM20</f>
        <v>Pasa</v>
      </c>
      <c r="BJ3" s="101" t="str">
        <f ca="1">RESULTADOS!AN20</f>
        <v>N/A</v>
      </c>
      <c r="BK3" s="101" t="str">
        <f ca="1">RESULTADOS!AO20</f>
        <v>Pasa</v>
      </c>
      <c r="BL3" s="101" t="str">
        <f ca="1">RESULTADOS!AP20</f>
        <v>Pasa</v>
      </c>
      <c r="BM3" s="101" t="str">
        <f ca="1">RESULTADOS!AQ20</f>
        <v>Pasa</v>
      </c>
      <c r="BN3" s="101" t="str">
        <f ca="1">RESULTADOS!AR20</f>
        <v>Pasa</v>
      </c>
      <c r="BO3" s="101" t="str">
        <f ca="1">RESULTADOS!AS20</f>
        <v>Pasa</v>
      </c>
      <c r="BP3" s="101" t="str">
        <f ca="1">RESULTADOS!AT20</f>
        <v>Pasa</v>
      </c>
      <c r="BQ3" s="101" t="str">
        <f ca="1">RESULTADOS!AU20</f>
        <v>Pasa</v>
      </c>
      <c r="BR3" s="101" t="str">
        <f ca="1">RESULTADOS!AV20</f>
        <v>N/A</v>
      </c>
      <c r="BS3" s="101" t="str">
        <f ca="1">RESULTADOS!AW20</f>
        <v>Pasa</v>
      </c>
      <c r="BT3" s="101" t="str">
        <f ca="1">RESULTADOS!AX20</f>
        <v>Pasa</v>
      </c>
      <c r="BU3" s="101" t="str">
        <f ca="1">RESULTADOS!AY20</f>
        <v>Pasa</v>
      </c>
      <c r="BV3" s="101" t="str">
        <f ca="1">RESULTADOS!AZ20</f>
        <v>N/A</v>
      </c>
      <c r="BW3" s="101" t="str">
        <f ca="1">RESULTADOS!BA20</f>
        <v>N/A</v>
      </c>
      <c r="BX3" s="101" t="str">
        <f ca="1">RESULTADOS!BB20</f>
        <v>N/A</v>
      </c>
      <c r="BY3" s="101" t="str">
        <f ca="1">RESULTADOS!BC20</f>
        <v>N/A</v>
      </c>
      <c r="BZ3" s="101" t="str">
        <f ca="1">RESULTADOS!BD20</f>
        <v>N/A</v>
      </c>
      <c r="CA3" s="101" t="str">
        <f ca="1">RESULTADOS!BE20</f>
        <v>N/A</v>
      </c>
      <c r="CB3" s="101" t="str">
        <f ca="1">RESULTADOS!BF20</f>
        <v>N/A</v>
      </c>
      <c r="CC3" s="101" t="str">
        <f ca="1">RESULTADOS!BG20</f>
        <v>Pasa</v>
      </c>
      <c r="CD3" s="101" t="str">
        <f ca="1">RESULTADOS!BH20</f>
        <v>Pasa</v>
      </c>
      <c r="CE3" s="101" t="str">
        <f ca="1">RESULTADOS!BI20</f>
        <v>N/A</v>
      </c>
      <c r="CF3" s="101" t="str">
        <f ca="1">RESULTADOS!BJ20</f>
        <v>Pasa</v>
      </c>
      <c r="CG3" s="101" t="str">
        <f ca="1">RESULTADOS!BK20</f>
        <v>Pasa</v>
      </c>
      <c r="CH3" s="101" t="str">
        <f ca="1">RESULTADOS!BL20</f>
        <v>Pasa</v>
      </c>
      <c r="CI3" s="101" t="str">
        <f ca="1">RESULTADOS!BM20</f>
        <v>Pasa</v>
      </c>
      <c r="CJ3" s="101" t="str">
        <f ca="1">RESULTADOS!BN20</f>
        <v>Pasa</v>
      </c>
      <c r="CK3" s="101" t="str">
        <f ca="1">RESULTADOS!BO20</f>
        <v>N/A</v>
      </c>
      <c r="CL3" s="101" t="str">
        <f ca="1">RESULTADOS!BP20</f>
        <v>N/A</v>
      </c>
      <c r="CM3" s="101" t="str">
        <f ca="1">RESULTADOS!BQ20</f>
        <v>N/A</v>
      </c>
      <c r="CN3" s="101" t="str">
        <f ca="1">RESULTADOS!BR20</f>
        <v>N/A</v>
      </c>
      <c r="CO3" s="101" t="str">
        <f ca="1">RESULTADOS!BS20</f>
        <v>N/A</v>
      </c>
      <c r="CP3" s="101" t="str">
        <f ca="1">RESULTADOS!BT20</f>
        <v>N/A</v>
      </c>
      <c r="CQ3" s="101" t="str">
        <f ca="1">RESULTADOS!BU20</f>
        <v>N/A</v>
      </c>
      <c r="CR3" s="101" t="str">
        <f ca="1">RESULTADOS!BV20</f>
        <v>N/A</v>
      </c>
      <c r="CS3" s="101" t="str">
        <f ca="1">RESULTADOS!BW20</f>
        <v>N/A</v>
      </c>
      <c r="CT3" s="101" t="str">
        <f ca="1">RESULTADOS!BX20</f>
        <v>Pasa</v>
      </c>
      <c r="CU3" s="101" t="str">
        <f ca="1">RESULTADOS!BY20</f>
        <v>Pasa</v>
      </c>
      <c r="CV3" s="101" t="str">
        <f ca="1">RESULTADOS!BZ20</f>
        <v>Pasa</v>
      </c>
      <c r="CW3" s="101" t="str">
        <f ca="1">RESULTADOS!CA20</f>
        <v>Pasa</v>
      </c>
      <c r="CX3" s="101" t="str">
        <f ca="1">RESULTADOS!CB20</f>
        <v>N/A</v>
      </c>
      <c r="CY3" s="101" t="str">
        <f ca="1">RESULTADOS!CC20</f>
        <v>N/A</v>
      </c>
      <c r="CZ3" s="101" t="str">
        <f ca="1">RESULTADOS!CD20</f>
        <v>N/A</v>
      </c>
      <c r="DA3" s="101" t="str">
        <f ca="1">RESULTADOS!CE20</f>
        <v>N/A</v>
      </c>
      <c r="DB3" s="101" t="str">
        <f ca="1">RESULTADOS!CF20</f>
        <v>N/A</v>
      </c>
      <c r="DC3" s="101" t="str">
        <f ca="1">RESULTADOS!CG20</f>
        <v>N/A</v>
      </c>
      <c r="DD3" s="101" t="str">
        <f ca="1">RESULTADOS!CH20</f>
        <v>Pasa</v>
      </c>
      <c r="DE3" s="101" t="str">
        <f ca="1">RESULTADOS!CI20</f>
        <v>N/A</v>
      </c>
      <c r="DF3" s="101" t="str">
        <f ca="1">RESULTADOS!CJ20</f>
        <v>Pasa</v>
      </c>
      <c r="DG3" s="101" t="str">
        <f ca="1">RESULTADOS!CK20</f>
        <v>N/A</v>
      </c>
      <c r="DH3" s="101" t="str">
        <f ca="1">RESULTADOS!CL20</f>
        <v>N/A</v>
      </c>
      <c r="DI3" s="101" t="str">
        <f ca="1">RESULTADOS!CM20</f>
        <v>Pasa</v>
      </c>
      <c r="DJ3" s="101" t="str">
        <f ca="1">RESULTADOS!CN20</f>
        <v>Falla</v>
      </c>
      <c r="DK3" s="101" t="str">
        <f ca="1">RESULTADOS!CO20</f>
        <v>Falla</v>
      </c>
      <c r="DL3" s="101" t="str">
        <f ca="1">RESULTADOS!CP20</f>
        <v>Falla</v>
      </c>
      <c r="DM3" s="101" t="str">
        <f ca="1">RESULTADOS!CQ20</f>
        <v>Falla</v>
      </c>
      <c r="DN3" s="101" t="str">
        <f ca="1">RESULTADOS!CR20</f>
        <v>Falla</v>
      </c>
      <c r="DO3" s="103" t="str">
        <f>RESULTADOS!B36</f>
        <v/>
      </c>
      <c r="DP3" s="103" t="str">
        <f>RESULTADOS!C36</f>
        <v/>
      </c>
      <c r="DQ3" s="103" t="str">
        <f>IF(DO3&lt;&gt;"","Documento no web","")</f>
        <v/>
      </c>
      <c r="DR3" s="103" t="str" cm="1">
        <f t="array" ref="DR3">IFERROR(INDEX('03.Muestra'!$E$8:$E$17,SMALL(IF("Documento no web"='03.Muestra'!$D$8:$D$17,ROW('03.Muestra'!$E$8:$E$17)-MIN(ROW('03.Muestra'!$D$8:$D$17))+1,""),ROW()-2)),"")</f>
        <v/>
      </c>
      <c r="DS3" s="103" t="str">
        <f>RESULTADOS!D36</f>
        <v/>
      </c>
      <c r="DT3" s="103" t="str" cm="1">
        <f t="array" ref="DT3">IFERROR(INDEX('03.Muestra'!$G$8:$G$17,SMALL(IF("Documento no web"='03.Muestra'!$D$8:$D$17,ROW('03.Muestra'!$G$8:$G$17)-MIN(ROW('03.Muestra'!$D$8:$D$17))+1,""),ROW()-2)),"")</f>
        <v/>
      </c>
      <c r="DU3" s="167" t="str" cm="1">
        <f t="array" ref="DU3">IFERROR(INDEX('03.Muestra'!$H$8:$H$17,SMALL(IF("Documento no web"='03.Muestra'!$D$8:$D$17,ROW('03.Muestra'!$H$8:$H$17)-MIN(ROW('03.Muestra'!$D$8:$D$17))+1,""),ROW()-2)),"")</f>
        <v/>
      </c>
      <c r="DV3" s="101" t="str">
        <f ca="1">RESULTADOS!E36</f>
        <v/>
      </c>
      <c r="DW3" s="101" t="str">
        <f ca="1">RESULTADOS!F36</f>
        <v/>
      </c>
      <c r="DX3" s="101" t="str">
        <f ca="1">RESULTADOS!G36</f>
        <v/>
      </c>
      <c r="DY3" s="101" t="str">
        <f ca="1">RESULTADOS!H36</f>
        <v/>
      </c>
      <c r="DZ3" s="101" t="str">
        <f ca="1">RESULTADOS!I36</f>
        <v/>
      </c>
      <c r="EA3" s="101" t="str">
        <f ca="1">RESULTADOS!J36</f>
        <v/>
      </c>
      <c r="EB3" s="101" t="str">
        <f ca="1">RESULTADOS!K36</f>
        <v/>
      </c>
      <c r="EC3" s="101" t="str">
        <f ca="1">RESULTADOS!L36</f>
        <v/>
      </c>
      <c r="ED3" s="101" t="str">
        <f ca="1">RESULTADOS!M36</f>
        <v/>
      </c>
      <c r="EE3" s="101" t="str">
        <f ca="1">RESULTADOS!N36</f>
        <v/>
      </c>
      <c r="EF3" s="101" t="str">
        <f ca="1">RESULTADOS!O36</f>
        <v/>
      </c>
      <c r="EG3" s="101" t="str">
        <f ca="1">RESULTADOS!P36</f>
        <v/>
      </c>
      <c r="EH3" s="101" t="str">
        <f ca="1">RESULTADOS!Q36</f>
        <v/>
      </c>
      <c r="EI3" s="101" t="str">
        <f ca="1">RESULTADOS!R36</f>
        <v/>
      </c>
      <c r="EJ3" s="101" t="str">
        <f ca="1">RESULTADOS!S36</f>
        <v/>
      </c>
      <c r="EK3" s="101" t="str">
        <f ca="1">RESULTADOS!T36</f>
        <v/>
      </c>
      <c r="EL3" s="101" t="str">
        <f ca="1">RESULTADOS!U36</f>
        <v/>
      </c>
      <c r="EM3" s="101" t="str">
        <f ca="1">RESULTADOS!V36</f>
        <v/>
      </c>
      <c r="EN3" s="101" t="str">
        <f ca="1">RESULTADOS!W36</f>
        <v/>
      </c>
      <c r="EO3" s="101" t="str">
        <f ca="1">RESULTADOS!X36</f>
        <v/>
      </c>
      <c r="EP3" s="101" t="str">
        <f ca="1">RESULTADOS!Y36</f>
        <v/>
      </c>
      <c r="EQ3" s="101" t="str">
        <f ca="1">RESULTADOS!Z36</f>
        <v/>
      </c>
      <c r="ER3" s="101" t="str">
        <f ca="1">RESULTADOS!AA36</f>
        <v/>
      </c>
      <c r="ES3" s="101" t="str">
        <f ca="1">RESULTADOS!AB36</f>
        <v/>
      </c>
      <c r="ET3" s="101" t="str">
        <f ca="1">RESULTADOS!AC36</f>
        <v/>
      </c>
      <c r="EU3" s="101" t="str">
        <f ca="1">RESULTADOS!AD36</f>
        <v/>
      </c>
      <c r="EV3" s="101" t="str">
        <f ca="1">RESULTADOS!AE36</f>
        <v/>
      </c>
      <c r="EW3" s="101" t="str">
        <f ca="1">RESULTADOS!AF36</f>
        <v/>
      </c>
      <c r="EX3" s="101" t="str">
        <f ca="1">RESULTADOS!AG36</f>
        <v/>
      </c>
      <c r="EY3" s="101" t="str">
        <f ca="1">RESULTADOS!AH36</f>
        <v/>
      </c>
      <c r="EZ3" s="101" t="str">
        <f ca="1">RESULTADOS!AI36</f>
        <v/>
      </c>
      <c r="FA3" s="101" t="str">
        <f ca="1">RESULTADOS!AJ36</f>
        <v/>
      </c>
      <c r="FB3" s="101" t="str">
        <f ca="1">RESULTADOS!AK36</f>
        <v/>
      </c>
      <c r="FC3" s="101" t="str">
        <f ca="1">RESULTADOS!AL36</f>
        <v/>
      </c>
      <c r="FD3" s="101" t="str">
        <f ca="1">RESULTADOS!AM36</f>
        <v/>
      </c>
      <c r="FE3" s="101" t="str">
        <f ca="1">RESULTADOS!AN36</f>
        <v/>
      </c>
      <c r="FF3" s="101" t="str">
        <f ca="1">RESULTADOS!AO36</f>
        <v/>
      </c>
      <c r="FG3" s="101" t="str">
        <f ca="1">RESULTADOS!AP36</f>
        <v/>
      </c>
      <c r="FH3" s="101" t="str">
        <f ca="1">RESULTADOS!AQ36</f>
        <v/>
      </c>
      <c r="FI3" s="101" t="str">
        <f ca="1">RESULTADOS!AR36</f>
        <v/>
      </c>
      <c r="FJ3" s="101" t="str">
        <f ca="1">RESULTADOS!AS36</f>
        <v/>
      </c>
      <c r="FK3" s="101" t="str">
        <f ca="1">RESULTADOS!AT36</f>
        <v/>
      </c>
      <c r="FL3" s="101" t="str">
        <f ca="1">RESULTADOS!AU36</f>
        <v/>
      </c>
      <c r="FM3" s="101" t="str">
        <f ca="1">RESULTADOS!AV36</f>
        <v/>
      </c>
      <c r="FN3" s="101" t="str">
        <f ca="1">RESULTADOS!AW36</f>
        <v/>
      </c>
    </row>
    <row r="4" spans="1:170" ht="13">
      <c r="C4" s="99" t="s">
        <v>132</v>
      </c>
      <c r="D4" s="102" t="e">
        <f>'01.Definición de ámbito'!#REF!</f>
        <v>#REF!</v>
      </c>
      <c r="E4" s="99" t="s">
        <v>292</v>
      </c>
      <c r="F4" s="102" t="str">
        <f>'02.Tecnologías'!C11</f>
        <v>No</v>
      </c>
      <c r="G4" s="102">
        <f>'02.Tecnologías'!K14</f>
        <v>0</v>
      </c>
      <c r="H4" s="102">
        <f>'02.Tecnologías'!L14</f>
        <v>0</v>
      </c>
      <c r="I4" s="147"/>
      <c r="J4" s="147"/>
      <c r="K4" s="106" t="s">
        <v>339</v>
      </c>
      <c r="L4" s="148" t="e">
        <f>'03.Muestra'!#REF!</f>
        <v>#REF!</v>
      </c>
      <c r="M4" s="99"/>
      <c r="T4" s="103" t="str">
        <f>RESULTADOS!B21</f>
        <v/>
      </c>
      <c r="U4" s="103" t="str">
        <f>RESULTADOS!C21</f>
        <v/>
      </c>
      <c r="V4" s="103" t="str">
        <f t="shared" ref="V4:V37" si="0">IF(T4&lt;&gt;"","Página web","")</f>
        <v/>
      </c>
      <c r="W4" s="103" t="str">
        <v/>
      </c>
      <c r="X4" s="103" t="str">
        <f>RESULTADOS!D21</f>
        <v/>
      </c>
      <c r="Y4" s="103" t="str">
        <v/>
      </c>
      <c r="Z4" s="167" t="str">
        <v/>
      </c>
      <c r="AA4" s="101" t="str">
        <f ca="1">RESULTADOS!E21</f>
        <v/>
      </c>
      <c r="AB4" s="101" t="str">
        <f ca="1">RESULTADOS!F21</f>
        <v/>
      </c>
      <c r="AC4" s="101" t="str">
        <f ca="1">RESULTADOS!G21</f>
        <v/>
      </c>
      <c r="AD4" s="101" t="str">
        <f ca="1">RESULTADOS!H21</f>
        <v/>
      </c>
      <c r="AE4" s="101" t="str">
        <f ca="1">RESULTADOS!I21</f>
        <v/>
      </c>
      <c r="AF4" s="101" t="str">
        <f ca="1">RESULTADOS!J21</f>
        <v/>
      </c>
      <c r="AG4" s="101" t="str">
        <f ca="1">RESULTADOS!K21</f>
        <v/>
      </c>
      <c r="AH4" s="101" t="str">
        <f ca="1">RESULTADOS!L21</f>
        <v/>
      </c>
      <c r="AI4" s="101" t="str">
        <f ca="1">RESULTADOS!M21</f>
        <v/>
      </c>
      <c r="AJ4" s="101" t="str">
        <f ca="1">RESULTADOS!N21</f>
        <v/>
      </c>
      <c r="AK4" s="101" t="str">
        <f ca="1">RESULTADOS!O21</f>
        <v/>
      </c>
      <c r="AL4" s="101" t="str">
        <f ca="1">RESULTADOS!P21</f>
        <v/>
      </c>
      <c r="AM4" s="101" t="str">
        <f ca="1">RESULTADOS!Q21</f>
        <v/>
      </c>
      <c r="AN4" s="101" t="str">
        <f ca="1">RESULTADOS!R21</f>
        <v/>
      </c>
      <c r="AO4" s="101" t="str">
        <f ca="1">RESULTADOS!S21</f>
        <v/>
      </c>
      <c r="AP4" s="101" t="str">
        <f ca="1">RESULTADOS!T21</f>
        <v/>
      </c>
      <c r="AQ4" s="101" t="str">
        <f ca="1">RESULTADOS!U21</f>
        <v/>
      </c>
      <c r="AR4" s="101" t="str">
        <f ca="1">RESULTADOS!V21</f>
        <v/>
      </c>
      <c r="AS4" s="101" t="str">
        <f ca="1">RESULTADOS!W21</f>
        <v/>
      </c>
      <c r="AT4" s="101" t="str">
        <f ca="1">RESULTADOS!X21</f>
        <v/>
      </c>
      <c r="AU4" s="101" t="str">
        <f ca="1">RESULTADOS!Y21</f>
        <v/>
      </c>
      <c r="AV4" s="101" t="str">
        <f ca="1">RESULTADOS!Z21</f>
        <v/>
      </c>
      <c r="AW4" s="101" t="str">
        <f ca="1">RESULTADOS!AA21</f>
        <v/>
      </c>
      <c r="AX4" s="101" t="str">
        <f ca="1">RESULTADOS!AB21</f>
        <v/>
      </c>
      <c r="AY4" s="101" t="str">
        <f ca="1">RESULTADOS!AC21</f>
        <v/>
      </c>
      <c r="AZ4" s="101" t="str">
        <f ca="1">RESULTADOS!AD21</f>
        <v/>
      </c>
      <c r="BA4" s="101" t="str">
        <f ca="1">RESULTADOS!AE21</f>
        <v/>
      </c>
      <c r="BB4" s="101" t="str">
        <f ca="1">RESULTADOS!AF21</f>
        <v/>
      </c>
      <c r="BC4" s="101" t="str">
        <f ca="1">RESULTADOS!AG21</f>
        <v/>
      </c>
      <c r="BD4" s="101" t="str">
        <f ca="1">RESULTADOS!AH21</f>
        <v/>
      </c>
      <c r="BE4" s="101" t="str">
        <f ca="1">RESULTADOS!AI21</f>
        <v/>
      </c>
      <c r="BF4" s="101" t="str">
        <f ca="1">RESULTADOS!AJ21</f>
        <v/>
      </c>
      <c r="BG4" s="101" t="str">
        <f ca="1">RESULTADOS!AK21</f>
        <v/>
      </c>
      <c r="BH4" s="101" t="str">
        <f ca="1">RESULTADOS!AL21</f>
        <v/>
      </c>
      <c r="BI4" s="101" t="str">
        <f ca="1">RESULTADOS!AM21</f>
        <v/>
      </c>
      <c r="BJ4" s="101" t="str">
        <f ca="1">RESULTADOS!AN21</f>
        <v/>
      </c>
      <c r="BK4" s="101" t="str">
        <f ca="1">RESULTADOS!AO21</f>
        <v/>
      </c>
      <c r="BL4" s="101" t="str">
        <f ca="1">RESULTADOS!AP21</f>
        <v/>
      </c>
      <c r="BM4" s="101" t="str">
        <f ca="1">RESULTADOS!AQ21</f>
        <v/>
      </c>
      <c r="BN4" s="101" t="str">
        <f ca="1">RESULTADOS!AR21</f>
        <v/>
      </c>
      <c r="BO4" s="101" t="str">
        <f ca="1">RESULTADOS!AS21</f>
        <v/>
      </c>
      <c r="BP4" s="101" t="str">
        <f ca="1">RESULTADOS!AT21</f>
        <v/>
      </c>
      <c r="BQ4" s="101" t="str">
        <f ca="1">RESULTADOS!AU21</f>
        <v/>
      </c>
      <c r="BR4" s="101" t="str">
        <f ca="1">RESULTADOS!AV21</f>
        <v/>
      </c>
      <c r="BS4" s="101" t="str">
        <f ca="1">RESULTADOS!AW21</f>
        <v/>
      </c>
      <c r="BT4" s="101" t="str">
        <f ca="1">RESULTADOS!AX21</f>
        <v/>
      </c>
      <c r="BU4" s="101" t="str">
        <f ca="1">RESULTADOS!AY21</f>
        <v/>
      </c>
      <c r="BV4" s="101" t="str">
        <f ca="1">RESULTADOS!AZ21</f>
        <v/>
      </c>
      <c r="BW4" s="101" t="str">
        <f ca="1">RESULTADOS!BA21</f>
        <v/>
      </c>
      <c r="BX4" s="101" t="str">
        <f ca="1">RESULTADOS!BB21</f>
        <v/>
      </c>
      <c r="BY4" s="101" t="str">
        <f ca="1">RESULTADOS!BC21</f>
        <v/>
      </c>
      <c r="BZ4" s="101" t="str">
        <f ca="1">RESULTADOS!BD21</f>
        <v/>
      </c>
      <c r="CA4" s="101" t="str">
        <f ca="1">RESULTADOS!BE21</f>
        <v/>
      </c>
      <c r="CB4" s="101" t="str">
        <f ca="1">RESULTADOS!BF21</f>
        <v/>
      </c>
      <c r="CC4" s="101" t="str">
        <f ca="1">RESULTADOS!BG21</f>
        <v/>
      </c>
      <c r="CD4" s="101" t="str">
        <f ca="1">RESULTADOS!BH21</f>
        <v/>
      </c>
      <c r="CE4" s="101" t="str">
        <f ca="1">RESULTADOS!BI21</f>
        <v/>
      </c>
      <c r="CF4" s="101" t="str">
        <f ca="1">RESULTADOS!BJ21</f>
        <v/>
      </c>
      <c r="CG4" s="101" t="str">
        <f ca="1">RESULTADOS!BK21</f>
        <v/>
      </c>
      <c r="CH4" s="101" t="str">
        <f ca="1">RESULTADOS!BL21</f>
        <v/>
      </c>
      <c r="CI4" s="101" t="str">
        <f ca="1">RESULTADOS!BM21</f>
        <v/>
      </c>
      <c r="CJ4" s="101" t="str">
        <f ca="1">RESULTADOS!BN21</f>
        <v/>
      </c>
      <c r="CK4" s="101" t="str">
        <f ca="1">RESULTADOS!BO21</f>
        <v/>
      </c>
      <c r="CL4" s="101" t="str">
        <f ca="1">RESULTADOS!BP21</f>
        <v/>
      </c>
      <c r="CM4" s="101" t="str">
        <f ca="1">RESULTADOS!BQ21</f>
        <v/>
      </c>
      <c r="CN4" s="101" t="str">
        <f ca="1">RESULTADOS!BR21</f>
        <v/>
      </c>
      <c r="CO4" s="101" t="str">
        <f ca="1">RESULTADOS!BS21</f>
        <v/>
      </c>
      <c r="CP4" s="101" t="str">
        <f ca="1">RESULTADOS!BT21</f>
        <v/>
      </c>
      <c r="CQ4" s="101" t="str">
        <f ca="1">RESULTADOS!BU21</f>
        <v/>
      </c>
      <c r="CR4" s="101" t="str">
        <f ca="1">RESULTADOS!BV21</f>
        <v/>
      </c>
      <c r="CS4" s="101" t="str">
        <f ca="1">RESULTADOS!BW21</f>
        <v/>
      </c>
      <c r="CT4" s="101" t="str">
        <f ca="1">RESULTADOS!BX21</f>
        <v/>
      </c>
      <c r="CU4" s="101" t="str">
        <f ca="1">RESULTADOS!BY21</f>
        <v/>
      </c>
      <c r="CV4" s="101" t="str">
        <f ca="1">RESULTADOS!BZ21</f>
        <v/>
      </c>
      <c r="CW4" s="101" t="str">
        <f ca="1">RESULTADOS!CA21</f>
        <v/>
      </c>
      <c r="CX4" s="101" t="str">
        <f ca="1">RESULTADOS!CB21</f>
        <v/>
      </c>
      <c r="CY4" s="101" t="str">
        <f ca="1">RESULTADOS!CC21</f>
        <v/>
      </c>
      <c r="CZ4" s="101" t="str">
        <f ca="1">RESULTADOS!CD21</f>
        <v/>
      </c>
      <c r="DA4" s="101" t="str">
        <f ca="1">RESULTADOS!CE21</f>
        <v/>
      </c>
      <c r="DB4" s="101" t="str">
        <f ca="1">RESULTADOS!CF21</f>
        <v/>
      </c>
      <c r="DC4" s="101" t="str">
        <f ca="1">RESULTADOS!CG21</f>
        <v/>
      </c>
      <c r="DD4" s="101" t="str">
        <f ca="1">RESULTADOS!CH21</f>
        <v/>
      </c>
      <c r="DE4" s="101" t="str">
        <f ca="1">RESULTADOS!CI21</f>
        <v/>
      </c>
      <c r="DF4" s="101" t="str">
        <f ca="1">RESULTADOS!CJ21</f>
        <v/>
      </c>
      <c r="DG4" s="101" t="str">
        <f ca="1">RESULTADOS!CK21</f>
        <v/>
      </c>
      <c r="DH4" s="101" t="str">
        <f ca="1">RESULTADOS!CL21</f>
        <v/>
      </c>
      <c r="DI4" s="101" t="str">
        <f ca="1">RESULTADOS!CM21</f>
        <v/>
      </c>
      <c r="DJ4" s="101" t="str">
        <f ca="1">RESULTADOS!CN21</f>
        <v/>
      </c>
      <c r="DK4" s="101" t="str">
        <f ca="1">RESULTADOS!CO21</f>
        <v/>
      </c>
      <c r="DL4" s="101" t="str">
        <f ca="1">RESULTADOS!CP21</f>
        <v/>
      </c>
      <c r="DM4" s="101" t="str">
        <f ca="1">RESULTADOS!CQ21</f>
        <v/>
      </c>
      <c r="DN4" s="101" t="str">
        <f ca="1">RESULTADOS!CR21</f>
        <v/>
      </c>
      <c r="DO4" s="103" t="str">
        <f>RESULTADOS!B37</f>
        <v/>
      </c>
      <c r="DP4" s="103" t="str">
        <f>RESULTADOS!C37</f>
        <v/>
      </c>
      <c r="DQ4" s="103" t="str">
        <f t="shared" ref="DQ4:DQ37" si="1">IF(DO4&lt;&gt;"","Documento no web","")</f>
        <v/>
      </c>
      <c r="DR4" s="103" t="str" cm="1">
        <f t="array" ref="DR4">IFERROR(INDEX('03.Muestra'!$E$8:$E$17,SMALL(IF("Documento no web"='03.Muestra'!$D$8:$D$17,ROW('03.Muestra'!$E$8:$E$17)-MIN(ROW('03.Muestra'!$D$8:$D$17))+1,""),ROW()-2)),"")</f>
        <v/>
      </c>
      <c r="DS4" s="103" t="str">
        <f>RESULTADOS!D37</f>
        <v/>
      </c>
      <c r="DT4" s="103" t="str" cm="1">
        <f t="array" ref="DT4">IFERROR(INDEX('03.Muestra'!$G$8:$G$17,SMALL(IF("Documento no web"='03.Muestra'!$D$8:$D$17,ROW('03.Muestra'!$G$8:$G$17)-MIN(ROW('03.Muestra'!$D$8:$D$17))+1,""),ROW()-2)),"")</f>
        <v/>
      </c>
      <c r="DU4" s="167" t="str" cm="1">
        <f t="array" ref="DU4">IFERROR(INDEX('03.Muestra'!$H$8:$H$17,SMALL(IF("Documento no web"='03.Muestra'!$D$8:$D$17,ROW('03.Muestra'!$H$8:$H$17)-MIN(ROW('03.Muestra'!$D$8:$D$17))+1,""),ROW()-2)),"")</f>
        <v/>
      </c>
      <c r="DV4" s="101" t="str">
        <f ca="1">RESULTADOS!E37</f>
        <v/>
      </c>
      <c r="DW4" s="101" t="str">
        <f ca="1">RESULTADOS!F37</f>
        <v/>
      </c>
      <c r="DX4" s="101" t="str">
        <f ca="1">RESULTADOS!G37</f>
        <v/>
      </c>
      <c r="DY4" s="101" t="str">
        <f ca="1">RESULTADOS!H37</f>
        <v/>
      </c>
      <c r="DZ4" s="101" t="str">
        <f ca="1">RESULTADOS!I37</f>
        <v/>
      </c>
      <c r="EA4" s="101" t="str">
        <f ca="1">RESULTADOS!J37</f>
        <v/>
      </c>
      <c r="EB4" s="101" t="str">
        <f ca="1">RESULTADOS!K37</f>
        <v/>
      </c>
      <c r="EC4" s="101" t="str">
        <f ca="1">RESULTADOS!L37</f>
        <v/>
      </c>
      <c r="ED4" s="101" t="str">
        <f ca="1">RESULTADOS!M37</f>
        <v/>
      </c>
      <c r="EE4" s="101" t="str">
        <f ca="1">RESULTADOS!N37</f>
        <v/>
      </c>
      <c r="EF4" s="101" t="str">
        <f ca="1">RESULTADOS!O37</f>
        <v/>
      </c>
      <c r="EG4" s="101" t="str">
        <f ca="1">RESULTADOS!P37</f>
        <v/>
      </c>
      <c r="EH4" s="101" t="str">
        <f ca="1">RESULTADOS!Q37</f>
        <v/>
      </c>
      <c r="EI4" s="101" t="str">
        <f ca="1">RESULTADOS!R37</f>
        <v/>
      </c>
      <c r="EJ4" s="101" t="str">
        <f ca="1">RESULTADOS!S37</f>
        <v/>
      </c>
      <c r="EK4" s="101" t="str">
        <f ca="1">RESULTADOS!T37</f>
        <v/>
      </c>
      <c r="EL4" s="101" t="str">
        <f ca="1">RESULTADOS!U37</f>
        <v/>
      </c>
      <c r="EM4" s="101" t="str">
        <f ca="1">RESULTADOS!V37</f>
        <v/>
      </c>
      <c r="EN4" s="101" t="str">
        <f ca="1">RESULTADOS!W37</f>
        <v/>
      </c>
      <c r="EO4" s="101" t="str">
        <f ca="1">RESULTADOS!X37</f>
        <v/>
      </c>
      <c r="EP4" s="101" t="str">
        <f ca="1">RESULTADOS!Y37</f>
        <v/>
      </c>
      <c r="EQ4" s="101" t="str">
        <f ca="1">RESULTADOS!Z37</f>
        <v/>
      </c>
      <c r="ER4" s="101" t="str">
        <f ca="1">RESULTADOS!AA37</f>
        <v/>
      </c>
      <c r="ES4" s="101" t="str">
        <f ca="1">RESULTADOS!AB37</f>
        <v/>
      </c>
      <c r="ET4" s="101" t="str">
        <f ca="1">RESULTADOS!AC37</f>
        <v/>
      </c>
      <c r="EU4" s="101" t="str">
        <f ca="1">RESULTADOS!AD37</f>
        <v/>
      </c>
      <c r="EV4" s="101" t="str">
        <f ca="1">RESULTADOS!AE37</f>
        <v/>
      </c>
      <c r="EW4" s="101" t="str">
        <f ca="1">RESULTADOS!AF37</f>
        <v/>
      </c>
      <c r="EX4" s="101" t="str">
        <f ca="1">RESULTADOS!AG37</f>
        <v/>
      </c>
      <c r="EY4" s="101" t="str">
        <f ca="1">RESULTADOS!AH37</f>
        <v/>
      </c>
      <c r="EZ4" s="101" t="str">
        <f ca="1">RESULTADOS!AI37</f>
        <v/>
      </c>
      <c r="FA4" s="101" t="str">
        <f ca="1">RESULTADOS!AJ37</f>
        <v/>
      </c>
      <c r="FB4" s="101" t="str">
        <f ca="1">RESULTADOS!AK37</f>
        <v/>
      </c>
      <c r="FC4" s="101" t="str">
        <f ca="1">RESULTADOS!AL37</f>
        <v/>
      </c>
      <c r="FD4" s="101" t="str">
        <f ca="1">RESULTADOS!AM37</f>
        <v/>
      </c>
      <c r="FE4" s="101" t="str">
        <f ca="1">RESULTADOS!AN37</f>
        <v/>
      </c>
      <c r="FF4" s="101" t="str">
        <f ca="1">RESULTADOS!AO37</f>
        <v/>
      </c>
      <c r="FG4" s="101" t="str">
        <f ca="1">RESULTADOS!AP37</f>
        <v/>
      </c>
      <c r="FH4" s="101" t="str">
        <f ca="1">RESULTADOS!AQ37</f>
        <v/>
      </c>
      <c r="FI4" s="101" t="str">
        <f ca="1">RESULTADOS!AR37</f>
        <v/>
      </c>
      <c r="FJ4" s="101" t="str">
        <f ca="1">RESULTADOS!AS37</f>
        <v/>
      </c>
      <c r="FK4" s="101" t="str">
        <f ca="1">RESULTADOS!AT37</f>
        <v/>
      </c>
      <c r="FL4" s="101" t="str">
        <f ca="1">RESULTADOS!AU37</f>
        <v/>
      </c>
      <c r="FM4" s="101" t="str">
        <f ca="1">RESULTADOS!AV37</f>
        <v/>
      </c>
      <c r="FN4" s="101" t="str">
        <f ca="1">RESULTADOS!AW37</f>
        <v/>
      </c>
    </row>
    <row r="5" spans="1:170" ht="13">
      <c r="C5" s="99" t="s">
        <v>133</v>
      </c>
      <c r="D5" s="102" t="e">
        <f>'01.Definición de ámbito'!#REF!</f>
        <v>#REF!</v>
      </c>
      <c r="E5" s="99" t="s">
        <v>295</v>
      </c>
      <c r="F5" s="102" t="str">
        <f>'02.Tecnologías'!C12</f>
        <v>Sí</v>
      </c>
      <c r="G5" s="102">
        <f>'02.Tecnologías'!K15</f>
        <v>0</v>
      </c>
      <c r="H5" s="102">
        <f>'02.Tecnologías'!L15</f>
        <v>0</v>
      </c>
      <c r="I5" s="147"/>
      <c r="J5" s="147"/>
      <c r="K5" s="106" t="s">
        <v>145</v>
      </c>
      <c r="L5" s="148" t="str">
        <f>'03.Muestra'!D23</f>
        <v>SI</v>
      </c>
      <c r="M5" s="99"/>
      <c r="T5" s="103" t="str">
        <f>RESULTADOS!B22</f>
        <v/>
      </c>
      <c r="U5" s="103" t="str">
        <f>RESULTADOS!C22</f>
        <v/>
      </c>
      <c r="V5" s="103" t="str">
        <f t="shared" si="0"/>
        <v/>
      </c>
      <c r="W5" s="103" t="str">
        <v/>
      </c>
      <c r="X5" s="103" t="str">
        <f>RESULTADOS!D22</f>
        <v/>
      </c>
      <c r="Y5" s="103" t="str">
        <v/>
      </c>
      <c r="Z5" s="167" t="str">
        <v/>
      </c>
      <c r="AA5" s="101" t="str">
        <f ca="1">RESULTADOS!E22</f>
        <v/>
      </c>
      <c r="AB5" s="101" t="str">
        <f ca="1">RESULTADOS!F22</f>
        <v/>
      </c>
      <c r="AC5" s="101" t="str">
        <f ca="1">RESULTADOS!G22</f>
        <v/>
      </c>
      <c r="AD5" s="101" t="str">
        <f ca="1">RESULTADOS!H22</f>
        <v/>
      </c>
      <c r="AE5" s="101" t="str">
        <f ca="1">RESULTADOS!I22</f>
        <v/>
      </c>
      <c r="AF5" s="101" t="str">
        <f ca="1">RESULTADOS!J22</f>
        <v/>
      </c>
      <c r="AG5" s="101" t="str">
        <f ca="1">RESULTADOS!K22</f>
        <v/>
      </c>
      <c r="AH5" s="101" t="str">
        <f ca="1">RESULTADOS!L22</f>
        <v/>
      </c>
      <c r="AI5" s="101" t="str">
        <f ca="1">RESULTADOS!M22</f>
        <v/>
      </c>
      <c r="AJ5" s="101" t="str">
        <f ca="1">RESULTADOS!N22</f>
        <v/>
      </c>
      <c r="AK5" s="101" t="str">
        <f ca="1">RESULTADOS!O22</f>
        <v/>
      </c>
      <c r="AL5" s="101" t="str">
        <f ca="1">RESULTADOS!P22</f>
        <v/>
      </c>
      <c r="AM5" s="101" t="str">
        <f ca="1">RESULTADOS!Q22</f>
        <v/>
      </c>
      <c r="AN5" s="101" t="str">
        <f ca="1">RESULTADOS!R22</f>
        <v/>
      </c>
      <c r="AO5" s="101" t="str">
        <f ca="1">RESULTADOS!S22</f>
        <v/>
      </c>
      <c r="AP5" s="101" t="str">
        <f ca="1">RESULTADOS!T22</f>
        <v/>
      </c>
      <c r="AQ5" s="101" t="str">
        <f ca="1">RESULTADOS!U22</f>
        <v/>
      </c>
      <c r="AR5" s="101" t="str">
        <f ca="1">RESULTADOS!V22</f>
        <v/>
      </c>
      <c r="AS5" s="101" t="str">
        <f ca="1">RESULTADOS!W22</f>
        <v/>
      </c>
      <c r="AT5" s="101" t="str">
        <f ca="1">RESULTADOS!X22</f>
        <v/>
      </c>
      <c r="AU5" s="101" t="str">
        <f ca="1">RESULTADOS!Y22</f>
        <v/>
      </c>
      <c r="AV5" s="101" t="str">
        <f ca="1">RESULTADOS!Z22</f>
        <v/>
      </c>
      <c r="AW5" s="101" t="str">
        <f ca="1">RESULTADOS!AA22</f>
        <v/>
      </c>
      <c r="AX5" s="101" t="str">
        <f ca="1">RESULTADOS!AB22</f>
        <v/>
      </c>
      <c r="AY5" s="101" t="str">
        <f ca="1">RESULTADOS!AC22</f>
        <v/>
      </c>
      <c r="AZ5" s="101" t="str">
        <f ca="1">RESULTADOS!AD22</f>
        <v/>
      </c>
      <c r="BA5" s="101" t="str">
        <f ca="1">RESULTADOS!AE22</f>
        <v/>
      </c>
      <c r="BB5" s="101" t="str">
        <f ca="1">RESULTADOS!AF22</f>
        <v/>
      </c>
      <c r="BC5" s="101" t="str">
        <f ca="1">RESULTADOS!AG22</f>
        <v/>
      </c>
      <c r="BD5" s="101" t="str">
        <f ca="1">RESULTADOS!AH22</f>
        <v/>
      </c>
      <c r="BE5" s="101" t="str">
        <f ca="1">RESULTADOS!AI22</f>
        <v/>
      </c>
      <c r="BF5" s="101" t="str">
        <f ca="1">RESULTADOS!AJ22</f>
        <v/>
      </c>
      <c r="BG5" s="101" t="str">
        <f ca="1">RESULTADOS!AK22</f>
        <v/>
      </c>
      <c r="BH5" s="101" t="str">
        <f ca="1">RESULTADOS!AL22</f>
        <v/>
      </c>
      <c r="BI5" s="101" t="str">
        <f ca="1">RESULTADOS!AM22</f>
        <v/>
      </c>
      <c r="BJ5" s="101" t="str">
        <f ca="1">RESULTADOS!AN22</f>
        <v/>
      </c>
      <c r="BK5" s="101" t="str">
        <f ca="1">RESULTADOS!AO22</f>
        <v/>
      </c>
      <c r="BL5" s="101" t="str">
        <f ca="1">RESULTADOS!AP22</f>
        <v/>
      </c>
      <c r="BM5" s="101" t="str">
        <f ca="1">RESULTADOS!AQ22</f>
        <v/>
      </c>
      <c r="BN5" s="101" t="str">
        <f ca="1">RESULTADOS!AR22</f>
        <v/>
      </c>
      <c r="BO5" s="101" t="str">
        <f ca="1">RESULTADOS!AS22</f>
        <v/>
      </c>
      <c r="BP5" s="101" t="str">
        <f ca="1">RESULTADOS!AT22</f>
        <v/>
      </c>
      <c r="BQ5" s="101" t="str">
        <f ca="1">RESULTADOS!AU22</f>
        <v/>
      </c>
      <c r="BR5" s="101" t="str">
        <f ca="1">RESULTADOS!AV22</f>
        <v/>
      </c>
      <c r="BS5" s="101" t="str">
        <f ca="1">RESULTADOS!AW22</f>
        <v/>
      </c>
      <c r="BT5" s="101" t="str">
        <f ca="1">RESULTADOS!AX22</f>
        <v/>
      </c>
      <c r="BU5" s="101" t="str">
        <f ca="1">RESULTADOS!AY22</f>
        <v/>
      </c>
      <c r="BV5" s="101" t="str">
        <f ca="1">RESULTADOS!AZ22</f>
        <v/>
      </c>
      <c r="BW5" s="101" t="str">
        <f ca="1">RESULTADOS!BA22</f>
        <v/>
      </c>
      <c r="BX5" s="101" t="str">
        <f ca="1">RESULTADOS!BB22</f>
        <v/>
      </c>
      <c r="BY5" s="101" t="str">
        <f ca="1">RESULTADOS!BC22</f>
        <v/>
      </c>
      <c r="BZ5" s="101" t="str">
        <f ca="1">RESULTADOS!BD22</f>
        <v/>
      </c>
      <c r="CA5" s="101" t="str">
        <f ca="1">RESULTADOS!BE22</f>
        <v/>
      </c>
      <c r="CB5" s="101" t="str">
        <f ca="1">RESULTADOS!BF22</f>
        <v/>
      </c>
      <c r="CC5" s="101" t="str">
        <f ca="1">RESULTADOS!BG22</f>
        <v/>
      </c>
      <c r="CD5" s="101" t="str">
        <f ca="1">RESULTADOS!BH22</f>
        <v/>
      </c>
      <c r="CE5" s="101" t="str">
        <f ca="1">RESULTADOS!BI22</f>
        <v/>
      </c>
      <c r="CF5" s="101" t="str">
        <f ca="1">RESULTADOS!BJ22</f>
        <v/>
      </c>
      <c r="CG5" s="101" t="str">
        <f ca="1">RESULTADOS!BK22</f>
        <v/>
      </c>
      <c r="CH5" s="101" t="str">
        <f ca="1">RESULTADOS!BL22</f>
        <v/>
      </c>
      <c r="CI5" s="101" t="str">
        <f ca="1">RESULTADOS!BM22</f>
        <v/>
      </c>
      <c r="CJ5" s="101" t="str">
        <f ca="1">RESULTADOS!BN22</f>
        <v/>
      </c>
      <c r="CK5" s="101" t="str">
        <f ca="1">RESULTADOS!BO22</f>
        <v/>
      </c>
      <c r="CL5" s="101" t="str">
        <f ca="1">RESULTADOS!BP22</f>
        <v/>
      </c>
      <c r="CM5" s="101" t="str">
        <f ca="1">RESULTADOS!BQ22</f>
        <v/>
      </c>
      <c r="CN5" s="101" t="str">
        <f ca="1">RESULTADOS!BR22</f>
        <v/>
      </c>
      <c r="CO5" s="101" t="str">
        <f ca="1">RESULTADOS!BS22</f>
        <v/>
      </c>
      <c r="CP5" s="101" t="str">
        <f ca="1">RESULTADOS!BT22</f>
        <v/>
      </c>
      <c r="CQ5" s="101" t="str">
        <f ca="1">RESULTADOS!BU22</f>
        <v/>
      </c>
      <c r="CR5" s="101" t="str">
        <f ca="1">RESULTADOS!BV22</f>
        <v/>
      </c>
      <c r="CS5" s="101" t="str">
        <f ca="1">RESULTADOS!BW22</f>
        <v/>
      </c>
      <c r="CT5" s="101" t="str">
        <f ca="1">RESULTADOS!BX22</f>
        <v/>
      </c>
      <c r="CU5" s="101" t="str">
        <f ca="1">RESULTADOS!BY22</f>
        <v/>
      </c>
      <c r="CV5" s="101" t="str">
        <f ca="1">RESULTADOS!BZ22</f>
        <v/>
      </c>
      <c r="CW5" s="101" t="str">
        <f ca="1">RESULTADOS!CA22</f>
        <v/>
      </c>
      <c r="CX5" s="101" t="str">
        <f ca="1">RESULTADOS!CB22</f>
        <v/>
      </c>
      <c r="CY5" s="101" t="str">
        <f ca="1">RESULTADOS!CC22</f>
        <v/>
      </c>
      <c r="CZ5" s="101" t="str">
        <f ca="1">RESULTADOS!CD22</f>
        <v/>
      </c>
      <c r="DA5" s="101" t="str">
        <f ca="1">RESULTADOS!CE22</f>
        <v/>
      </c>
      <c r="DB5" s="101" t="str">
        <f ca="1">RESULTADOS!CF22</f>
        <v/>
      </c>
      <c r="DC5" s="101" t="str">
        <f ca="1">RESULTADOS!CG22</f>
        <v/>
      </c>
      <c r="DD5" s="101" t="str">
        <f ca="1">RESULTADOS!CH22</f>
        <v/>
      </c>
      <c r="DE5" s="101" t="str">
        <f ca="1">RESULTADOS!CI22</f>
        <v/>
      </c>
      <c r="DF5" s="101" t="str">
        <f ca="1">RESULTADOS!CJ22</f>
        <v/>
      </c>
      <c r="DG5" s="101" t="str">
        <f ca="1">RESULTADOS!CK22</f>
        <v/>
      </c>
      <c r="DH5" s="101" t="str">
        <f ca="1">RESULTADOS!CL22</f>
        <v/>
      </c>
      <c r="DI5" s="101" t="str">
        <f ca="1">RESULTADOS!CM22</f>
        <v/>
      </c>
      <c r="DJ5" s="101" t="str">
        <f ca="1">RESULTADOS!CN22</f>
        <v/>
      </c>
      <c r="DK5" s="101" t="str">
        <f ca="1">RESULTADOS!CO22</f>
        <v/>
      </c>
      <c r="DL5" s="101" t="str">
        <f ca="1">RESULTADOS!CP22</f>
        <v/>
      </c>
      <c r="DM5" s="101" t="str">
        <f ca="1">RESULTADOS!CQ22</f>
        <v/>
      </c>
      <c r="DN5" s="101" t="str">
        <f ca="1">RESULTADOS!CR22</f>
        <v/>
      </c>
      <c r="DO5" s="103" t="str">
        <f>RESULTADOS!B38</f>
        <v/>
      </c>
      <c r="DP5" s="103" t="str">
        <f>RESULTADOS!C38</f>
        <v/>
      </c>
      <c r="DQ5" s="103" t="str">
        <f t="shared" si="1"/>
        <v/>
      </c>
      <c r="DR5" s="103" t="str" cm="1">
        <f t="array" ref="DR5">IFERROR(INDEX('03.Muestra'!$E$8:$E$17,SMALL(IF("Documento no web"='03.Muestra'!$D$8:$D$17,ROW('03.Muestra'!$E$8:$E$17)-MIN(ROW('03.Muestra'!$D$8:$D$17))+1,""),ROW()-2)),"")</f>
        <v/>
      </c>
      <c r="DS5" s="103" t="str">
        <f>RESULTADOS!D38</f>
        <v/>
      </c>
      <c r="DT5" s="103" t="str" cm="1">
        <f t="array" ref="DT5">IFERROR(INDEX('03.Muestra'!$G$8:$G$17,SMALL(IF("Documento no web"='03.Muestra'!$D$8:$D$17,ROW('03.Muestra'!$G$8:$G$17)-MIN(ROW('03.Muestra'!$D$8:$D$17))+1,""),ROW()-2)),"")</f>
        <v/>
      </c>
      <c r="DU5" s="167" t="str" cm="1">
        <f t="array" ref="DU5">IFERROR(INDEX('03.Muestra'!$H$8:$H$17,SMALL(IF("Documento no web"='03.Muestra'!$D$8:$D$17,ROW('03.Muestra'!$H$8:$H$17)-MIN(ROW('03.Muestra'!$D$8:$D$17))+1,""),ROW()-2)),"")</f>
        <v/>
      </c>
      <c r="DV5" s="101" t="str">
        <f ca="1">RESULTADOS!E38</f>
        <v/>
      </c>
      <c r="DW5" s="101" t="str">
        <f ca="1">RESULTADOS!F38</f>
        <v/>
      </c>
      <c r="DX5" s="101" t="str">
        <f ca="1">RESULTADOS!G38</f>
        <v/>
      </c>
      <c r="DY5" s="101" t="str">
        <f ca="1">RESULTADOS!H38</f>
        <v/>
      </c>
      <c r="DZ5" s="101" t="str">
        <f ca="1">RESULTADOS!I38</f>
        <v/>
      </c>
      <c r="EA5" s="101" t="str">
        <f ca="1">RESULTADOS!J38</f>
        <v/>
      </c>
      <c r="EB5" s="101" t="str">
        <f ca="1">RESULTADOS!K38</f>
        <v/>
      </c>
      <c r="EC5" s="101" t="str">
        <f ca="1">RESULTADOS!L38</f>
        <v/>
      </c>
      <c r="ED5" s="101" t="str">
        <f ca="1">RESULTADOS!M38</f>
        <v/>
      </c>
      <c r="EE5" s="101" t="str">
        <f ca="1">RESULTADOS!N38</f>
        <v/>
      </c>
      <c r="EF5" s="101" t="str">
        <f ca="1">RESULTADOS!O38</f>
        <v/>
      </c>
      <c r="EG5" s="101" t="str">
        <f ca="1">RESULTADOS!P38</f>
        <v/>
      </c>
      <c r="EH5" s="101" t="str">
        <f ca="1">RESULTADOS!Q38</f>
        <v/>
      </c>
      <c r="EI5" s="101" t="str">
        <f ca="1">RESULTADOS!R38</f>
        <v/>
      </c>
      <c r="EJ5" s="101" t="str">
        <f ca="1">RESULTADOS!S38</f>
        <v/>
      </c>
      <c r="EK5" s="101" t="str">
        <f ca="1">RESULTADOS!T38</f>
        <v/>
      </c>
      <c r="EL5" s="101" t="str">
        <f ca="1">RESULTADOS!U38</f>
        <v/>
      </c>
      <c r="EM5" s="101" t="str">
        <f ca="1">RESULTADOS!V38</f>
        <v/>
      </c>
      <c r="EN5" s="101" t="str">
        <f ca="1">RESULTADOS!W38</f>
        <v/>
      </c>
      <c r="EO5" s="101" t="str">
        <f ca="1">RESULTADOS!X38</f>
        <v/>
      </c>
      <c r="EP5" s="101" t="str">
        <f ca="1">RESULTADOS!Y38</f>
        <v/>
      </c>
      <c r="EQ5" s="101" t="str">
        <f ca="1">RESULTADOS!Z38</f>
        <v/>
      </c>
      <c r="ER5" s="101" t="str">
        <f ca="1">RESULTADOS!AA38</f>
        <v/>
      </c>
      <c r="ES5" s="101" t="str">
        <f ca="1">RESULTADOS!AB38</f>
        <v/>
      </c>
      <c r="ET5" s="101" t="str">
        <f ca="1">RESULTADOS!AC38</f>
        <v/>
      </c>
      <c r="EU5" s="101" t="str">
        <f ca="1">RESULTADOS!AD38</f>
        <v/>
      </c>
      <c r="EV5" s="101" t="str">
        <f ca="1">RESULTADOS!AE38</f>
        <v/>
      </c>
      <c r="EW5" s="101" t="str">
        <f ca="1">RESULTADOS!AF38</f>
        <v/>
      </c>
      <c r="EX5" s="101" t="str">
        <f ca="1">RESULTADOS!AG38</f>
        <v/>
      </c>
      <c r="EY5" s="101" t="str">
        <f ca="1">RESULTADOS!AH38</f>
        <v/>
      </c>
      <c r="EZ5" s="101" t="str">
        <f ca="1">RESULTADOS!AI38</f>
        <v/>
      </c>
      <c r="FA5" s="101" t="str">
        <f ca="1">RESULTADOS!AJ38</f>
        <v/>
      </c>
      <c r="FB5" s="101" t="str">
        <f ca="1">RESULTADOS!AK38</f>
        <v/>
      </c>
      <c r="FC5" s="101" t="str">
        <f ca="1">RESULTADOS!AL38</f>
        <v/>
      </c>
      <c r="FD5" s="101" t="str">
        <f ca="1">RESULTADOS!AM38</f>
        <v/>
      </c>
      <c r="FE5" s="101" t="str">
        <f ca="1">RESULTADOS!AN38</f>
        <v/>
      </c>
      <c r="FF5" s="101" t="str">
        <f ca="1">RESULTADOS!AO38</f>
        <v/>
      </c>
      <c r="FG5" s="101" t="str">
        <f ca="1">RESULTADOS!AP38</f>
        <v/>
      </c>
      <c r="FH5" s="101" t="str">
        <f ca="1">RESULTADOS!AQ38</f>
        <v/>
      </c>
      <c r="FI5" s="101" t="str">
        <f ca="1">RESULTADOS!AR38</f>
        <v/>
      </c>
      <c r="FJ5" s="101" t="str">
        <f ca="1">RESULTADOS!AS38</f>
        <v/>
      </c>
      <c r="FK5" s="101" t="str">
        <f ca="1">RESULTADOS!AT38</f>
        <v/>
      </c>
      <c r="FL5" s="101" t="str">
        <f ca="1">RESULTADOS!AU38</f>
        <v/>
      </c>
      <c r="FM5" s="101" t="str">
        <f ca="1">RESULTADOS!AV38</f>
        <v/>
      </c>
      <c r="FN5" s="101" t="str">
        <f ca="1">RESULTADOS!AW38</f>
        <v/>
      </c>
    </row>
    <row r="6" spans="1:170" ht="13">
      <c r="C6" s="99" t="s">
        <v>274</v>
      </c>
      <c r="D6" s="102">
        <f>'01.Definición de ámbito'!C7</f>
        <v>0</v>
      </c>
      <c r="E6" s="99" t="s">
        <v>300</v>
      </c>
      <c r="F6" s="102" t="str">
        <f>'02.Tecnologías'!C13</f>
        <v>No</v>
      </c>
      <c r="G6" s="102">
        <f>'02.Tecnologías'!K16</f>
        <v>0</v>
      </c>
      <c r="H6" s="102">
        <f>'02.Tecnologías'!L16</f>
        <v>0</v>
      </c>
      <c r="I6" s="147"/>
      <c r="J6" s="147"/>
      <c r="K6" s="99"/>
      <c r="L6" s="99"/>
      <c r="M6" s="99"/>
      <c r="T6" s="103" t="str">
        <f>RESULTADOS!B23</f>
        <v/>
      </c>
      <c r="U6" s="103" t="str">
        <f>RESULTADOS!C23</f>
        <v/>
      </c>
      <c r="V6" s="103" t="str">
        <f t="shared" si="0"/>
        <v/>
      </c>
      <c r="W6" s="103" t="str">
        <v/>
      </c>
      <c r="X6" s="103" t="str">
        <f>RESULTADOS!D23</f>
        <v/>
      </c>
      <c r="Y6" s="103" t="str">
        <v/>
      </c>
      <c r="Z6" s="167" t="str">
        <v/>
      </c>
      <c r="AA6" s="101" t="str">
        <f ca="1">RESULTADOS!E23</f>
        <v/>
      </c>
      <c r="AB6" s="101" t="str">
        <f ca="1">RESULTADOS!F23</f>
        <v/>
      </c>
      <c r="AC6" s="101" t="str">
        <f ca="1">RESULTADOS!G23</f>
        <v/>
      </c>
      <c r="AD6" s="101" t="str">
        <f ca="1">RESULTADOS!H23</f>
        <v/>
      </c>
      <c r="AE6" s="101" t="str">
        <f ca="1">RESULTADOS!I23</f>
        <v/>
      </c>
      <c r="AF6" s="101" t="str">
        <f ca="1">RESULTADOS!J23</f>
        <v/>
      </c>
      <c r="AG6" s="101" t="str">
        <f ca="1">RESULTADOS!K23</f>
        <v/>
      </c>
      <c r="AH6" s="101" t="str">
        <f ca="1">RESULTADOS!L23</f>
        <v/>
      </c>
      <c r="AI6" s="101" t="str">
        <f ca="1">RESULTADOS!M23</f>
        <v/>
      </c>
      <c r="AJ6" s="101" t="str">
        <f ca="1">RESULTADOS!N23</f>
        <v/>
      </c>
      <c r="AK6" s="101" t="str">
        <f ca="1">RESULTADOS!O23</f>
        <v/>
      </c>
      <c r="AL6" s="101" t="str">
        <f ca="1">RESULTADOS!P23</f>
        <v/>
      </c>
      <c r="AM6" s="101" t="str">
        <f ca="1">RESULTADOS!Q23</f>
        <v/>
      </c>
      <c r="AN6" s="101" t="str">
        <f ca="1">RESULTADOS!R23</f>
        <v/>
      </c>
      <c r="AO6" s="101" t="str">
        <f ca="1">RESULTADOS!S23</f>
        <v/>
      </c>
      <c r="AP6" s="101" t="str">
        <f ca="1">RESULTADOS!T23</f>
        <v/>
      </c>
      <c r="AQ6" s="101" t="str">
        <f ca="1">RESULTADOS!U23</f>
        <v/>
      </c>
      <c r="AR6" s="101" t="str">
        <f ca="1">RESULTADOS!V23</f>
        <v/>
      </c>
      <c r="AS6" s="101" t="str">
        <f ca="1">RESULTADOS!W23</f>
        <v/>
      </c>
      <c r="AT6" s="101" t="str">
        <f ca="1">RESULTADOS!X23</f>
        <v/>
      </c>
      <c r="AU6" s="101" t="str">
        <f ca="1">RESULTADOS!Y23</f>
        <v/>
      </c>
      <c r="AV6" s="101" t="str">
        <f ca="1">RESULTADOS!Z23</f>
        <v/>
      </c>
      <c r="AW6" s="101" t="str">
        <f ca="1">RESULTADOS!AA23</f>
        <v/>
      </c>
      <c r="AX6" s="101" t="str">
        <f ca="1">RESULTADOS!AB23</f>
        <v/>
      </c>
      <c r="AY6" s="101" t="str">
        <f ca="1">RESULTADOS!AC23</f>
        <v/>
      </c>
      <c r="AZ6" s="101" t="str">
        <f ca="1">RESULTADOS!AD23</f>
        <v/>
      </c>
      <c r="BA6" s="101" t="str">
        <f ca="1">RESULTADOS!AE23</f>
        <v/>
      </c>
      <c r="BB6" s="101" t="str">
        <f ca="1">RESULTADOS!AF23</f>
        <v/>
      </c>
      <c r="BC6" s="101" t="str">
        <f ca="1">RESULTADOS!AG23</f>
        <v/>
      </c>
      <c r="BD6" s="101" t="str">
        <f ca="1">RESULTADOS!AH23</f>
        <v/>
      </c>
      <c r="BE6" s="101" t="str">
        <f ca="1">RESULTADOS!AI23</f>
        <v/>
      </c>
      <c r="BF6" s="101" t="str">
        <f ca="1">RESULTADOS!AJ23</f>
        <v/>
      </c>
      <c r="BG6" s="101" t="str">
        <f ca="1">RESULTADOS!AK23</f>
        <v/>
      </c>
      <c r="BH6" s="101" t="str">
        <f ca="1">RESULTADOS!AL23</f>
        <v/>
      </c>
      <c r="BI6" s="101" t="str">
        <f ca="1">RESULTADOS!AM23</f>
        <v/>
      </c>
      <c r="BJ6" s="101" t="str">
        <f ca="1">RESULTADOS!AN23</f>
        <v/>
      </c>
      <c r="BK6" s="101" t="str">
        <f ca="1">RESULTADOS!AO23</f>
        <v/>
      </c>
      <c r="BL6" s="101" t="str">
        <f ca="1">RESULTADOS!AP23</f>
        <v/>
      </c>
      <c r="BM6" s="101" t="str">
        <f ca="1">RESULTADOS!AQ23</f>
        <v/>
      </c>
      <c r="BN6" s="101" t="str">
        <f ca="1">RESULTADOS!AR23</f>
        <v/>
      </c>
      <c r="BO6" s="101" t="str">
        <f ca="1">RESULTADOS!AS23</f>
        <v/>
      </c>
      <c r="BP6" s="101" t="str">
        <f ca="1">RESULTADOS!AT23</f>
        <v/>
      </c>
      <c r="BQ6" s="101" t="str">
        <f ca="1">RESULTADOS!AU23</f>
        <v/>
      </c>
      <c r="BR6" s="101" t="str">
        <f ca="1">RESULTADOS!AV23</f>
        <v/>
      </c>
      <c r="BS6" s="101" t="str">
        <f ca="1">RESULTADOS!AW23</f>
        <v/>
      </c>
      <c r="BT6" s="101" t="str">
        <f ca="1">RESULTADOS!AX23</f>
        <v/>
      </c>
      <c r="BU6" s="101" t="str">
        <f ca="1">RESULTADOS!AY23</f>
        <v/>
      </c>
      <c r="BV6" s="101" t="str">
        <f ca="1">RESULTADOS!AZ23</f>
        <v/>
      </c>
      <c r="BW6" s="101" t="str">
        <f ca="1">RESULTADOS!BA23</f>
        <v/>
      </c>
      <c r="BX6" s="101" t="str">
        <f ca="1">RESULTADOS!BB23</f>
        <v/>
      </c>
      <c r="BY6" s="101" t="str">
        <f ca="1">RESULTADOS!BC23</f>
        <v/>
      </c>
      <c r="BZ6" s="101" t="str">
        <f ca="1">RESULTADOS!BD23</f>
        <v/>
      </c>
      <c r="CA6" s="101" t="str">
        <f ca="1">RESULTADOS!BE23</f>
        <v/>
      </c>
      <c r="CB6" s="101" t="str">
        <f ca="1">RESULTADOS!BF23</f>
        <v/>
      </c>
      <c r="CC6" s="101" t="str">
        <f ca="1">RESULTADOS!BG23</f>
        <v/>
      </c>
      <c r="CD6" s="101" t="str">
        <f ca="1">RESULTADOS!BH23</f>
        <v/>
      </c>
      <c r="CE6" s="101" t="str">
        <f ca="1">RESULTADOS!BI23</f>
        <v/>
      </c>
      <c r="CF6" s="101" t="str">
        <f ca="1">RESULTADOS!BJ23</f>
        <v/>
      </c>
      <c r="CG6" s="101" t="str">
        <f ca="1">RESULTADOS!BK23</f>
        <v/>
      </c>
      <c r="CH6" s="101" t="str">
        <f ca="1">RESULTADOS!BL23</f>
        <v/>
      </c>
      <c r="CI6" s="101" t="str">
        <f ca="1">RESULTADOS!BM23</f>
        <v/>
      </c>
      <c r="CJ6" s="101" t="str">
        <f ca="1">RESULTADOS!BN23</f>
        <v/>
      </c>
      <c r="CK6" s="101" t="str">
        <f ca="1">RESULTADOS!BO23</f>
        <v/>
      </c>
      <c r="CL6" s="101" t="str">
        <f ca="1">RESULTADOS!BP23</f>
        <v/>
      </c>
      <c r="CM6" s="101" t="str">
        <f ca="1">RESULTADOS!BQ23</f>
        <v/>
      </c>
      <c r="CN6" s="101" t="str">
        <f ca="1">RESULTADOS!BR23</f>
        <v/>
      </c>
      <c r="CO6" s="101" t="str">
        <f ca="1">RESULTADOS!BS23</f>
        <v/>
      </c>
      <c r="CP6" s="101" t="str">
        <f ca="1">RESULTADOS!BT23</f>
        <v/>
      </c>
      <c r="CQ6" s="101" t="str">
        <f ca="1">RESULTADOS!BU23</f>
        <v/>
      </c>
      <c r="CR6" s="101" t="str">
        <f ca="1">RESULTADOS!BV23</f>
        <v/>
      </c>
      <c r="CS6" s="101" t="str">
        <f ca="1">RESULTADOS!BW23</f>
        <v/>
      </c>
      <c r="CT6" s="101" t="str">
        <f ca="1">RESULTADOS!BX23</f>
        <v/>
      </c>
      <c r="CU6" s="101" t="str">
        <f ca="1">RESULTADOS!BY23</f>
        <v/>
      </c>
      <c r="CV6" s="101" t="str">
        <f ca="1">RESULTADOS!BZ23</f>
        <v/>
      </c>
      <c r="CW6" s="101" t="str">
        <f ca="1">RESULTADOS!CA23</f>
        <v/>
      </c>
      <c r="CX6" s="101" t="str">
        <f ca="1">RESULTADOS!CB23</f>
        <v/>
      </c>
      <c r="CY6" s="101" t="str">
        <f ca="1">RESULTADOS!CC23</f>
        <v/>
      </c>
      <c r="CZ6" s="101" t="str">
        <f ca="1">RESULTADOS!CD23</f>
        <v/>
      </c>
      <c r="DA6" s="101" t="str">
        <f ca="1">RESULTADOS!CE23</f>
        <v/>
      </c>
      <c r="DB6" s="101" t="str">
        <f ca="1">RESULTADOS!CF23</f>
        <v/>
      </c>
      <c r="DC6" s="101" t="str">
        <f ca="1">RESULTADOS!CG23</f>
        <v/>
      </c>
      <c r="DD6" s="101" t="str">
        <f ca="1">RESULTADOS!CH23</f>
        <v/>
      </c>
      <c r="DE6" s="101" t="str">
        <f ca="1">RESULTADOS!CI23</f>
        <v/>
      </c>
      <c r="DF6" s="101" t="str">
        <f ca="1">RESULTADOS!CJ23</f>
        <v/>
      </c>
      <c r="DG6" s="101" t="str">
        <f ca="1">RESULTADOS!CK23</f>
        <v/>
      </c>
      <c r="DH6" s="101" t="str">
        <f ca="1">RESULTADOS!CL23</f>
        <v/>
      </c>
      <c r="DI6" s="101" t="str">
        <f ca="1">RESULTADOS!CM23</f>
        <v/>
      </c>
      <c r="DJ6" s="101" t="str">
        <f ca="1">RESULTADOS!CN23</f>
        <v/>
      </c>
      <c r="DK6" s="101" t="str">
        <f ca="1">RESULTADOS!CO23</f>
        <v/>
      </c>
      <c r="DL6" s="101" t="str">
        <f ca="1">RESULTADOS!CP23</f>
        <v/>
      </c>
      <c r="DM6" s="101" t="str">
        <f ca="1">RESULTADOS!CQ23</f>
        <v/>
      </c>
      <c r="DN6" s="101" t="str">
        <f ca="1">RESULTADOS!CR23</f>
        <v/>
      </c>
      <c r="DO6" s="103" t="str">
        <f>RESULTADOS!B39</f>
        <v/>
      </c>
      <c r="DP6" s="103" t="str">
        <f>RESULTADOS!C39</f>
        <v/>
      </c>
      <c r="DQ6" s="103" t="str">
        <f t="shared" si="1"/>
        <v/>
      </c>
      <c r="DR6" s="103" t="str" cm="1">
        <f t="array" ref="DR6">IFERROR(INDEX('03.Muestra'!$E$8:$E$17,SMALL(IF("Documento no web"='03.Muestra'!$D$8:$D$17,ROW('03.Muestra'!$E$8:$E$17)-MIN(ROW('03.Muestra'!$D$8:$D$17))+1,""),ROW()-2)),"")</f>
        <v/>
      </c>
      <c r="DS6" s="103" t="str">
        <f>RESULTADOS!D39</f>
        <v/>
      </c>
      <c r="DT6" s="103" t="str" cm="1">
        <f t="array" ref="DT6">IFERROR(INDEX('03.Muestra'!$G$8:$G$17,SMALL(IF("Documento no web"='03.Muestra'!$D$8:$D$17,ROW('03.Muestra'!$G$8:$G$17)-MIN(ROW('03.Muestra'!$D$8:$D$17))+1,""),ROW()-2)),"")</f>
        <v/>
      </c>
      <c r="DU6" s="167" t="str" cm="1">
        <f t="array" ref="DU6">IFERROR(INDEX('03.Muestra'!$H$8:$H$17,SMALL(IF("Documento no web"='03.Muestra'!$D$8:$D$17,ROW('03.Muestra'!$H$8:$H$17)-MIN(ROW('03.Muestra'!$D$8:$D$17))+1,""),ROW()-2)),"")</f>
        <v/>
      </c>
      <c r="DV6" s="101" t="str">
        <f ca="1">RESULTADOS!E39</f>
        <v/>
      </c>
      <c r="DW6" s="101" t="str">
        <f ca="1">RESULTADOS!F39</f>
        <v/>
      </c>
      <c r="DX6" s="101" t="str">
        <f ca="1">RESULTADOS!G39</f>
        <v/>
      </c>
      <c r="DY6" s="101" t="str">
        <f ca="1">RESULTADOS!H39</f>
        <v/>
      </c>
      <c r="DZ6" s="101" t="str">
        <f ca="1">RESULTADOS!I39</f>
        <v/>
      </c>
      <c r="EA6" s="101" t="str">
        <f ca="1">RESULTADOS!J39</f>
        <v/>
      </c>
      <c r="EB6" s="101" t="str">
        <f ca="1">RESULTADOS!K39</f>
        <v/>
      </c>
      <c r="EC6" s="101" t="str">
        <f ca="1">RESULTADOS!L39</f>
        <v/>
      </c>
      <c r="ED6" s="101" t="str">
        <f ca="1">RESULTADOS!M39</f>
        <v/>
      </c>
      <c r="EE6" s="101" t="str">
        <f ca="1">RESULTADOS!N39</f>
        <v/>
      </c>
      <c r="EF6" s="101" t="str">
        <f ca="1">RESULTADOS!O39</f>
        <v/>
      </c>
      <c r="EG6" s="101" t="str">
        <f ca="1">RESULTADOS!P39</f>
        <v/>
      </c>
      <c r="EH6" s="101" t="str">
        <f ca="1">RESULTADOS!Q39</f>
        <v/>
      </c>
      <c r="EI6" s="101" t="str">
        <f ca="1">RESULTADOS!R39</f>
        <v/>
      </c>
      <c r="EJ6" s="101" t="str">
        <f ca="1">RESULTADOS!S39</f>
        <v/>
      </c>
      <c r="EK6" s="101" t="str">
        <f ca="1">RESULTADOS!T39</f>
        <v/>
      </c>
      <c r="EL6" s="101" t="str">
        <f ca="1">RESULTADOS!U39</f>
        <v/>
      </c>
      <c r="EM6" s="101" t="str">
        <f ca="1">RESULTADOS!V39</f>
        <v/>
      </c>
      <c r="EN6" s="101" t="str">
        <f ca="1">RESULTADOS!W39</f>
        <v/>
      </c>
      <c r="EO6" s="101" t="str">
        <f ca="1">RESULTADOS!X39</f>
        <v/>
      </c>
      <c r="EP6" s="101" t="str">
        <f ca="1">RESULTADOS!Y39</f>
        <v/>
      </c>
      <c r="EQ6" s="101" t="str">
        <f ca="1">RESULTADOS!Z39</f>
        <v/>
      </c>
      <c r="ER6" s="101" t="str">
        <f ca="1">RESULTADOS!AA39</f>
        <v/>
      </c>
      <c r="ES6" s="101" t="str">
        <f ca="1">RESULTADOS!AB39</f>
        <v/>
      </c>
      <c r="ET6" s="101" t="str">
        <f ca="1">RESULTADOS!AC39</f>
        <v/>
      </c>
      <c r="EU6" s="101" t="str">
        <f ca="1">RESULTADOS!AD39</f>
        <v/>
      </c>
      <c r="EV6" s="101" t="str">
        <f ca="1">RESULTADOS!AE39</f>
        <v/>
      </c>
      <c r="EW6" s="101" t="str">
        <f ca="1">RESULTADOS!AF39</f>
        <v/>
      </c>
      <c r="EX6" s="101" t="str">
        <f ca="1">RESULTADOS!AG39</f>
        <v/>
      </c>
      <c r="EY6" s="101" t="str">
        <f ca="1">RESULTADOS!AH39</f>
        <v/>
      </c>
      <c r="EZ6" s="101" t="str">
        <f ca="1">RESULTADOS!AI39</f>
        <v/>
      </c>
      <c r="FA6" s="101" t="str">
        <f ca="1">RESULTADOS!AJ39</f>
        <v/>
      </c>
      <c r="FB6" s="101" t="str">
        <f ca="1">RESULTADOS!AK39</f>
        <v/>
      </c>
      <c r="FC6" s="101" t="str">
        <f ca="1">RESULTADOS!AL39</f>
        <v/>
      </c>
      <c r="FD6" s="101" t="str">
        <f ca="1">RESULTADOS!AM39</f>
        <v/>
      </c>
      <c r="FE6" s="101" t="str">
        <f ca="1">RESULTADOS!AN39</f>
        <v/>
      </c>
      <c r="FF6" s="101" t="str">
        <f ca="1">RESULTADOS!AO39</f>
        <v/>
      </c>
      <c r="FG6" s="101" t="str">
        <f ca="1">RESULTADOS!AP39</f>
        <v/>
      </c>
      <c r="FH6" s="101" t="str">
        <f ca="1">RESULTADOS!AQ39</f>
        <v/>
      </c>
      <c r="FI6" s="101" t="str">
        <f ca="1">RESULTADOS!AR39</f>
        <v/>
      </c>
      <c r="FJ6" s="101" t="str">
        <f ca="1">RESULTADOS!AS39</f>
        <v/>
      </c>
      <c r="FK6" s="101" t="str">
        <f ca="1">RESULTADOS!AT39</f>
        <v/>
      </c>
      <c r="FL6" s="101" t="str">
        <f ca="1">RESULTADOS!AU39</f>
        <v/>
      </c>
      <c r="FM6" s="101" t="str">
        <f ca="1">RESULTADOS!AV39</f>
        <v/>
      </c>
      <c r="FN6" s="101" t="str">
        <f ca="1">RESULTADOS!AW39</f>
        <v/>
      </c>
    </row>
    <row r="7" spans="1:170" ht="13">
      <c r="C7" s="99" t="s">
        <v>134</v>
      </c>
      <c r="D7" s="102" t="e">
        <f>'01.Definición de ámbito'!#REF!</f>
        <v>#REF!</v>
      </c>
      <c r="E7" s="99" t="s">
        <v>287</v>
      </c>
      <c r="F7" s="102" t="str">
        <f>'02.Tecnologías'!F9</f>
        <v>No</v>
      </c>
      <c r="G7" s="102">
        <f>'02.Tecnologías'!K17</f>
        <v>0</v>
      </c>
      <c r="H7" s="102">
        <f>'02.Tecnologías'!L17</f>
        <v>0</v>
      </c>
      <c r="I7" s="147"/>
      <c r="J7" s="147"/>
      <c r="K7" s="99"/>
      <c r="L7" s="99"/>
      <c r="M7" s="99"/>
      <c r="T7" s="103" t="str">
        <f>RESULTADOS!B24</f>
        <v/>
      </c>
      <c r="U7" s="103" t="str">
        <f>RESULTADOS!C24</f>
        <v/>
      </c>
      <c r="V7" s="103" t="str">
        <f t="shared" si="0"/>
        <v/>
      </c>
      <c r="W7" s="103" t="str">
        <v/>
      </c>
      <c r="X7" s="103" t="str">
        <f>RESULTADOS!D24</f>
        <v/>
      </c>
      <c r="Y7" s="103" t="str">
        <v/>
      </c>
      <c r="Z7" s="167" t="str">
        <v/>
      </c>
      <c r="AA7" s="101" t="str">
        <f ca="1">RESULTADOS!E24</f>
        <v/>
      </c>
      <c r="AB7" s="101" t="str">
        <f ca="1">RESULTADOS!F24</f>
        <v/>
      </c>
      <c r="AC7" s="101" t="str">
        <f ca="1">RESULTADOS!G24</f>
        <v/>
      </c>
      <c r="AD7" s="101" t="str">
        <f ca="1">RESULTADOS!H24</f>
        <v/>
      </c>
      <c r="AE7" s="101" t="str">
        <f ca="1">RESULTADOS!I24</f>
        <v/>
      </c>
      <c r="AF7" s="101" t="str">
        <f ca="1">RESULTADOS!J24</f>
        <v/>
      </c>
      <c r="AG7" s="101" t="str">
        <f ca="1">RESULTADOS!K24</f>
        <v/>
      </c>
      <c r="AH7" s="101" t="str">
        <f ca="1">RESULTADOS!L24</f>
        <v/>
      </c>
      <c r="AI7" s="101" t="str">
        <f ca="1">RESULTADOS!M24</f>
        <v/>
      </c>
      <c r="AJ7" s="101" t="str">
        <f ca="1">RESULTADOS!N24</f>
        <v/>
      </c>
      <c r="AK7" s="101" t="str">
        <f ca="1">RESULTADOS!O24</f>
        <v/>
      </c>
      <c r="AL7" s="101" t="str">
        <f ca="1">RESULTADOS!P24</f>
        <v/>
      </c>
      <c r="AM7" s="101" t="str">
        <f ca="1">RESULTADOS!Q24</f>
        <v/>
      </c>
      <c r="AN7" s="101" t="str">
        <f ca="1">RESULTADOS!R24</f>
        <v/>
      </c>
      <c r="AO7" s="101" t="str">
        <f ca="1">RESULTADOS!S24</f>
        <v/>
      </c>
      <c r="AP7" s="101" t="str">
        <f ca="1">RESULTADOS!T24</f>
        <v/>
      </c>
      <c r="AQ7" s="101" t="str">
        <f ca="1">RESULTADOS!U24</f>
        <v/>
      </c>
      <c r="AR7" s="101" t="str">
        <f ca="1">RESULTADOS!V24</f>
        <v/>
      </c>
      <c r="AS7" s="101" t="str">
        <f ca="1">RESULTADOS!W24</f>
        <v/>
      </c>
      <c r="AT7" s="101" t="str">
        <f ca="1">RESULTADOS!X24</f>
        <v/>
      </c>
      <c r="AU7" s="101" t="str">
        <f ca="1">RESULTADOS!Y24</f>
        <v/>
      </c>
      <c r="AV7" s="101" t="str">
        <f ca="1">RESULTADOS!Z24</f>
        <v/>
      </c>
      <c r="AW7" s="101" t="str">
        <f ca="1">RESULTADOS!AA24</f>
        <v/>
      </c>
      <c r="AX7" s="101" t="str">
        <f ca="1">RESULTADOS!AB24</f>
        <v/>
      </c>
      <c r="AY7" s="101" t="str">
        <f ca="1">RESULTADOS!AC24</f>
        <v/>
      </c>
      <c r="AZ7" s="101" t="str">
        <f ca="1">RESULTADOS!AD24</f>
        <v/>
      </c>
      <c r="BA7" s="101" t="str">
        <f ca="1">RESULTADOS!AE24</f>
        <v/>
      </c>
      <c r="BB7" s="101" t="str">
        <f ca="1">RESULTADOS!AF24</f>
        <v/>
      </c>
      <c r="BC7" s="101" t="str">
        <f ca="1">RESULTADOS!AG24</f>
        <v/>
      </c>
      <c r="BD7" s="101" t="str">
        <f ca="1">RESULTADOS!AH24</f>
        <v/>
      </c>
      <c r="BE7" s="101" t="str">
        <f ca="1">RESULTADOS!AI24</f>
        <v/>
      </c>
      <c r="BF7" s="101" t="str">
        <f ca="1">RESULTADOS!AJ24</f>
        <v/>
      </c>
      <c r="BG7" s="101" t="str">
        <f ca="1">RESULTADOS!AK24</f>
        <v/>
      </c>
      <c r="BH7" s="101" t="str">
        <f ca="1">RESULTADOS!AL24</f>
        <v/>
      </c>
      <c r="BI7" s="101" t="str">
        <f ca="1">RESULTADOS!AM24</f>
        <v/>
      </c>
      <c r="BJ7" s="101" t="str">
        <f ca="1">RESULTADOS!AN24</f>
        <v/>
      </c>
      <c r="BK7" s="101" t="str">
        <f ca="1">RESULTADOS!AO24</f>
        <v/>
      </c>
      <c r="BL7" s="101" t="str">
        <f ca="1">RESULTADOS!AP24</f>
        <v/>
      </c>
      <c r="BM7" s="101" t="str">
        <f ca="1">RESULTADOS!AQ24</f>
        <v/>
      </c>
      <c r="BN7" s="101" t="str">
        <f ca="1">RESULTADOS!AR24</f>
        <v/>
      </c>
      <c r="BO7" s="101" t="str">
        <f ca="1">RESULTADOS!AS24</f>
        <v/>
      </c>
      <c r="BP7" s="101" t="str">
        <f ca="1">RESULTADOS!AT24</f>
        <v/>
      </c>
      <c r="BQ7" s="101" t="str">
        <f ca="1">RESULTADOS!AU24</f>
        <v/>
      </c>
      <c r="BR7" s="101" t="str">
        <f ca="1">RESULTADOS!AV24</f>
        <v/>
      </c>
      <c r="BS7" s="101" t="str">
        <f ca="1">RESULTADOS!AW24</f>
        <v/>
      </c>
      <c r="BT7" s="101" t="str">
        <f ca="1">RESULTADOS!AX24</f>
        <v/>
      </c>
      <c r="BU7" s="101" t="str">
        <f ca="1">RESULTADOS!AY24</f>
        <v/>
      </c>
      <c r="BV7" s="101" t="str">
        <f ca="1">RESULTADOS!AZ24</f>
        <v/>
      </c>
      <c r="BW7" s="101" t="str">
        <f ca="1">RESULTADOS!BA24</f>
        <v/>
      </c>
      <c r="BX7" s="101" t="str">
        <f ca="1">RESULTADOS!BB24</f>
        <v/>
      </c>
      <c r="BY7" s="101" t="str">
        <f ca="1">RESULTADOS!BC24</f>
        <v/>
      </c>
      <c r="BZ7" s="101" t="str">
        <f ca="1">RESULTADOS!BD24</f>
        <v/>
      </c>
      <c r="CA7" s="101" t="str">
        <f ca="1">RESULTADOS!BE24</f>
        <v/>
      </c>
      <c r="CB7" s="101" t="str">
        <f ca="1">RESULTADOS!BF24</f>
        <v/>
      </c>
      <c r="CC7" s="101" t="str">
        <f ca="1">RESULTADOS!BG24</f>
        <v/>
      </c>
      <c r="CD7" s="101" t="str">
        <f ca="1">RESULTADOS!BH24</f>
        <v/>
      </c>
      <c r="CE7" s="101" t="str">
        <f ca="1">RESULTADOS!BI24</f>
        <v/>
      </c>
      <c r="CF7" s="101" t="str">
        <f ca="1">RESULTADOS!BJ24</f>
        <v/>
      </c>
      <c r="CG7" s="101" t="str">
        <f ca="1">RESULTADOS!BK24</f>
        <v/>
      </c>
      <c r="CH7" s="101" t="str">
        <f ca="1">RESULTADOS!BL24</f>
        <v/>
      </c>
      <c r="CI7" s="101" t="str">
        <f ca="1">RESULTADOS!BM24</f>
        <v/>
      </c>
      <c r="CJ7" s="101" t="str">
        <f ca="1">RESULTADOS!BN24</f>
        <v/>
      </c>
      <c r="CK7" s="101" t="str">
        <f ca="1">RESULTADOS!BO24</f>
        <v/>
      </c>
      <c r="CL7" s="101" t="str">
        <f ca="1">RESULTADOS!BP24</f>
        <v/>
      </c>
      <c r="CM7" s="101" t="str">
        <f ca="1">RESULTADOS!BQ24</f>
        <v/>
      </c>
      <c r="CN7" s="101" t="str">
        <f ca="1">RESULTADOS!BR24</f>
        <v/>
      </c>
      <c r="CO7" s="101" t="str">
        <f ca="1">RESULTADOS!BS24</f>
        <v/>
      </c>
      <c r="CP7" s="101" t="str">
        <f ca="1">RESULTADOS!BT24</f>
        <v/>
      </c>
      <c r="CQ7" s="101" t="str">
        <f ca="1">RESULTADOS!BU24</f>
        <v/>
      </c>
      <c r="CR7" s="101" t="str">
        <f ca="1">RESULTADOS!BV24</f>
        <v/>
      </c>
      <c r="CS7" s="101" t="str">
        <f ca="1">RESULTADOS!BW24</f>
        <v/>
      </c>
      <c r="CT7" s="101" t="str">
        <f ca="1">RESULTADOS!BX24</f>
        <v/>
      </c>
      <c r="CU7" s="101" t="str">
        <f ca="1">RESULTADOS!BY24</f>
        <v/>
      </c>
      <c r="CV7" s="101" t="str">
        <f ca="1">RESULTADOS!BZ24</f>
        <v/>
      </c>
      <c r="CW7" s="101" t="str">
        <f ca="1">RESULTADOS!CA24</f>
        <v/>
      </c>
      <c r="CX7" s="101" t="str">
        <f ca="1">RESULTADOS!CB24</f>
        <v/>
      </c>
      <c r="CY7" s="101" t="str">
        <f ca="1">RESULTADOS!CC24</f>
        <v/>
      </c>
      <c r="CZ7" s="101" t="str">
        <f ca="1">RESULTADOS!CD24</f>
        <v/>
      </c>
      <c r="DA7" s="101" t="str">
        <f ca="1">RESULTADOS!CE24</f>
        <v/>
      </c>
      <c r="DB7" s="101" t="str">
        <f ca="1">RESULTADOS!CF24</f>
        <v/>
      </c>
      <c r="DC7" s="101" t="str">
        <f ca="1">RESULTADOS!CG24</f>
        <v/>
      </c>
      <c r="DD7" s="101" t="str">
        <f ca="1">RESULTADOS!CH24</f>
        <v/>
      </c>
      <c r="DE7" s="101" t="str">
        <f ca="1">RESULTADOS!CI24</f>
        <v/>
      </c>
      <c r="DF7" s="101" t="str">
        <f ca="1">RESULTADOS!CJ24</f>
        <v/>
      </c>
      <c r="DG7" s="101" t="str">
        <f ca="1">RESULTADOS!CK24</f>
        <v/>
      </c>
      <c r="DH7" s="101" t="str">
        <f ca="1">RESULTADOS!CL24</f>
        <v/>
      </c>
      <c r="DI7" s="101" t="str">
        <f ca="1">RESULTADOS!CM24</f>
        <v/>
      </c>
      <c r="DJ7" s="101" t="str">
        <f ca="1">RESULTADOS!CN24</f>
        <v/>
      </c>
      <c r="DK7" s="101" t="str">
        <f ca="1">RESULTADOS!CO24</f>
        <v/>
      </c>
      <c r="DL7" s="101" t="str">
        <f ca="1">RESULTADOS!CP24</f>
        <v/>
      </c>
      <c r="DM7" s="101" t="str">
        <f ca="1">RESULTADOS!CQ24</f>
        <v/>
      </c>
      <c r="DN7" s="101" t="str">
        <f ca="1">RESULTADOS!CR24</f>
        <v/>
      </c>
      <c r="DO7" s="103" t="str">
        <f>RESULTADOS!B40</f>
        <v/>
      </c>
      <c r="DP7" s="103" t="str">
        <f>RESULTADOS!C40</f>
        <v/>
      </c>
      <c r="DQ7" s="103" t="str">
        <f t="shared" si="1"/>
        <v/>
      </c>
      <c r="DR7" s="103" t="str" cm="1">
        <f t="array" ref="DR7">IFERROR(INDEX('03.Muestra'!$E$8:$E$17,SMALL(IF("Documento no web"='03.Muestra'!$D$8:$D$17,ROW('03.Muestra'!$E$8:$E$17)-MIN(ROW('03.Muestra'!$D$8:$D$17))+1,""),ROW()-2)),"")</f>
        <v/>
      </c>
      <c r="DS7" s="103" t="str">
        <f>RESULTADOS!D40</f>
        <v/>
      </c>
      <c r="DT7" s="103" t="str" cm="1">
        <f t="array" ref="DT7">IFERROR(INDEX('03.Muestra'!$G$8:$G$17,SMALL(IF("Documento no web"='03.Muestra'!$D$8:$D$17,ROW('03.Muestra'!$G$8:$G$17)-MIN(ROW('03.Muestra'!$D$8:$D$17))+1,""),ROW()-2)),"")</f>
        <v/>
      </c>
      <c r="DU7" s="167" t="str" cm="1">
        <f t="array" ref="DU7">IFERROR(INDEX('03.Muestra'!$H$8:$H$17,SMALL(IF("Documento no web"='03.Muestra'!$D$8:$D$17,ROW('03.Muestra'!$H$8:$H$17)-MIN(ROW('03.Muestra'!$D$8:$D$17))+1,""),ROW()-2)),"")</f>
        <v/>
      </c>
      <c r="DV7" s="101" t="str">
        <f ca="1">RESULTADOS!E40</f>
        <v/>
      </c>
      <c r="DW7" s="101" t="str">
        <f ca="1">RESULTADOS!F40</f>
        <v/>
      </c>
      <c r="DX7" s="101" t="str">
        <f ca="1">RESULTADOS!G40</f>
        <v/>
      </c>
      <c r="DY7" s="101" t="str">
        <f ca="1">RESULTADOS!H40</f>
        <v/>
      </c>
      <c r="DZ7" s="101" t="str">
        <f ca="1">RESULTADOS!I40</f>
        <v/>
      </c>
      <c r="EA7" s="101" t="str">
        <f ca="1">RESULTADOS!J40</f>
        <v/>
      </c>
      <c r="EB7" s="101" t="str">
        <f ca="1">RESULTADOS!K40</f>
        <v/>
      </c>
      <c r="EC7" s="101" t="str">
        <f ca="1">RESULTADOS!L40</f>
        <v/>
      </c>
      <c r="ED7" s="101" t="str">
        <f ca="1">RESULTADOS!M40</f>
        <v/>
      </c>
      <c r="EE7" s="101" t="str">
        <f ca="1">RESULTADOS!N40</f>
        <v/>
      </c>
      <c r="EF7" s="101" t="str">
        <f ca="1">RESULTADOS!O40</f>
        <v/>
      </c>
      <c r="EG7" s="101" t="str">
        <f ca="1">RESULTADOS!P40</f>
        <v/>
      </c>
      <c r="EH7" s="101" t="str">
        <f ca="1">RESULTADOS!Q40</f>
        <v/>
      </c>
      <c r="EI7" s="101" t="str">
        <f ca="1">RESULTADOS!R40</f>
        <v/>
      </c>
      <c r="EJ7" s="101" t="str">
        <f ca="1">RESULTADOS!S40</f>
        <v/>
      </c>
      <c r="EK7" s="101" t="str">
        <f ca="1">RESULTADOS!T40</f>
        <v/>
      </c>
      <c r="EL7" s="101" t="str">
        <f ca="1">RESULTADOS!U40</f>
        <v/>
      </c>
      <c r="EM7" s="101" t="str">
        <f ca="1">RESULTADOS!V40</f>
        <v/>
      </c>
      <c r="EN7" s="101" t="str">
        <f ca="1">RESULTADOS!W40</f>
        <v/>
      </c>
      <c r="EO7" s="101" t="str">
        <f ca="1">RESULTADOS!X40</f>
        <v/>
      </c>
      <c r="EP7" s="101" t="str">
        <f ca="1">RESULTADOS!Y40</f>
        <v/>
      </c>
      <c r="EQ7" s="101" t="str">
        <f ca="1">RESULTADOS!Z40</f>
        <v/>
      </c>
      <c r="ER7" s="101" t="str">
        <f ca="1">RESULTADOS!AA40</f>
        <v/>
      </c>
      <c r="ES7" s="101" t="str">
        <f ca="1">RESULTADOS!AB40</f>
        <v/>
      </c>
      <c r="ET7" s="101" t="str">
        <f ca="1">RESULTADOS!AC40</f>
        <v/>
      </c>
      <c r="EU7" s="101" t="str">
        <f ca="1">RESULTADOS!AD40</f>
        <v/>
      </c>
      <c r="EV7" s="101" t="str">
        <f ca="1">RESULTADOS!AE40</f>
        <v/>
      </c>
      <c r="EW7" s="101" t="str">
        <f ca="1">RESULTADOS!AF40</f>
        <v/>
      </c>
      <c r="EX7" s="101" t="str">
        <f ca="1">RESULTADOS!AG40</f>
        <v/>
      </c>
      <c r="EY7" s="101" t="str">
        <f ca="1">RESULTADOS!AH40</f>
        <v/>
      </c>
      <c r="EZ7" s="101" t="str">
        <f ca="1">RESULTADOS!AI40</f>
        <v/>
      </c>
      <c r="FA7" s="101" t="str">
        <f ca="1">RESULTADOS!AJ40</f>
        <v/>
      </c>
      <c r="FB7" s="101" t="str">
        <f ca="1">RESULTADOS!AK40</f>
        <v/>
      </c>
      <c r="FC7" s="101" t="str">
        <f ca="1">RESULTADOS!AL40</f>
        <v/>
      </c>
      <c r="FD7" s="101" t="str">
        <f ca="1">RESULTADOS!AM40</f>
        <v/>
      </c>
      <c r="FE7" s="101" t="str">
        <f ca="1">RESULTADOS!AN40</f>
        <v/>
      </c>
      <c r="FF7" s="101" t="str">
        <f ca="1">RESULTADOS!AO40</f>
        <v/>
      </c>
      <c r="FG7" s="101" t="str">
        <f ca="1">RESULTADOS!AP40</f>
        <v/>
      </c>
      <c r="FH7" s="101" t="str">
        <f ca="1">RESULTADOS!AQ40</f>
        <v/>
      </c>
      <c r="FI7" s="101" t="str">
        <f ca="1">RESULTADOS!AR40</f>
        <v/>
      </c>
      <c r="FJ7" s="101" t="str">
        <f ca="1">RESULTADOS!AS40</f>
        <v/>
      </c>
      <c r="FK7" s="101" t="str">
        <f ca="1">RESULTADOS!AT40</f>
        <v/>
      </c>
      <c r="FL7" s="101" t="str">
        <f ca="1">RESULTADOS!AU40</f>
        <v/>
      </c>
      <c r="FM7" s="101" t="str">
        <f ca="1">RESULTADOS!AV40</f>
        <v/>
      </c>
      <c r="FN7" s="101" t="str">
        <f ca="1">RESULTADOS!AW40</f>
        <v/>
      </c>
    </row>
    <row r="8" spans="1:170" ht="13">
      <c r="C8" s="99" t="s">
        <v>275</v>
      </c>
      <c r="D8" s="102">
        <f>'01.Definición de ámbito'!C9</f>
        <v>0</v>
      </c>
      <c r="E8" s="99" t="s">
        <v>290</v>
      </c>
      <c r="F8" s="102" t="str">
        <f>'02.Tecnologías'!F10</f>
        <v>No</v>
      </c>
      <c r="G8" s="102">
        <f>'02.Tecnologías'!K18</f>
        <v>0</v>
      </c>
      <c r="H8" s="102">
        <f>'02.Tecnologías'!L18</f>
        <v>0</v>
      </c>
      <c r="I8" s="147"/>
      <c r="J8" s="147"/>
      <c r="K8" s="99"/>
      <c r="L8" s="99"/>
      <c r="M8" s="99"/>
      <c r="T8" s="103" t="str">
        <f>RESULTADOS!B25</f>
        <v/>
      </c>
      <c r="U8" s="103" t="str">
        <f>RESULTADOS!C25</f>
        <v/>
      </c>
      <c r="V8" s="103" t="str">
        <f t="shared" si="0"/>
        <v/>
      </c>
      <c r="W8" s="103" t="str">
        <v/>
      </c>
      <c r="X8" s="103" t="str">
        <f>RESULTADOS!D25</f>
        <v/>
      </c>
      <c r="Y8" s="103" t="str">
        <v/>
      </c>
      <c r="Z8" s="167" t="str">
        <v/>
      </c>
      <c r="AA8" s="101" t="str">
        <f ca="1">RESULTADOS!E25</f>
        <v/>
      </c>
      <c r="AB8" s="101" t="str">
        <f ca="1">RESULTADOS!F25</f>
        <v/>
      </c>
      <c r="AC8" s="101" t="str">
        <f ca="1">RESULTADOS!G25</f>
        <v/>
      </c>
      <c r="AD8" s="101" t="str">
        <f ca="1">RESULTADOS!H25</f>
        <v/>
      </c>
      <c r="AE8" s="101" t="str">
        <f ca="1">RESULTADOS!I25</f>
        <v/>
      </c>
      <c r="AF8" s="101" t="str">
        <f ca="1">RESULTADOS!J25</f>
        <v/>
      </c>
      <c r="AG8" s="101" t="str">
        <f ca="1">RESULTADOS!K25</f>
        <v/>
      </c>
      <c r="AH8" s="101" t="str">
        <f ca="1">RESULTADOS!L25</f>
        <v/>
      </c>
      <c r="AI8" s="101" t="str">
        <f ca="1">RESULTADOS!M25</f>
        <v/>
      </c>
      <c r="AJ8" s="101" t="str">
        <f ca="1">RESULTADOS!N25</f>
        <v/>
      </c>
      <c r="AK8" s="101" t="str">
        <f ca="1">RESULTADOS!O25</f>
        <v/>
      </c>
      <c r="AL8" s="101" t="str">
        <f ca="1">RESULTADOS!P25</f>
        <v/>
      </c>
      <c r="AM8" s="101" t="str">
        <f ca="1">RESULTADOS!Q25</f>
        <v/>
      </c>
      <c r="AN8" s="101" t="str">
        <f ca="1">RESULTADOS!R25</f>
        <v/>
      </c>
      <c r="AO8" s="101" t="str">
        <f ca="1">RESULTADOS!S25</f>
        <v/>
      </c>
      <c r="AP8" s="101" t="str">
        <f ca="1">RESULTADOS!T25</f>
        <v/>
      </c>
      <c r="AQ8" s="101" t="str">
        <f ca="1">RESULTADOS!U25</f>
        <v/>
      </c>
      <c r="AR8" s="101" t="str">
        <f ca="1">RESULTADOS!V25</f>
        <v/>
      </c>
      <c r="AS8" s="101" t="str">
        <f ca="1">RESULTADOS!W25</f>
        <v/>
      </c>
      <c r="AT8" s="101" t="str">
        <f ca="1">RESULTADOS!X25</f>
        <v/>
      </c>
      <c r="AU8" s="101" t="str">
        <f ca="1">RESULTADOS!Y25</f>
        <v/>
      </c>
      <c r="AV8" s="101" t="str">
        <f ca="1">RESULTADOS!Z25</f>
        <v/>
      </c>
      <c r="AW8" s="101" t="str">
        <f ca="1">RESULTADOS!AA25</f>
        <v/>
      </c>
      <c r="AX8" s="101" t="str">
        <f ca="1">RESULTADOS!AB25</f>
        <v/>
      </c>
      <c r="AY8" s="101" t="str">
        <f ca="1">RESULTADOS!AC25</f>
        <v/>
      </c>
      <c r="AZ8" s="101" t="str">
        <f ca="1">RESULTADOS!AD25</f>
        <v/>
      </c>
      <c r="BA8" s="101" t="str">
        <f ca="1">RESULTADOS!AE25</f>
        <v/>
      </c>
      <c r="BB8" s="101" t="str">
        <f ca="1">RESULTADOS!AF25</f>
        <v/>
      </c>
      <c r="BC8" s="101" t="str">
        <f ca="1">RESULTADOS!AG25</f>
        <v/>
      </c>
      <c r="BD8" s="101" t="str">
        <f ca="1">RESULTADOS!AH25</f>
        <v/>
      </c>
      <c r="BE8" s="101" t="str">
        <f ca="1">RESULTADOS!AI25</f>
        <v/>
      </c>
      <c r="BF8" s="101" t="str">
        <f ca="1">RESULTADOS!AJ25</f>
        <v/>
      </c>
      <c r="BG8" s="101" t="str">
        <f ca="1">RESULTADOS!AK25</f>
        <v/>
      </c>
      <c r="BH8" s="101" t="str">
        <f ca="1">RESULTADOS!AL25</f>
        <v/>
      </c>
      <c r="BI8" s="101" t="str">
        <f ca="1">RESULTADOS!AM25</f>
        <v/>
      </c>
      <c r="BJ8" s="101" t="str">
        <f ca="1">RESULTADOS!AN25</f>
        <v/>
      </c>
      <c r="BK8" s="101" t="str">
        <f ca="1">RESULTADOS!AO25</f>
        <v/>
      </c>
      <c r="BL8" s="101" t="str">
        <f ca="1">RESULTADOS!AP25</f>
        <v/>
      </c>
      <c r="BM8" s="101" t="str">
        <f ca="1">RESULTADOS!AQ25</f>
        <v/>
      </c>
      <c r="BN8" s="101" t="str">
        <f ca="1">RESULTADOS!AR25</f>
        <v/>
      </c>
      <c r="BO8" s="101" t="str">
        <f ca="1">RESULTADOS!AS25</f>
        <v/>
      </c>
      <c r="BP8" s="101" t="str">
        <f ca="1">RESULTADOS!AT25</f>
        <v/>
      </c>
      <c r="BQ8" s="101" t="str">
        <f ca="1">RESULTADOS!AU25</f>
        <v/>
      </c>
      <c r="BR8" s="101" t="str">
        <f ca="1">RESULTADOS!AV25</f>
        <v/>
      </c>
      <c r="BS8" s="101" t="str">
        <f ca="1">RESULTADOS!AW25</f>
        <v/>
      </c>
      <c r="BT8" s="101" t="str">
        <f ca="1">RESULTADOS!AX25</f>
        <v/>
      </c>
      <c r="BU8" s="101" t="str">
        <f ca="1">RESULTADOS!AY25</f>
        <v/>
      </c>
      <c r="BV8" s="101" t="str">
        <f ca="1">RESULTADOS!AZ25</f>
        <v/>
      </c>
      <c r="BW8" s="101" t="str">
        <f ca="1">RESULTADOS!BA25</f>
        <v/>
      </c>
      <c r="BX8" s="101" t="str">
        <f ca="1">RESULTADOS!BB25</f>
        <v/>
      </c>
      <c r="BY8" s="101" t="str">
        <f ca="1">RESULTADOS!BC25</f>
        <v/>
      </c>
      <c r="BZ8" s="101" t="str">
        <f ca="1">RESULTADOS!BD25</f>
        <v/>
      </c>
      <c r="CA8" s="101" t="str">
        <f ca="1">RESULTADOS!BE25</f>
        <v/>
      </c>
      <c r="CB8" s="101" t="str">
        <f ca="1">RESULTADOS!BF25</f>
        <v/>
      </c>
      <c r="CC8" s="101" t="str">
        <f ca="1">RESULTADOS!BG25</f>
        <v/>
      </c>
      <c r="CD8" s="101" t="str">
        <f ca="1">RESULTADOS!BH25</f>
        <v/>
      </c>
      <c r="CE8" s="101" t="str">
        <f ca="1">RESULTADOS!BI25</f>
        <v/>
      </c>
      <c r="CF8" s="101" t="str">
        <f ca="1">RESULTADOS!BJ25</f>
        <v/>
      </c>
      <c r="CG8" s="101" t="str">
        <f ca="1">RESULTADOS!BK25</f>
        <v/>
      </c>
      <c r="CH8" s="101" t="str">
        <f ca="1">RESULTADOS!BL25</f>
        <v/>
      </c>
      <c r="CI8" s="101" t="str">
        <f ca="1">RESULTADOS!BM25</f>
        <v/>
      </c>
      <c r="CJ8" s="101" t="str">
        <f ca="1">RESULTADOS!BN25</f>
        <v/>
      </c>
      <c r="CK8" s="101" t="str">
        <f ca="1">RESULTADOS!BO25</f>
        <v/>
      </c>
      <c r="CL8" s="101" t="str">
        <f ca="1">RESULTADOS!BP25</f>
        <v/>
      </c>
      <c r="CM8" s="101" t="str">
        <f ca="1">RESULTADOS!BQ25</f>
        <v/>
      </c>
      <c r="CN8" s="101" t="str">
        <f ca="1">RESULTADOS!BR25</f>
        <v/>
      </c>
      <c r="CO8" s="101" t="str">
        <f ca="1">RESULTADOS!BS25</f>
        <v/>
      </c>
      <c r="CP8" s="101" t="str">
        <f ca="1">RESULTADOS!BT25</f>
        <v/>
      </c>
      <c r="CQ8" s="101" t="str">
        <f ca="1">RESULTADOS!BU25</f>
        <v/>
      </c>
      <c r="CR8" s="101" t="str">
        <f ca="1">RESULTADOS!BV25</f>
        <v/>
      </c>
      <c r="CS8" s="101" t="str">
        <f ca="1">RESULTADOS!BW25</f>
        <v/>
      </c>
      <c r="CT8" s="101" t="str">
        <f ca="1">RESULTADOS!BX25</f>
        <v/>
      </c>
      <c r="CU8" s="101" t="str">
        <f ca="1">RESULTADOS!BY25</f>
        <v/>
      </c>
      <c r="CV8" s="101" t="str">
        <f ca="1">RESULTADOS!BZ25</f>
        <v/>
      </c>
      <c r="CW8" s="101" t="str">
        <f ca="1">RESULTADOS!CA25</f>
        <v/>
      </c>
      <c r="CX8" s="101" t="str">
        <f ca="1">RESULTADOS!CB25</f>
        <v/>
      </c>
      <c r="CY8" s="101" t="str">
        <f ca="1">RESULTADOS!CC25</f>
        <v/>
      </c>
      <c r="CZ8" s="101" t="str">
        <f ca="1">RESULTADOS!CD25</f>
        <v/>
      </c>
      <c r="DA8" s="101" t="str">
        <f ca="1">RESULTADOS!CE25</f>
        <v/>
      </c>
      <c r="DB8" s="101" t="str">
        <f ca="1">RESULTADOS!CF25</f>
        <v/>
      </c>
      <c r="DC8" s="101" t="str">
        <f ca="1">RESULTADOS!CG25</f>
        <v/>
      </c>
      <c r="DD8" s="101" t="str">
        <f ca="1">RESULTADOS!CH25</f>
        <v/>
      </c>
      <c r="DE8" s="101" t="str">
        <f ca="1">RESULTADOS!CI25</f>
        <v/>
      </c>
      <c r="DF8" s="101" t="str">
        <f ca="1">RESULTADOS!CJ25</f>
        <v/>
      </c>
      <c r="DG8" s="101" t="str">
        <f ca="1">RESULTADOS!CK25</f>
        <v/>
      </c>
      <c r="DH8" s="101" t="str">
        <f ca="1">RESULTADOS!CL25</f>
        <v/>
      </c>
      <c r="DI8" s="101" t="str">
        <f ca="1">RESULTADOS!CM25</f>
        <v/>
      </c>
      <c r="DJ8" s="101" t="str">
        <f ca="1">RESULTADOS!CN25</f>
        <v/>
      </c>
      <c r="DK8" s="101" t="str">
        <f ca="1">RESULTADOS!CO25</f>
        <v/>
      </c>
      <c r="DL8" s="101" t="str">
        <f ca="1">RESULTADOS!CP25</f>
        <v/>
      </c>
      <c r="DM8" s="101" t="str">
        <f ca="1">RESULTADOS!CQ25</f>
        <v/>
      </c>
      <c r="DN8" s="101" t="str">
        <f ca="1">RESULTADOS!CR25</f>
        <v/>
      </c>
      <c r="DO8" s="103" t="str">
        <f>RESULTADOS!B41</f>
        <v/>
      </c>
      <c r="DP8" s="103" t="str">
        <f>RESULTADOS!C41</f>
        <v/>
      </c>
      <c r="DQ8" s="103" t="str">
        <f t="shared" si="1"/>
        <v/>
      </c>
      <c r="DR8" s="103" t="str" cm="1">
        <f t="array" ref="DR8">IFERROR(INDEX('03.Muestra'!$E$8:$E$17,SMALL(IF("Documento no web"='03.Muestra'!$D$8:$D$17,ROW('03.Muestra'!$E$8:$E$17)-MIN(ROW('03.Muestra'!$D$8:$D$17))+1,""),ROW()-2)),"")</f>
        <v/>
      </c>
      <c r="DS8" s="103" t="str">
        <f>RESULTADOS!D41</f>
        <v/>
      </c>
      <c r="DT8" s="103" t="str" cm="1">
        <f t="array" ref="DT8">IFERROR(INDEX('03.Muestra'!$G$8:$G$17,SMALL(IF("Documento no web"='03.Muestra'!$D$8:$D$17,ROW('03.Muestra'!$G$8:$G$17)-MIN(ROW('03.Muestra'!$D$8:$D$17))+1,""),ROW()-2)),"")</f>
        <v/>
      </c>
      <c r="DU8" s="167" t="str" cm="1">
        <f t="array" ref="DU8">IFERROR(INDEX('03.Muestra'!$H$8:$H$17,SMALL(IF("Documento no web"='03.Muestra'!$D$8:$D$17,ROW('03.Muestra'!$H$8:$H$17)-MIN(ROW('03.Muestra'!$D$8:$D$17))+1,""),ROW()-2)),"")</f>
        <v/>
      </c>
      <c r="DV8" s="101" t="str">
        <f ca="1">RESULTADOS!E41</f>
        <v/>
      </c>
      <c r="DW8" s="101" t="str">
        <f ca="1">RESULTADOS!F41</f>
        <v/>
      </c>
      <c r="DX8" s="101" t="str">
        <f ca="1">RESULTADOS!G41</f>
        <v/>
      </c>
      <c r="DY8" s="101" t="str">
        <f ca="1">RESULTADOS!H41</f>
        <v/>
      </c>
      <c r="DZ8" s="101" t="str">
        <f ca="1">RESULTADOS!I41</f>
        <v/>
      </c>
      <c r="EA8" s="101" t="str">
        <f ca="1">RESULTADOS!J41</f>
        <v/>
      </c>
      <c r="EB8" s="101" t="str">
        <f ca="1">RESULTADOS!K41</f>
        <v/>
      </c>
      <c r="EC8" s="101" t="str">
        <f ca="1">RESULTADOS!L41</f>
        <v/>
      </c>
      <c r="ED8" s="101" t="str">
        <f ca="1">RESULTADOS!M41</f>
        <v/>
      </c>
      <c r="EE8" s="101" t="str">
        <f ca="1">RESULTADOS!N41</f>
        <v/>
      </c>
      <c r="EF8" s="101" t="str">
        <f ca="1">RESULTADOS!O41</f>
        <v/>
      </c>
      <c r="EG8" s="101" t="str">
        <f ca="1">RESULTADOS!P41</f>
        <v/>
      </c>
      <c r="EH8" s="101" t="str">
        <f ca="1">RESULTADOS!Q41</f>
        <v/>
      </c>
      <c r="EI8" s="101" t="str">
        <f ca="1">RESULTADOS!R41</f>
        <v/>
      </c>
      <c r="EJ8" s="101" t="str">
        <f ca="1">RESULTADOS!S41</f>
        <v/>
      </c>
      <c r="EK8" s="101" t="str">
        <f ca="1">RESULTADOS!T41</f>
        <v/>
      </c>
      <c r="EL8" s="101" t="str">
        <f ca="1">RESULTADOS!U41</f>
        <v/>
      </c>
      <c r="EM8" s="101" t="str">
        <f ca="1">RESULTADOS!V41</f>
        <v/>
      </c>
      <c r="EN8" s="101" t="str">
        <f ca="1">RESULTADOS!W41</f>
        <v/>
      </c>
      <c r="EO8" s="101" t="str">
        <f ca="1">RESULTADOS!X41</f>
        <v/>
      </c>
      <c r="EP8" s="101" t="str">
        <f ca="1">RESULTADOS!Y41</f>
        <v/>
      </c>
      <c r="EQ8" s="101" t="str">
        <f ca="1">RESULTADOS!Z41</f>
        <v/>
      </c>
      <c r="ER8" s="101" t="str">
        <f ca="1">RESULTADOS!AA41</f>
        <v/>
      </c>
      <c r="ES8" s="101" t="str">
        <f ca="1">RESULTADOS!AB41</f>
        <v/>
      </c>
      <c r="ET8" s="101" t="str">
        <f ca="1">RESULTADOS!AC41</f>
        <v/>
      </c>
      <c r="EU8" s="101" t="str">
        <f ca="1">RESULTADOS!AD41</f>
        <v/>
      </c>
      <c r="EV8" s="101" t="str">
        <f ca="1">RESULTADOS!AE41</f>
        <v/>
      </c>
      <c r="EW8" s="101" t="str">
        <f ca="1">RESULTADOS!AF41</f>
        <v/>
      </c>
      <c r="EX8" s="101" t="str">
        <f ca="1">RESULTADOS!AG41</f>
        <v/>
      </c>
      <c r="EY8" s="101" t="str">
        <f ca="1">RESULTADOS!AH41</f>
        <v/>
      </c>
      <c r="EZ8" s="101" t="str">
        <f ca="1">RESULTADOS!AI41</f>
        <v/>
      </c>
      <c r="FA8" s="101" t="str">
        <f ca="1">RESULTADOS!AJ41</f>
        <v/>
      </c>
      <c r="FB8" s="101" t="str">
        <f ca="1">RESULTADOS!AK41</f>
        <v/>
      </c>
      <c r="FC8" s="101" t="str">
        <f ca="1">RESULTADOS!AL41</f>
        <v/>
      </c>
      <c r="FD8" s="101" t="str">
        <f ca="1">RESULTADOS!AM41</f>
        <v/>
      </c>
      <c r="FE8" s="101" t="str">
        <f ca="1">RESULTADOS!AN41</f>
        <v/>
      </c>
      <c r="FF8" s="101" t="str">
        <f ca="1">RESULTADOS!AO41</f>
        <v/>
      </c>
      <c r="FG8" s="101" t="str">
        <f ca="1">RESULTADOS!AP41</f>
        <v/>
      </c>
      <c r="FH8" s="101" t="str">
        <f ca="1">RESULTADOS!AQ41</f>
        <v/>
      </c>
      <c r="FI8" s="101" t="str">
        <f ca="1">RESULTADOS!AR41</f>
        <v/>
      </c>
      <c r="FJ8" s="101" t="str">
        <f ca="1">RESULTADOS!AS41</f>
        <v/>
      </c>
      <c r="FK8" s="101" t="str">
        <f ca="1">RESULTADOS!AT41</f>
        <v/>
      </c>
      <c r="FL8" s="101" t="str">
        <f ca="1">RESULTADOS!AU41</f>
        <v/>
      </c>
      <c r="FM8" s="101" t="str">
        <f ca="1">RESULTADOS!AV41</f>
        <v/>
      </c>
      <c r="FN8" s="101" t="str">
        <f ca="1">RESULTADOS!AW41</f>
        <v/>
      </c>
    </row>
    <row r="9" spans="1:170" ht="13">
      <c r="C9" s="99" t="s">
        <v>276</v>
      </c>
      <c r="D9" s="102" t="str">
        <f>'01.Definición de ámbito'!C13</f>
        <v>Sitios web</v>
      </c>
      <c r="E9" s="99" t="s">
        <v>293</v>
      </c>
      <c r="F9" s="102" t="str">
        <f>'02.Tecnologías'!F11</f>
        <v>No</v>
      </c>
      <c r="G9" s="102">
        <f>'02.Tecnologías'!K19</f>
        <v>0</v>
      </c>
      <c r="H9" s="102">
        <f>'02.Tecnologías'!L19</f>
        <v>0</v>
      </c>
      <c r="I9" s="147"/>
      <c r="J9" s="147"/>
      <c r="K9" s="99"/>
      <c r="L9" s="99"/>
      <c r="M9" s="99"/>
      <c r="T9" s="103" t="str">
        <f>RESULTADOS!B26</f>
        <v/>
      </c>
      <c r="U9" s="103" t="str">
        <f>RESULTADOS!C26</f>
        <v/>
      </c>
      <c r="V9" s="103" t="str">
        <f t="shared" si="0"/>
        <v/>
      </c>
      <c r="W9" s="103" t="str">
        <v/>
      </c>
      <c r="X9" s="103" t="str">
        <f>RESULTADOS!D26</f>
        <v/>
      </c>
      <c r="Y9" s="103" t="str">
        <v/>
      </c>
      <c r="Z9" s="167" t="str">
        <v/>
      </c>
      <c r="AA9" s="101" t="str">
        <f ca="1">RESULTADOS!E26</f>
        <v/>
      </c>
      <c r="AB9" s="101" t="str">
        <f ca="1">RESULTADOS!F26</f>
        <v/>
      </c>
      <c r="AC9" s="101" t="str">
        <f ca="1">RESULTADOS!G26</f>
        <v/>
      </c>
      <c r="AD9" s="101" t="str">
        <f ca="1">RESULTADOS!H26</f>
        <v/>
      </c>
      <c r="AE9" s="101" t="str">
        <f ca="1">RESULTADOS!I26</f>
        <v/>
      </c>
      <c r="AF9" s="101" t="str">
        <f ca="1">RESULTADOS!J26</f>
        <v/>
      </c>
      <c r="AG9" s="101" t="str">
        <f ca="1">RESULTADOS!K26</f>
        <v/>
      </c>
      <c r="AH9" s="101" t="str">
        <f ca="1">RESULTADOS!L26</f>
        <v/>
      </c>
      <c r="AI9" s="101" t="str">
        <f ca="1">RESULTADOS!M26</f>
        <v/>
      </c>
      <c r="AJ9" s="101" t="str">
        <f ca="1">RESULTADOS!N26</f>
        <v/>
      </c>
      <c r="AK9" s="101" t="str">
        <f ca="1">RESULTADOS!O26</f>
        <v/>
      </c>
      <c r="AL9" s="101" t="str">
        <f ca="1">RESULTADOS!P26</f>
        <v/>
      </c>
      <c r="AM9" s="101" t="str">
        <f ca="1">RESULTADOS!Q26</f>
        <v/>
      </c>
      <c r="AN9" s="101" t="str">
        <f ca="1">RESULTADOS!R26</f>
        <v/>
      </c>
      <c r="AO9" s="101" t="str">
        <f ca="1">RESULTADOS!S26</f>
        <v/>
      </c>
      <c r="AP9" s="101" t="str">
        <f ca="1">RESULTADOS!T26</f>
        <v/>
      </c>
      <c r="AQ9" s="101" t="str">
        <f ca="1">RESULTADOS!U26</f>
        <v/>
      </c>
      <c r="AR9" s="101" t="str">
        <f ca="1">RESULTADOS!V26</f>
        <v/>
      </c>
      <c r="AS9" s="101" t="str">
        <f ca="1">RESULTADOS!W26</f>
        <v/>
      </c>
      <c r="AT9" s="101" t="str">
        <f ca="1">RESULTADOS!X26</f>
        <v/>
      </c>
      <c r="AU9" s="101" t="str">
        <f ca="1">RESULTADOS!Y26</f>
        <v/>
      </c>
      <c r="AV9" s="101" t="str">
        <f ca="1">RESULTADOS!Z26</f>
        <v/>
      </c>
      <c r="AW9" s="101" t="str">
        <f ca="1">RESULTADOS!AA26</f>
        <v/>
      </c>
      <c r="AX9" s="101" t="str">
        <f ca="1">RESULTADOS!AB26</f>
        <v/>
      </c>
      <c r="AY9" s="101" t="str">
        <f ca="1">RESULTADOS!AC26</f>
        <v/>
      </c>
      <c r="AZ9" s="101" t="str">
        <f ca="1">RESULTADOS!AD26</f>
        <v/>
      </c>
      <c r="BA9" s="101" t="str">
        <f ca="1">RESULTADOS!AE26</f>
        <v/>
      </c>
      <c r="BB9" s="101" t="str">
        <f ca="1">RESULTADOS!AF26</f>
        <v/>
      </c>
      <c r="BC9" s="101" t="str">
        <f ca="1">RESULTADOS!AG26</f>
        <v/>
      </c>
      <c r="BD9" s="101" t="str">
        <f ca="1">RESULTADOS!AH26</f>
        <v/>
      </c>
      <c r="BE9" s="101" t="str">
        <f ca="1">RESULTADOS!AI26</f>
        <v/>
      </c>
      <c r="BF9" s="101" t="str">
        <f ca="1">RESULTADOS!AJ26</f>
        <v/>
      </c>
      <c r="BG9" s="101" t="str">
        <f ca="1">RESULTADOS!AK26</f>
        <v/>
      </c>
      <c r="BH9" s="101" t="str">
        <f ca="1">RESULTADOS!AL26</f>
        <v/>
      </c>
      <c r="BI9" s="101" t="str">
        <f ca="1">RESULTADOS!AM26</f>
        <v/>
      </c>
      <c r="BJ9" s="101" t="str">
        <f ca="1">RESULTADOS!AN26</f>
        <v/>
      </c>
      <c r="BK9" s="101" t="str">
        <f ca="1">RESULTADOS!AO26</f>
        <v/>
      </c>
      <c r="BL9" s="101" t="str">
        <f ca="1">RESULTADOS!AP26</f>
        <v/>
      </c>
      <c r="BM9" s="101" t="str">
        <f ca="1">RESULTADOS!AQ26</f>
        <v/>
      </c>
      <c r="BN9" s="101" t="str">
        <f ca="1">RESULTADOS!AR26</f>
        <v/>
      </c>
      <c r="BO9" s="101" t="str">
        <f ca="1">RESULTADOS!AS26</f>
        <v/>
      </c>
      <c r="BP9" s="101" t="str">
        <f ca="1">RESULTADOS!AT26</f>
        <v/>
      </c>
      <c r="BQ9" s="101" t="str">
        <f ca="1">RESULTADOS!AU26</f>
        <v/>
      </c>
      <c r="BR9" s="101" t="str">
        <f ca="1">RESULTADOS!AV26</f>
        <v/>
      </c>
      <c r="BS9" s="101" t="str">
        <f ca="1">RESULTADOS!AW26</f>
        <v/>
      </c>
      <c r="BT9" s="101" t="str">
        <f ca="1">RESULTADOS!AX26</f>
        <v/>
      </c>
      <c r="BU9" s="101" t="str">
        <f ca="1">RESULTADOS!AY26</f>
        <v/>
      </c>
      <c r="BV9" s="101" t="str">
        <f ca="1">RESULTADOS!AZ26</f>
        <v/>
      </c>
      <c r="BW9" s="101" t="str">
        <f ca="1">RESULTADOS!BA26</f>
        <v/>
      </c>
      <c r="BX9" s="101" t="str">
        <f ca="1">RESULTADOS!BB26</f>
        <v/>
      </c>
      <c r="BY9" s="101" t="str">
        <f ca="1">RESULTADOS!BC26</f>
        <v/>
      </c>
      <c r="BZ9" s="101" t="str">
        <f ca="1">RESULTADOS!BD26</f>
        <v/>
      </c>
      <c r="CA9" s="101" t="str">
        <f ca="1">RESULTADOS!BE26</f>
        <v/>
      </c>
      <c r="CB9" s="101" t="str">
        <f ca="1">RESULTADOS!BF26</f>
        <v/>
      </c>
      <c r="CC9" s="101" t="str">
        <f ca="1">RESULTADOS!BG26</f>
        <v/>
      </c>
      <c r="CD9" s="101" t="str">
        <f ca="1">RESULTADOS!BH26</f>
        <v/>
      </c>
      <c r="CE9" s="101" t="str">
        <f ca="1">RESULTADOS!BI26</f>
        <v/>
      </c>
      <c r="CF9" s="101" t="str">
        <f ca="1">RESULTADOS!BJ26</f>
        <v/>
      </c>
      <c r="CG9" s="101" t="str">
        <f ca="1">RESULTADOS!BK26</f>
        <v/>
      </c>
      <c r="CH9" s="101" t="str">
        <f ca="1">RESULTADOS!BL26</f>
        <v/>
      </c>
      <c r="CI9" s="101" t="str">
        <f ca="1">RESULTADOS!BM26</f>
        <v/>
      </c>
      <c r="CJ9" s="101" t="str">
        <f ca="1">RESULTADOS!BN26</f>
        <v/>
      </c>
      <c r="CK9" s="101" t="str">
        <f ca="1">RESULTADOS!BO26</f>
        <v/>
      </c>
      <c r="CL9" s="101" t="str">
        <f ca="1">RESULTADOS!BP26</f>
        <v/>
      </c>
      <c r="CM9" s="101" t="str">
        <f ca="1">RESULTADOS!BQ26</f>
        <v/>
      </c>
      <c r="CN9" s="101" t="str">
        <f ca="1">RESULTADOS!BR26</f>
        <v/>
      </c>
      <c r="CO9" s="101" t="str">
        <f ca="1">RESULTADOS!BS26</f>
        <v/>
      </c>
      <c r="CP9" s="101" t="str">
        <f ca="1">RESULTADOS!BT26</f>
        <v/>
      </c>
      <c r="CQ9" s="101" t="str">
        <f ca="1">RESULTADOS!BU26</f>
        <v/>
      </c>
      <c r="CR9" s="101" t="str">
        <f ca="1">RESULTADOS!BV26</f>
        <v/>
      </c>
      <c r="CS9" s="101" t="str">
        <f ca="1">RESULTADOS!BW26</f>
        <v/>
      </c>
      <c r="CT9" s="101" t="str">
        <f ca="1">RESULTADOS!BX26</f>
        <v/>
      </c>
      <c r="CU9" s="101" t="str">
        <f ca="1">RESULTADOS!BY26</f>
        <v/>
      </c>
      <c r="CV9" s="101" t="str">
        <f ca="1">RESULTADOS!BZ26</f>
        <v/>
      </c>
      <c r="CW9" s="101" t="str">
        <f ca="1">RESULTADOS!CA26</f>
        <v/>
      </c>
      <c r="CX9" s="101" t="str">
        <f ca="1">RESULTADOS!CB26</f>
        <v/>
      </c>
      <c r="CY9" s="101" t="str">
        <f ca="1">RESULTADOS!CC26</f>
        <v/>
      </c>
      <c r="CZ9" s="101" t="str">
        <f ca="1">RESULTADOS!CD26</f>
        <v/>
      </c>
      <c r="DA9" s="101" t="str">
        <f ca="1">RESULTADOS!CE26</f>
        <v/>
      </c>
      <c r="DB9" s="101" t="str">
        <f ca="1">RESULTADOS!CF26</f>
        <v/>
      </c>
      <c r="DC9" s="101" t="str">
        <f ca="1">RESULTADOS!CG26</f>
        <v/>
      </c>
      <c r="DD9" s="101" t="str">
        <f ca="1">RESULTADOS!CH26</f>
        <v/>
      </c>
      <c r="DE9" s="101" t="str">
        <f ca="1">RESULTADOS!CI26</f>
        <v/>
      </c>
      <c r="DF9" s="101" t="str">
        <f ca="1">RESULTADOS!CJ26</f>
        <v/>
      </c>
      <c r="DG9" s="101" t="str">
        <f ca="1">RESULTADOS!CK26</f>
        <v/>
      </c>
      <c r="DH9" s="101" t="str">
        <f ca="1">RESULTADOS!CL26</f>
        <v/>
      </c>
      <c r="DI9" s="101" t="str">
        <f ca="1">RESULTADOS!CM26</f>
        <v/>
      </c>
      <c r="DJ9" s="101" t="str">
        <f ca="1">RESULTADOS!CN26</f>
        <v/>
      </c>
      <c r="DK9" s="101" t="str">
        <f ca="1">RESULTADOS!CO26</f>
        <v/>
      </c>
      <c r="DL9" s="101" t="str">
        <f ca="1">RESULTADOS!CP26</f>
        <v/>
      </c>
      <c r="DM9" s="101" t="str">
        <f ca="1">RESULTADOS!CQ26</f>
        <v/>
      </c>
      <c r="DN9" s="101" t="str">
        <f ca="1">RESULTADOS!CR26</f>
        <v/>
      </c>
      <c r="DO9" s="103" t="str">
        <f>RESULTADOS!B42</f>
        <v/>
      </c>
      <c r="DP9" s="103" t="str">
        <f>RESULTADOS!C42</f>
        <v/>
      </c>
      <c r="DQ9" s="103" t="str">
        <f t="shared" si="1"/>
        <v/>
      </c>
      <c r="DR9" s="103" t="str" cm="1">
        <f t="array" ref="DR9">IFERROR(INDEX('03.Muestra'!$E$8:$E$17,SMALL(IF("Documento no web"='03.Muestra'!$D$8:$D$17,ROW('03.Muestra'!$E$8:$E$17)-MIN(ROW('03.Muestra'!$D$8:$D$17))+1,""),ROW()-2)),"")</f>
        <v/>
      </c>
      <c r="DS9" s="103" t="str">
        <f>RESULTADOS!D42</f>
        <v/>
      </c>
      <c r="DT9" s="103" t="str" cm="1">
        <f t="array" ref="DT9">IFERROR(INDEX('03.Muestra'!$G$8:$G$17,SMALL(IF("Documento no web"='03.Muestra'!$D$8:$D$17,ROW('03.Muestra'!$G$8:$G$17)-MIN(ROW('03.Muestra'!$D$8:$D$17))+1,""),ROW()-2)),"")</f>
        <v/>
      </c>
      <c r="DU9" s="167" t="str" cm="1">
        <f t="array" ref="DU9">IFERROR(INDEX('03.Muestra'!$H$8:$H$17,SMALL(IF("Documento no web"='03.Muestra'!$D$8:$D$17,ROW('03.Muestra'!$H$8:$H$17)-MIN(ROW('03.Muestra'!$D$8:$D$17))+1,""),ROW()-2)),"")</f>
        <v/>
      </c>
      <c r="DV9" s="101" t="str">
        <f ca="1">RESULTADOS!E42</f>
        <v/>
      </c>
      <c r="DW9" s="101" t="str">
        <f ca="1">RESULTADOS!F42</f>
        <v/>
      </c>
      <c r="DX9" s="101" t="str">
        <f ca="1">RESULTADOS!G42</f>
        <v/>
      </c>
      <c r="DY9" s="101" t="str">
        <f ca="1">RESULTADOS!H42</f>
        <v/>
      </c>
      <c r="DZ9" s="101" t="str">
        <f ca="1">RESULTADOS!I42</f>
        <v/>
      </c>
      <c r="EA9" s="101" t="str">
        <f ca="1">RESULTADOS!J42</f>
        <v/>
      </c>
      <c r="EB9" s="101" t="str">
        <f ca="1">RESULTADOS!K42</f>
        <v/>
      </c>
      <c r="EC9" s="101" t="str">
        <f ca="1">RESULTADOS!L42</f>
        <v/>
      </c>
      <c r="ED9" s="101" t="str">
        <f ca="1">RESULTADOS!M42</f>
        <v/>
      </c>
      <c r="EE9" s="101" t="str">
        <f ca="1">RESULTADOS!N42</f>
        <v/>
      </c>
      <c r="EF9" s="101" t="str">
        <f ca="1">RESULTADOS!O42</f>
        <v/>
      </c>
      <c r="EG9" s="101" t="str">
        <f ca="1">RESULTADOS!P42</f>
        <v/>
      </c>
      <c r="EH9" s="101" t="str">
        <f ca="1">RESULTADOS!Q42</f>
        <v/>
      </c>
      <c r="EI9" s="101" t="str">
        <f ca="1">RESULTADOS!R42</f>
        <v/>
      </c>
      <c r="EJ9" s="101" t="str">
        <f ca="1">RESULTADOS!S42</f>
        <v/>
      </c>
      <c r="EK9" s="101" t="str">
        <f ca="1">RESULTADOS!T42</f>
        <v/>
      </c>
      <c r="EL9" s="101" t="str">
        <f ca="1">RESULTADOS!U42</f>
        <v/>
      </c>
      <c r="EM9" s="101" t="str">
        <f ca="1">RESULTADOS!V42</f>
        <v/>
      </c>
      <c r="EN9" s="101" t="str">
        <f ca="1">RESULTADOS!W42</f>
        <v/>
      </c>
      <c r="EO9" s="101" t="str">
        <f ca="1">RESULTADOS!X42</f>
        <v/>
      </c>
      <c r="EP9" s="101" t="str">
        <f ca="1">RESULTADOS!Y42</f>
        <v/>
      </c>
      <c r="EQ9" s="101" t="str">
        <f ca="1">RESULTADOS!Z42</f>
        <v/>
      </c>
      <c r="ER9" s="101" t="str">
        <f ca="1">RESULTADOS!AA42</f>
        <v/>
      </c>
      <c r="ES9" s="101" t="str">
        <f ca="1">RESULTADOS!AB42</f>
        <v/>
      </c>
      <c r="ET9" s="101" t="str">
        <f ca="1">RESULTADOS!AC42</f>
        <v/>
      </c>
      <c r="EU9" s="101" t="str">
        <f ca="1">RESULTADOS!AD42</f>
        <v/>
      </c>
      <c r="EV9" s="101" t="str">
        <f ca="1">RESULTADOS!AE42</f>
        <v/>
      </c>
      <c r="EW9" s="101" t="str">
        <f ca="1">RESULTADOS!AF42</f>
        <v/>
      </c>
      <c r="EX9" s="101" t="str">
        <f ca="1">RESULTADOS!AG42</f>
        <v/>
      </c>
      <c r="EY9" s="101" t="str">
        <f ca="1">RESULTADOS!AH42</f>
        <v/>
      </c>
      <c r="EZ9" s="101" t="str">
        <f ca="1">RESULTADOS!AI42</f>
        <v/>
      </c>
      <c r="FA9" s="101" t="str">
        <f ca="1">RESULTADOS!AJ42</f>
        <v/>
      </c>
      <c r="FB9" s="101" t="str">
        <f ca="1">RESULTADOS!AK42</f>
        <v/>
      </c>
      <c r="FC9" s="101" t="str">
        <f ca="1">RESULTADOS!AL42</f>
        <v/>
      </c>
      <c r="FD9" s="101" t="str">
        <f ca="1">RESULTADOS!AM42</f>
        <v/>
      </c>
      <c r="FE9" s="101" t="str">
        <f ca="1">RESULTADOS!AN42</f>
        <v/>
      </c>
      <c r="FF9" s="101" t="str">
        <f ca="1">RESULTADOS!AO42</f>
        <v/>
      </c>
      <c r="FG9" s="101" t="str">
        <f ca="1">RESULTADOS!AP42</f>
        <v/>
      </c>
      <c r="FH9" s="101" t="str">
        <f ca="1">RESULTADOS!AQ42</f>
        <v/>
      </c>
      <c r="FI9" s="101" t="str">
        <f ca="1">RESULTADOS!AR42</f>
        <v/>
      </c>
      <c r="FJ9" s="101" t="str">
        <f ca="1">RESULTADOS!AS42</f>
        <v/>
      </c>
      <c r="FK9" s="101" t="str">
        <f ca="1">RESULTADOS!AT42</f>
        <v/>
      </c>
      <c r="FL9" s="101" t="str">
        <f ca="1">RESULTADOS!AU42</f>
        <v/>
      </c>
      <c r="FM9" s="101" t="str">
        <f ca="1">RESULTADOS!AV42</f>
        <v/>
      </c>
      <c r="FN9" s="101" t="str">
        <f ca="1">RESULTADOS!AW42</f>
        <v/>
      </c>
    </row>
    <row r="10" spans="1:170" ht="13">
      <c r="C10" s="99" t="s">
        <v>277</v>
      </c>
      <c r="D10" s="102">
        <f>'01.Definición de ámbito'!C15</f>
        <v>0</v>
      </c>
      <c r="E10" s="99" t="s">
        <v>296</v>
      </c>
      <c r="F10" s="102" t="str">
        <f>'02.Tecnologías'!F12</f>
        <v>No</v>
      </c>
      <c r="G10" s="102">
        <f>'02.Tecnologías'!K20</f>
        <v>0</v>
      </c>
      <c r="H10" s="102">
        <f>'02.Tecnologías'!L20</f>
        <v>0</v>
      </c>
      <c r="I10" s="147"/>
      <c r="J10" s="147"/>
      <c r="K10" s="99" t="s">
        <v>340</v>
      </c>
      <c r="L10" s="99"/>
      <c r="M10" s="99"/>
      <c r="T10" s="103" t="str">
        <f>RESULTADOS!B27</f>
        <v/>
      </c>
      <c r="U10" s="103" t="str">
        <f>RESULTADOS!C27</f>
        <v/>
      </c>
      <c r="V10" s="103" t="str">
        <f t="shared" si="0"/>
        <v/>
      </c>
      <c r="W10" s="103" t="str">
        <v/>
      </c>
      <c r="X10" s="103" t="str">
        <f>RESULTADOS!D27</f>
        <v/>
      </c>
      <c r="Y10" s="103" t="str">
        <v/>
      </c>
      <c r="Z10" s="167" t="str">
        <v/>
      </c>
      <c r="AA10" s="101" t="str">
        <f ca="1">RESULTADOS!E27</f>
        <v/>
      </c>
      <c r="AB10" s="101" t="str">
        <f ca="1">RESULTADOS!F27</f>
        <v/>
      </c>
      <c r="AC10" s="101" t="str">
        <f ca="1">RESULTADOS!G27</f>
        <v/>
      </c>
      <c r="AD10" s="101" t="str">
        <f ca="1">RESULTADOS!H27</f>
        <v/>
      </c>
      <c r="AE10" s="101" t="str">
        <f ca="1">RESULTADOS!I27</f>
        <v/>
      </c>
      <c r="AF10" s="101" t="str">
        <f ca="1">RESULTADOS!J27</f>
        <v/>
      </c>
      <c r="AG10" s="101" t="str">
        <f ca="1">RESULTADOS!K27</f>
        <v/>
      </c>
      <c r="AH10" s="101" t="str">
        <f ca="1">RESULTADOS!L27</f>
        <v/>
      </c>
      <c r="AI10" s="101" t="str">
        <f ca="1">RESULTADOS!M27</f>
        <v/>
      </c>
      <c r="AJ10" s="101" t="str">
        <f ca="1">RESULTADOS!N27</f>
        <v/>
      </c>
      <c r="AK10" s="101" t="str">
        <f ca="1">RESULTADOS!O27</f>
        <v/>
      </c>
      <c r="AL10" s="101" t="str">
        <f ca="1">RESULTADOS!P27</f>
        <v/>
      </c>
      <c r="AM10" s="101" t="str">
        <f ca="1">RESULTADOS!Q27</f>
        <v/>
      </c>
      <c r="AN10" s="101" t="str">
        <f ca="1">RESULTADOS!R27</f>
        <v/>
      </c>
      <c r="AO10" s="101" t="str">
        <f ca="1">RESULTADOS!S27</f>
        <v/>
      </c>
      <c r="AP10" s="101" t="str">
        <f ca="1">RESULTADOS!T27</f>
        <v/>
      </c>
      <c r="AQ10" s="101" t="str">
        <f ca="1">RESULTADOS!U27</f>
        <v/>
      </c>
      <c r="AR10" s="101" t="str">
        <f ca="1">RESULTADOS!V27</f>
        <v/>
      </c>
      <c r="AS10" s="101" t="str">
        <f ca="1">RESULTADOS!W27</f>
        <v/>
      </c>
      <c r="AT10" s="101" t="str">
        <f ca="1">RESULTADOS!X27</f>
        <v/>
      </c>
      <c r="AU10" s="101" t="str">
        <f ca="1">RESULTADOS!Y27</f>
        <v/>
      </c>
      <c r="AV10" s="101" t="str">
        <f ca="1">RESULTADOS!Z27</f>
        <v/>
      </c>
      <c r="AW10" s="101" t="str">
        <f ca="1">RESULTADOS!AA27</f>
        <v/>
      </c>
      <c r="AX10" s="101" t="str">
        <f ca="1">RESULTADOS!AB27</f>
        <v/>
      </c>
      <c r="AY10" s="101" t="str">
        <f ca="1">RESULTADOS!AC27</f>
        <v/>
      </c>
      <c r="AZ10" s="101" t="str">
        <f ca="1">RESULTADOS!AD27</f>
        <v/>
      </c>
      <c r="BA10" s="101" t="str">
        <f ca="1">RESULTADOS!AE27</f>
        <v/>
      </c>
      <c r="BB10" s="101" t="str">
        <f ca="1">RESULTADOS!AF27</f>
        <v/>
      </c>
      <c r="BC10" s="101" t="str">
        <f ca="1">RESULTADOS!AG27</f>
        <v/>
      </c>
      <c r="BD10" s="101" t="str">
        <f ca="1">RESULTADOS!AH27</f>
        <v/>
      </c>
      <c r="BE10" s="101" t="str">
        <f ca="1">RESULTADOS!AI27</f>
        <v/>
      </c>
      <c r="BF10" s="101" t="str">
        <f ca="1">RESULTADOS!AJ27</f>
        <v/>
      </c>
      <c r="BG10" s="101" t="str">
        <f ca="1">RESULTADOS!AK27</f>
        <v/>
      </c>
      <c r="BH10" s="101" t="str">
        <f ca="1">RESULTADOS!AL27</f>
        <v/>
      </c>
      <c r="BI10" s="101" t="str">
        <f ca="1">RESULTADOS!AM27</f>
        <v/>
      </c>
      <c r="BJ10" s="101" t="str">
        <f ca="1">RESULTADOS!AN27</f>
        <v/>
      </c>
      <c r="BK10" s="101" t="str">
        <f ca="1">RESULTADOS!AO27</f>
        <v/>
      </c>
      <c r="BL10" s="101" t="str">
        <f ca="1">RESULTADOS!AP27</f>
        <v/>
      </c>
      <c r="BM10" s="101" t="str">
        <f ca="1">RESULTADOS!AQ27</f>
        <v/>
      </c>
      <c r="BN10" s="101" t="str">
        <f ca="1">RESULTADOS!AR27</f>
        <v/>
      </c>
      <c r="BO10" s="101" t="str">
        <f ca="1">RESULTADOS!AS27</f>
        <v/>
      </c>
      <c r="BP10" s="101" t="str">
        <f ca="1">RESULTADOS!AT27</f>
        <v/>
      </c>
      <c r="BQ10" s="101" t="str">
        <f ca="1">RESULTADOS!AU27</f>
        <v/>
      </c>
      <c r="BR10" s="101" t="str">
        <f ca="1">RESULTADOS!AV27</f>
        <v/>
      </c>
      <c r="BS10" s="101" t="str">
        <f ca="1">RESULTADOS!AW27</f>
        <v/>
      </c>
      <c r="BT10" s="101" t="str">
        <f ca="1">RESULTADOS!AX27</f>
        <v/>
      </c>
      <c r="BU10" s="101" t="str">
        <f ca="1">RESULTADOS!AY27</f>
        <v/>
      </c>
      <c r="BV10" s="101" t="str">
        <f ca="1">RESULTADOS!AZ27</f>
        <v/>
      </c>
      <c r="BW10" s="101" t="str">
        <f ca="1">RESULTADOS!BA27</f>
        <v/>
      </c>
      <c r="BX10" s="101" t="str">
        <f ca="1">RESULTADOS!BB27</f>
        <v/>
      </c>
      <c r="BY10" s="101" t="str">
        <f ca="1">RESULTADOS!BC27</f>
        <v/>
      </c>
      <c r="BZ10" s="101" t="str">
        <f ca="1">RESULTADOS!BD27</f>
        <v/>
      </c>
      <c r="CA10" s="101" t="str">
        <f ca="1">RESULTADOS!BE27</f>
        <v/>
      </c>
      <c r="CB10" s="101" t="str">
        <f ca="1">RESULTADOS!BF27</f>
        <v/>
      </c>
      <c r="CC10" s="101" t="str">
        <f ca="1">RESULTADOS!BG27</f>
        <v/>
      </c>
      <c r="CD10" s="101" t="str">
        <f ca="1">RESULTADOS!BH27</f>
        <v/>
      </c>
      <c r="CE10" s="101" t="str">
        <f ca="1">RESULTADOS!BI27</f>
        <v/>
      </c>
      <c r="CF10" s="101" t="str">
        <f ca="1">RESULTADOS!BJ27</f>
        <v/>
      </c>
      <c r="CG10" s="101" t="str">
        <f ca="1">RESULTADOS!BK27</f>
        <v/>
      </c>
      <c r="CH10" s="101" t="str">
        <f ca="1">RESULTADOS!BL27</f>
        <v/>
      </c>
      <c r="CI10" s="101" t="str">
        <f ca="1">RESULTADOS!BM27</f>
        <v/>
      </c>
      <c r="CJ10" s="101" t="str">
        <f ca="1">RESULTADOS!BN27</f>
        <v/>
      </c>
      <c r="CK10" s="101" t="str">
        <f ca="1">RESULTADOS!BO27</f>
        <v/>
      </c>
      <c r="CL10" s="101" t="str">
        <f ca="1">RESULTADOS!BP27</f>
        <v/>
      </c>
      <c r="CM10" s="101" t="str">
        <f ca="1">RESULTADOS!BQ27</f>
        <v/>
      </c>
      <c r="CN10" s="101" t="str">
        <f ca="1">RESULTADOS!BR27</f>
        <v/>
      </c>
      <c r="CO10" s="101" t="str">
        <f ca="1">RESULTADOS!BS27</f>
        <v/>
      </c>
      <c r="CP10" s="101" t="str">
        <f ca="1">RESULTADOS!BT27</f>
        <v/>
      </c>
      <c r="CQ10" s="101" t="str">
        <f ca="1">RESULTADOS!BU27</f>
        <v/>
      </c>
      <c r="CR10" s="101" t="str">
        <f ca="1">RESULTADOS!BV27</f>
        <v/>
      </c>
      <c r="CS10" s="101" t="str">
        <f ca="1">RESULTADOS!BW27</f>
        <v/>
      </c>
      <c r="CT10" s="101" t="str">
        <f ca="1">RESULTADOS!BX27</f>
        <v/>
      </c>
      <c r="CU10" s="101" t="str">
        <f ca="1">RESULTADOS!BY27</f>
        <v/>
      </c>
      <c r="CV10" s="101" t="str">
        <f ca="1">RESULTADOS!BZ27</f>
        <v/>
      </c>
      <c r="CW10" s="101" t="str">
        <f ca="1">RESULTADOS!CA27</f>
        <v/>
      </c>
      <c r="CX10" s="101" t="str">
        <f ca="1">RESULTADOS!CB27</f>
        <v/>
      </c>
      <c r="CY10" s="101" t="str">
        <f ca="1">RESULTADOS!CC27</f>
        <v/>
      </c>
      <c r="CZ10" s="101" t="str">
        <f ca="1">RESULTADOS!CD27</f>
        <v/>
      </c>
      <c r="DA10" s="101" t="str">
        <f ca="1">RESULTADOS!CE27</f>
        <v/>
      </c>
      <c r="DB10" s="101" t="str">
        <f ca="1">RESULTADOS!CF27</f>
        <v/>
      </c>
      <c r="DC10" s="101" t="str">
        <f ca="1">RESULTADOS!CG27</f>
        <v/>
      </c>
      <c r="DD10" s="101" t="str">
        <f ca="1">RESULTADOS!CH27</f>
        <v/>
      </c>
      <c r="DE10" s="101" t="str">
        <f ca="1">RESULTADOS!CI27</f>
        <v/>
      </c>
      <c r="DF10" s="101" t="str">
        <f ca="1">RESULTADOS!CJ27</f>
        <v/>
      </c>
      <c r="DG10" s="101" t="str">
        <f ca="1">RESULTADOS!CK27</f>
        <v/>
      </c>
      <c r="DH10" s="101" t="str">
        <f ca="1">RESULTADOS!CL27</f>
        <v/>
      </c>
      <c r="DI10" s="101" t="str">
        <f ca="1">RESULTADOS!CM27</f>
        <v/>
      </c>
      <c r="DJ10" s="101" t="str">
        <f ca="1">RESULTADOS!CN27</f>
        <v/>
      </c>
      <c r="DK10" s="101" t="str">
        <f ca="1">RESULTADOS!CO27</f>
        <v/>
      </c>
      <c r="DL10" s="101" t="str">
        <f ca="1">RESULTADOS!CP27</f>
        <v/>
      </c>
      <c r="DM10" s="101" t="str">
        <f ca="1">RESULTADOS!CQ27</f>
        <v/>
      </c>
      <c r="DN10" s="101" t="str">
        <f ca="1">RESULTADOS!CR27</f>
        <v/>
      </c>
      <c r="DO10" s="103" t="str">
        <f>RESULTADOS!B43</f>
        <v/>
      </c>
      <c r="DP10" s="103" t="str">
        <f>RESULTADOS!C43</f>
        <v/>
      </c>
      <c r="DQ10" s="103" t="str">
        <f t="shared" si="1"/>
        <v/>
      </c>
      <c r="DR10" s="103" t="str" cm="1">
        <f t="array" ref="DR10">IFERROR(INDEX('03.Muestra'!$E$8:$E$17,SMALL(IF("Documento no web"='03.Muestra'!$D$8:$D$17,ROW('03.Muestra'!$E$8:$E$17)-MIN(ROW('03.Muestra'!$D$8:$D$17))+1,""),ROW()-2)),"")</f>
        <v/>
      </c>
      <c r="DS10" s="103" t="str">
        <f>RESULTADOS!D43</f>
        <v/>
      </c>
      <c r="DT10" s="103" t="str" cm="1">
        <f t="array" ref="DT10">IFERROR(INDEX('03.Muestra'!$G$8:$G$17,SMALL(IF("Documento no web"='03.Muestra'!$D$8:$D$17,ROW('03.Muestra'!$G$8:$G$17)-MIN(ROW('03.Muestra'!$D$8:$D$17))+1,""),ROW()-2)),"")</f>
        <v/>
      </c>
      <c r="DU10" s="167" t="str" cm="1">
        <f t="array" ref="DU10">IFERROR(INDEX('03.Muestra'!$H$8:$H$17,SMALL(IF("Documento no web"='03.Muestra'!$D$8:$D$17,ROW('03.Muestra'!$H$8:$H$17)-MIN(ROW('03.Muestra'!$D$8:$D$17))+1,""),ROW()-2)),"")</f>
        <v/>
      </c>
      <c r="DV10" s="101" t="str">
        <f ca="1">RESULTADOS!E43</f>
        <v/>
      </c>
      <c r="DW10" s="101" t="str">
        <f ca="1">RESULTADOS!F43</f>
        <v/>
      </c>
      <c r="DX10" s="101" t="str">
        <f ca="1">RESULTADOS!G43</f>
        <v/>
      </c>
      <c r="DY10" s="101" t="str">
        <f ca="1">RESULTADOS!H43</f>
        <v/>
      </c>
      <c r="DZ10" s="101" t="str">
        <f ca="1">RESULTADOS!I43</f>
        <v/>
      </c>
      <c r="EA10" s="101" t="str">
        <f ca="1">RESULTADOS!J43</f>
        <v/>
      </c>
      <c r="EB10" s="101" t="str">
        <f ca="1">RESULTADOS!K43</f>
        <v/>
      </c>
      <c r="EC10" s="101" t="str">
        <f ca="1">RESULTADOS!L43</f>
        <v/>
      </c>
      <c r="ED10" s="101" t="str">
        <f ca="1">RESULTADOS!M43</f>
        <v/>
      </c>
      <c r="EE10" s="101" t="str">
        <f ca="1">RESULTADOS!N43</f>
        <v/>
      </c>
      <c r="EF10" s="101" t="str">
        <f ca="1">RESULTADOS!O43</f>
        <v/>
      </c>
      <c r="EG10" s="101" t="str">
        <f ca="1">RESULTADOS!P43</f>
        <v/>
      </c>
      <c r="EH10" s="101" t="str">
        <f ca="1">RESULTADOS!Q43</f>
        <v/>
      </c>
      <c r="EI10" s="101" t="str">
        <f ca="1">RESULTADOS!R43</f>
        <v/>
      </c>
      <c r="EJ10" s="101" t="str">
        <f ca="1">RESULTADOS!S43</f>
        <v/>
      </c>
      <c r="EK10" s="101" t="str">
        <f ca="1">RESULTADOS!T43</f>
        <v/>
      </c>
      <c r="EL10" s="101" t="str">
        <f ca="1">RESULTADOS!U43</f>
        <v/>
      </c>
      <c r="EM10" s="101" t="str">
        <f ca="1">RESULTADOS!V43</f>
        <v/>
      </c>
      <c r="EN10" s="101" t="str">
        <f ca="1">RESULTADOS!W43</f>
        <v/>
      </c>
      <c r="EO10" s="101" t="str">
        <f ca="1">RESULTADOS!X43</f>
        <v/>
      </c>
      <c r="EP10" s="101" t="str">
        <f ca="1">RESULTADOS!Y43</f>
        <v/>
      </c>
      <c r="EQ10" s="101" t="str">
        <f ca="1">RESULTADOS!Z43</f>
        <v/>
      </c>
      <c r="ER10" s="101" t="str">
        <f ca="1">RESULTADOS!AA43</f>
        <v/>
      </c>
      <c r="ES10" s="101" t="str">
        <f ca="1">RESULTADOS!AB43</f>
        <v/>
      </c>
      <c r="ET10" s="101" t="str">
        <f ca="1">RESULTADOS!AC43</f>
        <v/>
      </c>
      <c r="EU10" s="101" t="str">
        <f ca="1">RESULTADOS!AD43</f>
        <v/>
      </c>
      <c r="EV10" s="101" t="str">
        <f ca="1">RESULTADOS!AE43</f>
        <v/>
      </c>
      <c r="EW10" s="101" t="str">
        <f ca="1">RESULTADOS!AF43</f>
        <v/>
      </c>
      <c r="EX10" s="101" t="str">
        <f ca="1">RESULTADOS!AG43</f>
        <v/>
      </c>
      <c r="EY10" s="101" t="str">
        <f ca="1">RESULTADOS!AH43</f>
        <v/>
      </c>
      <c r="EZ10" s="101" t="str">
        <f ca="1">RESULTADOS!AI43</f>
        <v/>
      </c>
      <c r="FA10" s="101" t="str">
        <f ca="1">RESULTADOS!AJ43</f>
        <v/>
      </c>
      <c r="FB10" s="101" t="str">
        <f ca="1">RESULTADOS!AK43</f>
        <v/>
      </c>
      <c r="FC10" s="101" t="str">
        <f ca="1">RESULTADOS!AL43</f>
        <v/>
      </c>
      <c r="FD10" s="101" t="str">
        <f ca="1">RESULTADOS!AM43</f>
        <v/>
      </c>
      <c r="FE10" s="101" t="str">
        <f ca="1">RESULTADOS!AN43</f>
        <v/>
      </c>
      <c r="FF10" s="101" t="str">
        <f ca="1">RESULTADOS!AO43</f>
        <v/>
      </c>
      <c r="FG10" s="101" t="str">
        <f ca="1">RESULTADOS!AP43</f>
        <v/>
      </c>
      <c r="FH10" s="101" t="str">
        <f ca="1">RESULTADOS!AQ43</f>
        <v/>
      </c>
      <c r="FI10" s="101" t="str">
        <f ca="1">RESULTADOS!AR43</f>
        <v/>
      </c>
      <c r="FJ10" s="101" t="str">
        <f ca="1">RESULTADOS!AS43</f>
        <v/>
      </c>
      <c r="FK10" s="101" t="str">
        <f ca="1">RESULTADOS!AT43</f>
        <v/>
      </c>
      <c r="FL10" s="101" t="str">
        <f ca="1">RESULTADOS!AU43</f>
        <v/>
      </c>
      <c r="FM10" s="101" t="str">
        <f ca="1">RESULTADOS!AV43</f>
        <v/>
      </c>
      <c r="FN10" s="101" t="str">
        <f ca="1">RESULTADOS!AW43</f>
        <v/>
      </c>
    </row>
    <row r="11" spans="1:170" ht="13">
      <c r="C11" s="99" t="s">
        <v>278</v>
      </c>
      <c r="D11" s="102">
        <f>'01.Definición de ámbito'!C17</f>
        <v>0</v>
      </c>
      <c r="E11" s="99" t="s">
        <v>301</v>
      </c>
      <c r="F11" s="102" t="str">
        <f>'02.Tecnologías'!F13</f>
        <v>No</v>
      </c>
      <c r="G11" s="102">
        <f>'02.Tecnologías'!K21</f>
        <v>0</v>
      </c>
      <c r="H11" s="102">
        <f>'02.Tecnologías'!L21</f>
        <v>0</v>
      </c>
      <c r="I11" s="147"/>
      <c r="J11" s="147"/>
      <c r="K11" s="99" t="s">
        <v>37</v>
      </c>
      <c r="L11" s="99"/>
      <c r="M11" s="99"/>
      <c r="N11" s="99"/>
      <c r="O11" s="99"/>
      <c r="P11" s="99"/>
      <c r="T11" s="103" t="str">
        <f>RESULTADOS!B28</f>
        <v/>
      </c>
      <c r="U11" s="103" t="str">
        <f>RESULTADOS!C28</f>
        <v/>
      </c>
      <c r="V11" s="103" t="str">
        <f t="shared" si="0"/>
        <v/>
      </c>
      <c r="W11" s="103" t="str">
        <v/>
      </c>
      <c r="X11" s="103" t="str">
        <f>RESULTADOS!D28</f>
        <v/>
      </c>
      <c r="Y11" s="103" t="str">
        <v/>
      </c>
      <c r="Z11" s="167" t="str">
        <v/>
      </c>
      <c r="AA11" s="101" t="str">
        <f ca="1">RESULTADOS!E28</f>
        <v/>
      </c>
      <c r="AB11" s="101" t="str">
        <f ca="1">RESULTADOS!F28</f>
        <v/>
      </c>
      <c r="AC11" s="101" t="str">
        <f ca="1">RESULTADOS!G28</f>
        <v/>
      </c>
      <c r="AD11" s="101" t="str">
        <f ca="1">RESULTADOS!H28</f>
        <v/>
      </c>
      <c r="AE11" s="101" t="str">
        <f ca="1">RESULTADOS!I28</f>
        <v/>
      </c>
      <c r="AF11" s="101" t="str">
        <f ca="1">RESULTADOS!J28</f>
        <v/>
      </c>
      <c r="AG11" s="101" t="str">
        <f ca="1">RESULTADOS!K28</f>
        <v/>
      </c>
      <c r="AH11" s="101" t="str">
        <f ca="1">RESULTADOS!L28</f>
        <v/>
      </c>
      <c r="AI11" s="101" t="str">
        <f ca="1">RESULTADOS!M28</f>
        <v/>
      </c>
      <c r="AJ11" s="101" t="str">
        <f ca="1">RESULTADOS!N28</f>
        <v/>
      </c>
      <c r="AK11" s="101" t="str">
        <f ca="1">RESULTADOS!O28</f>
        <v/>
      </c>
      <c r="AL11" s="101" t="str">
        <f ca="1">RESULTADOS!P28</f>
        <v/>
      </c>
      <c r="AM11" s="101" t="str">
        <f ca="1">RESULTADOS!Q28</f>
        <v/>
      </c>
      <c r="AN11" s="101" t="str">
        <f ca="1">RESULTADOS!R28</f>
        <v/>
      </c>
      <c r="AO11" s="101" t="str">
        <f ca="1">RESULTADOS!S28</f>
        <v/>
      </c>
      <c r="AP11" s="101" t="str">
        <f ca="1">RESULTADOS!T28</f>
        <v/>
      </c>
      <c r="AQ11" s="101" t="str">
        <f ca="1">RESULTADOS!U28</f>
        <v/>
      </c>
      <c r="AR11" s="101" t="str">
        <f ca="1">RESULTADOS!V28</f>
        <v/>
      </c>
      <c r="AS11" s="101" t="str">
        <f ca="1">RESULTADOS!W28</f>
        <v/>
      </c>
      <c r="AT11" s="101" t="str">
        <f ca="1">RESULTADOS!X28</f>
        <v/>
      </c>
      <c r="AU11" s="101" t="str">
        <f ca="1">RESULTADOS!Y28</f>
        <v/>
      </c>
      <c r="AV11" s="101" t="str">
        <f ca="1">RESULTADOS!Z28</f>
        <v/>
      </c>
      <c r="AW11" s="101" t="str">
        <f ca="1">RESULTADOS!AA28</f>
        <v/>
      </c>
      <c r="AX11" s="101" t="str">
        <f ca="1">RESULTADOS!AB28</f>
        <v/>
      </c>
      <c r="AY11" s="101" t="str">
        <f ca="1">RESULTADOS!AC28</f>
        <v/>
      </c>
      <c r="AZ11" s="101" t="str">
        <f ca="1">RESULTADOS!AD28</f>
        <v/>
      </c>
      <c r="BA11" s="101" t="str">
        <f ca="1">RESULTADOS!AE28</f>
        <v/>
      </c>
      <c r="BB11" s="101" t="str">
        <f ca="1">RESULTADOS!AF28</f>
        <v/>
      </c>
      <c r="BC11" s="101" t="str">
        <f ca="1">RESULTADOS!AG28</f>
        <v/>
      </c>
      <c r="BD11" s="101" t="str">
        <f ca="1">RESULTADOS!AH28</f>
        <v/>
      </c>
      <c r="BE11" s="101" t="str">
        <f ca="1">RESULTADOS!AI28</f>
        <v/>
      </c>
      <c r="BF11" s="101" t="str">
        <f ca="1">RESULTADOS!AJ28</f>
        <v/>
      </c>
      <c r="BG11" s="101" t="str">
        <f ca="1">RESULTADOS!AK28</f>
        <v/>
      </c>
      <c r="BH11" s="101" t="str">
        <f ca="1">RESULTADOS!AL28</f>
        <v/>
      </c>
      <c r="BI11" s="101" t="str">
        <f ca="1">RESULTADOS!AM28</f>
        <v/>
      </c>
      <c r="BJ11" s="101" t="str">
        <f ca="1">RESULTADOS!AN28</f>
        <v/>
      </c>
      <c r="BK11" s="101" t="str">
        <f ca="1">RESULTADOS!AO28</f>
        <v/>
      </c>
      <c r="BL11" s="101" t="str">
        <f ca="1">RESULTADOS!AP28</f>
        <v/>
      </c>
      <c r="BM11" s="101" t="str">
        <f ca="1">RESULTADOS!AQ28</f>
        <v/>
      </c>
      <c r="BN11" s="101" t="str">
        <f ca="1">RESULTADOS!AR28</f>
        <v/>
      </c>
      <c r="BO11" s="101" t="str">
        <f ca="1">RESULTADOS!AS28</f>
        <v/>
      </c>
      <c r="BP11" s="101" t="str">
        <f ca="1">RESULTADOS!AT28</f>
        <v/>
      </c>
      <c r="BQ11" s="101" t="str">
        <f ca="1">RESULTADOS!AU28</f>
        <v/>
      </c>
      <c r="BR11" s="101" t="str">
        <f ca="1">RESULTADOS!AV28</f>
        <v/>
      </c>
      <c r="BS11" s="101" t="str">
        <f ca="1">RESULTADOS!AW28</f>
        <v/>
      </c>
      <c r="BT11" s="101" t="str">
        <f ca="1">RESULTADOS!AX28</f>
        <v/>
      </c>
      <c r="BU11" s="101" t="str">
        <f ca="1">RESULTADOS!AY28</f>
        <v/>
      </c>
      <c r="BV11" s="101" t="str">
        <f ca="1">RESULTADOS!AZ28</f>
        <v/>
      </c>
      <c r="BW11" s="101" t="str">
        <f ca="1">RESULTADOS!BA28</f>
        <v/>
      </c>
      <c r="BX11" s="101" t="str">
        <f ca="1">RESULTADOS!BB28</f>
        <v/>
      </c>
      <c r="BY11" s="101" t="str">
        <f ca="1">RESULTADOS!BC28</f>
        <v/>
      </c>
      <c r="BZ11" s="101" t="str">
        <f ca="1">RESULTADOS!BD28</f>
        <v/>
      </c>
      <c r="CA11" s="101" t="str">
        <f ca="1">RESULTADOS!BE28</f>
        <v/>
      </c>
      <c r="CB11" s="101" t="str">
        <f ca="1">RESULTADOS!BF28</f>
        <v/>
      </c>
      <c r="CC11" s="101" t="str">
        <f ca="1">RESULTADOS!BG28</f>
        <v/>
      </c>
      <c r="CD11" s="101" t="str">
        <f ca="1">RESULTADOS!BH28</f>
        <v/>
      </c>
      <c r="CE11" s="101" t="str">
        <f ca="1">RESULTADOS!BI28</f>
        <v/>
      </c>
      <c r="CF11" s="101" t="str">
        <f ca="1">RESULTADOS!BJ28</f>
        <v/>
      </c>
      <c r="CG11" s="101" t="str">
        <f ca="1">RESULTADOS!BK28</f>
        <v/>
      </c>
      <c r="CH11" s="101" t="str">
        <f ca="1">RESULTADOS!BL28</f>
        <v/>
      </c>
      <c r="CI11" s="101" t="str">
        <f ca="1">RESULTADOS!BM28</f>
        <v/>
      </c>
      <c r="CJ11" s="101" t="str">
        <f ca="1">RESULTADOS!BN28</f>
        <v/>
      </c>
      <c r="CK11" s="101" t="str">
        <f ca="1">RESULTADOS!BO28</f>
        <v/>
      </c>
      <c r="CL11" s="101" t="str">
        <f ca="1">RESULTADOS!BP28</f>
        <v/>
      </c>
      <c r="CM11" s="101" t="str">
        <f ca="1">RESULTADOS!BQ28</f>
        <v/>
      </c>
      <c r="CN11" s="101" t="str">
        <f ca="1">RESULTADOS!BR28</f>
        <v/>
      </c>
      <c r="CO11" s="101" t="str">
        <f ca="1">RESULTADOS!BS28</f>
        <v/>
      </c>
      <c r="CP11" s="101" t="str">
        <f ca="1">RESULTADOS!BT28</f>
        <v/>
      </c>
      <c r="CQ11" s="101" t="str">
        <f ca="1">RESULTADOS!BU28</f>
        <v/>
      </c>
      <c r="CR11" s="101" t="str">
        <f ca="1">RESULTADOS!BV28</f>
        <v/>
      </c>
      <c r="CS11" s="101" t="str">
        <f ca="1">RESULTADOS!BW28</f>
        <v/>
      </c>
      <c r="CT11" s="101" t="str">
        <f ca="1">RESULTADOS!BX28</f>
        <v/>
      </c>
      <c r="CU11" s="101" t="str">
        <f ca="1">RESULTADOS!BY28</f>
        <v/>
      </c>
      <c r="CV11" s="101" t="str">
        <f ca="1">RESULTADOS!BZ28</f>
        <v/>
      </c>
      <c r="CW11" s="101" t="str">
        <f ca="1">RESULTADOS!CA28</f>
        <v/>
      </c>
      <c r="CX11" s="101" t="str">
        <f ca="1">RESULTADOS!CB28</f>
        <v/>
      </c>
      <c r="CY11" s="101" t="str">
        <f ca="1">RESULTADOS!CC28</f>
        <v/>
      </c>
      <c r="CZ11" s="101" t="str">
        <f ca="1">RESULTADOS!CD28</f>
        <v/>
      </c>
      <c r="DA11" s="101" t="str">
        <f ca="1">RESULTADOS!CE28</f>
        <v/>
      </c>
      <c r="DB11" s="101" t="str">
        <f ca="1">RESULTADOS!CF28</f>
        <v/>
      </c>
      <c r="DC11" s="101" t="str">
        <f ca="1">RESULTADOS!CG28</f>
        <v/>
      </c>
      <c r="DD11" s="101" t="str">
        <f ca="1">RESULTADOS!CH28</f>
        <v/>
      </c>
      <c r="DE11" s="101" t="str">
        <f ca="1">RESULTADOS!CI28</f>
        <v/>
      </c>
      <c r="DF11" s="101" t="str">
        <f ca="1">RESULTADOS!CJ28</f>
        <v/>
      </c>
      <c r="DG11" s="101" t="str">
        <f ca="1">RESULTADOS!CK28</f>
        <v/>
      </c>
      <c r="DH11" s="101" t="str">
        <f ca="1">RESULTADOS!CL28</f>
        <v/>
      </c>
      <c r="DI11" s="101" t="str">
        <f ca="1">RESULTADOS!CM28</f>
        <v/>
      </c>
      <c r="DJ11" s="101" t="str">
        <f ca="1">RESULTADOS!CN28</f>
        <v/>
      </c>
      <c r="DK11" s="101" t="str">
        <f ca="1">RESULTADOS!CO28</f>
        <v/>
      </c>
      <c r="DL11" s="101" t="str">
        <f ca="1">RESULTADOS!CP28</f>
        <v/>
      </c>
      <c r="DM11" s="101" t="str">
        <f ca="1">RESULTADOS!CQ28</f>
        <v/>
      </c>
      <c r="DN11" s="101" t="str">
        <f ca="1">RESULTADOS!CR28</f>
        <v/>
      </c>
      <c r="DO11" s="103" t="str">
        <f>RESULTADOS!B44</f>
        <v/>
      </c>
      <c r="DP11" s="103" t="str">
        <f>RESULTADOS!C44</f>
        <v/>
      </c>
      <c r="DQ11" s="103" t="str">
        <f t="shared" si="1"/>
        <v/>
      </c>
      <c r="DR11" s="103" t="str" cm="1">
        <f t="array" ref="DR11">IFERROR(INDEX('03.Muestra'!$E$8:$E$17,SMALL(IF("Documento no web"='03.Muestra'!$D$8:$D$17,ROW('03.Muestra'!$E$8:$E$17)-MIN(ROW('03.Muestra'!$D$8:$D$17))+1,""),ROW()-2)),"")</f>
        <v/>
      </c>
      <c r="DS11" s="103" t="str">
        <f>RESULTADOS!D44</f>
        <v/>
      </c>
      <c r="DT11" s="103" t="str" cm="1">
        <f t="array" ref="DT11">IFERROR(INDEX('03.Muestra'!$G$8:$G$17,SMALL(IF("Documento no web"='03.Muestra'!$D$8:$D$17,ROW('03.Muestra'!$G$8:$G$17)-MIN(ROW('03.Muestra'!$D$8:$D$17))+1,""),ROW()-2)),"")</f>
        <v/>
      </c>
      <c r="DU11" s="167" t="str" cm="1">
        <f t="array" ref="DU11">IFERROR(INDEX('03.Muestra'!$H$8:$H$17,SMALL(IF("Documento no web"='03.Muestra'!$D$8:$D$17,ROW('03.Muestra'!$H$8:$H$17)-MIN(ROW('03.Muestra'!$D$8:$D$17))+1,""),ROW()-2)),"")</f>
        <v/>
      </c>
      <c r="DV11" s="101" t="str">
        <f ca="1">RESULTADOS!E44</f>
        <v/>
      </c>
      <c r="DW11" s="101" t="str">
        <f ca="1">RESULTADOS!F44</f>
        <v/>
      </c>
      <c r="DX11" s="101" t="str">
        <f ca="1">RESULTADOS!G44</f>
        <v/>
      </c>
      <c r="DY11" s="101" t="str">
        <f ca="1">RESULTADOS!H44</f>
        <v/>
      </c>
      <c r="DZ11" s="101" t="str">
        <f ca="1">RESULTADOS!I44</f>
        <v/>
      </c>
      <c r="EA11" s="101" t="str">
        <f ca="1">RESULTADOS!J44</f>
        <v/>
      </c>
      <c r="EB11" s="101" t="str">
        <f ca="1">RESULTADOS!K44</f>
        <v/>
      </c>
      <c r="EC11" s="101" t="str">
        <f ca="1">RESULTADOS!L44</f>
        <v/>
      </c>
      <c r="ED11" s="101" t="str">
        <f ca="1">RESULTADOS!M44</f>
        <v/>
      </c>
      <c r="EE11" s="101" t="str">
        <f ca="1">RESULTADOS!N44</f>
        <v/>
      </c>
      <c r="EF11" s="101" t="str">
        <f ca="1">RESULTADOS!O44</f>
        <v/>
      </c>
      <c r="EG11" s="101" t="str">
        <f ca="1">RESULTADOS!P44</f>
        <v/>
      </c>
      <c r="EH11" s="101" t="str">
        <f ca="1">RESULTADOS!Q44</f>
        <v/>
      </c>
      <c r="EI11" s="101" t="str">
        <f ca="1">RESULTADOS!R44</f>
        <v/>
      </c>
      <c r="EJ11" s="101" t="str">
        <f ca="1">RESULTADOS!S44</f>
        <v/>
      </c>
      <c r="EK11" s="101" t="str">
        <f ca="1">RESULTADOS!T44</f>
        <v/>
      </c>
      <c r="EL11" s="101" t="str">
        <f ca="1">RESULTADOS!U44</f>
        <v/>
      </c>
      <c r="EM11" s="101" t="str">
        <f ca="1">RESULTADOS!V44</f>
        <v/>
      </c>
      <c r="EN11" s="101" t="str">
        <f ca="1">RESULTADOS!W44</f>
        <v/>
      </c>
      <c r="EO11" s="101" t="str">
        <f ca="1">RESULTADOS!X44</f>
        <v/>
      </c>
      <c r="EP11" s="101" t="str">
        <f ca="1">RESULTADOS!Y44</f>
        <v/>
      </c>
      <c r="EQ11" s="101" t="str">
        <f ca="1">RESULTADOS!Z44</f>
        <v/>
      </c>
      <c r="ER11" s="101" t="str">
        <f ca="1">RESULTADOS!AA44</f>
        <v/>
      </c>
      <c r="ES11" s="101" t="str">
        <f ca="1">RESULTADOS!AB44</f>
        <v/>
      </c>
      <c r="ET11" s="101" t="str">
        <f ca="1">RESULTADOS!AC44</f>
        <v/>
      </c>
      <c r="EU11" s="101" t="str">
        <f ca="1">RESULTADOS!AD44</f>
        <v/>
      </c>
      <c r="EV11" s="101" t="str">
        <f ca="1">RESULTADOS!AE44</f>
        <v/>
      </c>
      <c r="EW11" s="101" t="str">
        <f ca="1">RESULTADOS!AF44</f>
        <v/>
      </c>
      <c r="EX11" s="101" t="str">
        <f ca="1">RESULTADOS!AG44</f>
        <v/>
      </c>
      <c r="EY11" s="101" t="str">
        <f ca="1">RESULTADOS!AH44</f>
        <v/>
      </c>
      <c r="EZ11" s="101" t="str">
        <f ca="1">RESULTADOS!AI44</f>
        <v/>
      </c>
      <c r="FA11" s="101" t="str">
        <f ca="1">RESULTADOS!AJ44</f>
        <v/>
      </c>
      <c r="FB11" s="101" t="str">
        <f ca="1">RESULTADOS!AK44</f>
        <v/>
      </c>
      <c r="FC11" s="101" t="str">
        <f ca="1">RESULTADOS!AL44</f>
        <v/>
      </c>
      <c r="FD11" s="101" t="str">
        <f ca="1">RESULTADOS!AM44</f>
        <v/>
      </c>
      <c r="FE11" s="101" t="str">
        <f ca="1">RESULTADOS!AN44</f>
        <v/>
      </c>
      <c r="FF11" s="101" t="str">
        <f ca="1">RESULTADOS!AO44</f>
        <v/>
      </c>
      <c r="FG11" s="101" t="str">
        <f ca="1">RESULTADOS!AP44</f>
        <v/>
      </c>
      <c r="FH11" s="101" t="str">
        <f ca="1">RESULTADOS!AQ44</f>
        <v/>
      </c>
      <c r="FI11" s="101" t="str">
        <f ca="1">RESULTADOS!AR44</f>
        <v/>
      </c>
      <c r="FJ11" s="101" t="str">
        <f ca="1">RESULTADOS!AS44</f>
        <v/>
      </c>
      <c r="FK11" s="101" t="str">
        <f ca="1">RESULTADOS!AT44</f>
        <v/>
      </c>
      <c r="FL11" s="101" t="str">
        <f ca="1">RESULTADOS!AU44</f>
        <v/>
      </c>
      <c r="FM11" s="101" t="str">
        <f ca="1">RESULTADOS!AV44</f>
        <v/>
      </c>
      <c r="FN11" s="101" t="str">
        <f ca="1">RESULTADOS!AW44</f>
        <v/>
      </c>
    </row>
    <row r="12" spans="1:170" ht="13">
      <c r="C12" s="99" t="s">
        <v>136</v>
      </c>
      <c r="D12" s="102" t="str">
        <f>'01.Definición de ámbito'!C19</f>
        <v>Completa</v>
      </c>
      <c r="E12" s="99" t="s">
        <v>288</v>
      </c>
      <c r="F12" s="102" t="str">
        <f>'02.Tecnologías'!I9</f>
        <v>No</v>
      </c>
      <c r="G12" s="102">
        <f>'02.Tecnologías'!K22</f>
        <v>0</v>
      </c>
      <c r="H12" s="102">
        <f>'02.Tecnologías'!L22</f>
        <v>0</v>
      </c>
      <c r="I12" s="147"/>
      <c r="J12" s="147"/>
      <c r="K12" s="21" t="s">
        <v>130</v>
      </c>
      <c r="L12" s="21" t="s">
        <v>40</v>
      </c>
      <c r="M12" s="21" t="s">
        <v>41</v>
      </c>
      <c r="N12" s="21" t="s">
        <v>29</v>
      </c>
      <c r="O12" s="21" t="s">
        <v>42</v>
      </c>
      <c r="P12" s="21" t="s">
        <v>131</v>
      </c>
      <c r="T12" s="103" t="str">
        <f>RESULTADOS!B29</f>
        <v/>
      </c>
      <c r="U12" s="103" t="str">
        <f>RESULTADOS!C29</f>
        <v/>
      </c>
      <c r="V12" s="103" t="str">
        <f t="shared" si="0"/>
        <v/>
      </c>
      <c r="W12" s="103" t="str">
        <v/>
      </c>
      <c r="X12" s="103" t="str">
        <f>RESULTADOS!D29</f>
        <v/>
      </c>
      <c r="Y12" s="103" t="str">
        <v/>
      </c>
      <c r="Z12" s="167" t="str">
        <v/>
      </c>
      <c r="AA12" s="101" t="str">
        <f ca="1">RESULTADOS!E29</f>
        <v/>
      </c>
      <c r="AB12" s="101" t="str">
        <f ca="1">RESULTADOS!F29</f>
        <v/>
      </c>
      <c r="AC12" s="101" t="str">
        <f ca="1">RESULTADOS!G29</f>
        <v/>
      </c>
      <c r="AD12" s="101" t="str">
        <f ca="1">RESULTADOS!H29</f>
        <v/>
      </c>
      <c r="AE12" s="101" t="str">
        <f ca="1">RESULTADOS!I29</f>
        <v/>
      </c>
      <c r="AF12" s="101" t="str">
        <f ca="1">RESULTADOS!J29</f>
        <v/>
      </c>
      <c r="AG12" s="101" t="str">
        <f ca="1">RESULTADOS!K29</f>
        <v/>
      </c>
      <c r="AH12" s="101" t="str">
        <f ca="1">RESULTADOS!L29</f>
        <v/>
      </c>
      <c r="AI12" s="101" t="str">
        <f ca="1">RESULTADOS!M29</f>
        <v/>
      </c>
      <c r="AJ12" s="101" t="str">
        <f ca="1">RESULTADOS!N29</f>
        <v/>
      </c>
      <c r="AK12" s="101" t="str">
        <f ca="1">RESULTADOS!O29</f>
        <v/>
      </c>
      <c r="AL12" s="101" t="str">
        <f ca="1">RESULTADOS!P29</f>
        <v/>
      </c>
      <c r="AM12" s="101" t="str">
        <f ca="1">RESULTADOS!Q29</f>
        <v/>
      </c>
      <c r="AN12" s="101" t="str">
        <f ca="1">RESULTADOS!R29</f>
        <v/>
      </c>
      <c r="AO12" s="101" t="str">
        <f ca="1">RESULTADOS!S29</f>
        <v/>
      </c>
      <c r="AP12" s="101" t="str">
        <f ca="1">RESULTADOS!T29</f>
        <v/>
      </c>
      <c r="AQ12" s="101" t="str">
        <f ca="1">RESULTADOS!U29</f>
        <v/>
      </c>
      <c r="AR12" s="101" t="str">
        <f ca="1">RESULTADOS!V29</f>
        <v/>
      </c>
      <c r="AS12" s="101" t="str">
        <f ca="1">RESULTADOS!W29</f>
        <v/>
      </c>
      <c r="AT12" s="101" t="str">
        <f ca="1">RESULTADOS!X29</f>
        <v/>
      </c>
      <c r="AU12" s="101" t="str">
        <f ca="1">RESULTADOS!Y29</f>
        <v/>
      </c>
      <c r="AV12" s="101" t="str">
        <f ca="1">RESULTADOS!Z29</f>
        <v/>
      </c>
      <c r="AW12" s="101" t="str">
        <f ca="1">RESULTADOS!AA29</f>
        <v/>
      </c>
      <c r="AX12" s="101" t="str">
        <f ca="1">RESULTADOS!AB29</f>
        <v/>
      </c>
      <c r="AY12" s="101" t="str">
        <f ca="1">RESULTADOS!AC29</f>
        <v/>
      </c>
      <c r="AZ12" s="101" t="str">
        <f ca="1">RESULTADOS!AD29</f>
        <v/>
      </c>
      <c r="BA12" s="101" t="str">
        <f ca="1">RESULTADOS!AE29</f>
        <v/>
      </c>
      <c r="BB12" s="101" t="str">
        <f ca="1">RESULTADOS!AF29</f>
        <v/>
      </c>
      <c r="BC12" s="101" t="str">
        <f ca="1">RESULTADOS!AG29</f>
        <v/>
      </c>
      <c r="BD12" s="101" t="str">
        <f ca="1">RESULTADOS!AH29</f>
        <v/>
      </c>
      <c r="BE12" s="101" t="str">
        <f ca="1">RESULTADOS!AI29</f>
        <v/>
      </c>
      <c r="BF12" s="101" t="str">
        <f ca="1">RESULTADOS!AJ29</f>
        <v/>
      </c>
      <c r="BG12" s="101" t="str">
        <f ca="1">RESULTADOS!AK29</f>
        <v/>
      </c>
      <c r="BH12" s="101" t="str">
        <f ca="1">RESULTADOS!AL29</f>
        <v/>
      </c>
      <c r="BI12" s="101" t="str">
        <f ca="1">RESULTADOS!AM29</f>
        <v/>
      </c>
      <c r="BJ12" s="101" t="str">
        <f ca="1">RESULTADOS!AN29</f>
        <v/>
      </c>
      <c r="BK12" s="101" t="str">
        <f ca="1">RESULTADOS!AO29</f>
        <v/>
      </c>
      <c r="BL12" s="101" t="str">
        <f ca="1">RESULTADOS!AP29</f>
        <v/>
      </c>
      <c r="BM12" s="101" t="str">
        <f ca="1">RESULTADOS!AQ29</f>
        <v/>
      </c>
      <c r="BN12" s="101" t="str">
        <f ca="1">RESULTADOS!AR29</f>
        <v/>
      </c>
      <c r="BO12" s="101" t="str">
        <f ca="1">RESULTADOS!AS29</f>
        <v/>
      </c>
      <c r="BP12" s="101" t="str">
        <f ca="1">RESULTADOS!AT29</f>
        <v/>
      </c>
      <c r="BQ12" s="101" t="str">
        <f ca="1">RESULTADOS!AU29</f>
        <v/>
      </c>
      <c r="BR12" s="101" t="str">
        <f ca="1">RESULTADOS!AV29</f>
        <v/>
      </c>
      <c r="BS12" s="101" t="str">
        <f ca="1">RESULTADOS!AW29</f>
        <v/>
      </c>
      <c r="BT12" s="101" t="str">
        <f ca="1">RESULTADOS!AX29</f>
        <v/>
      </c>
      <c r="BU12" s="101" t="str">
        <f ca="1">RESULTADOS!AY29</f>
        <v/>
      </c>
      <c r="BV12" s="101" t="str">
        <f ca="1">RESULTADOS!AZ29</f>
        <v/>
      </c>
      <c r="BW12" s="101" t="str">
        <f ca="1">RESULTADOS!BA29</f>
        <v/>
      </c>
      <c r="BX12" s="101" t="str">
        <f ca="1">RESULTADOS!BB29</f>
        <v/>
      </c>
      <c r="BY12" s="101" t="str">
        <f ca="1">RESULTADOS!BC29</f>
        <v/>
      </c>
      <c r="BZ12" s="101" t="str">
        <f ca="1">RESULTADOS!BD29</f>
        <v/>
      </c>
      <c r="CA12" s="101" t="str">
        <f ca="1">RESULTADOS!BE29</f>
        <v/>
      </c>
      <c r="CB12" s="101" t="str">
        <f ca="1">RESULTADOS!BF29</f>
        <v/>
      </c>
      <c r="CC12" s="101" t="str">
        <f ca="1">RESULTADOS!BG29</f>
        <v/>
      </c>
      <c r="CD12" s="101" t="str">
        <f ca="1">RESULTADOS!BH29</f>
        <v/>
      </c>
      <c r="CE12" s="101" t="str">
        <f ca="1">RESULTADOS!BI29</f>
        <v/>
      </c>
      <c r="CF12" s="101" t="str">
        <f ca="1">RESULTADOS!BJ29</f>
        <v/>
      </c>
      <c r="CG12" s="101" t="str">
        <f ca="1">RESULTADOS!BK29</f>
        <v/>
      </c>
      <c r="CH12" s="101" t="str">
        <f ca="1">RESULTADOS!BL29</f>
        <v/>
      </c>
      <c r="CI12" s="101" t="str">
        <f ca="1">RESULTADOS!BM29</f>
        <v/>
      </c>
      <c r="CJ12" s="101" t="str">
        <f ca="1">RESULTADOS!BN29</f>
        <v/>
      </c>
      <c r="CK12" s="101" t="str">
        <f ca="1">RESULTADOS!BO29</f>
        <v/>
      </c>
      <c r="CL12" s="101" t="str">
        <f ca="1">RESULTADOS!BP29</f>
        <v/>
      </c>
      <c r="CM12" s="101" t="str">
        <f ca="1">RESULTADOS!BQ29</f>
        <v/>
      </c>
      <c r="CN12" s="101" t="str">
        <f ca="1">RESULTADOS!BR29</f>
        <v/>
      </c>
      <c r="CO12" s="101" t="str">
        <f ca="1">RESULTADOS!BS29</f>
        <v/>
      </c>
      <c r="CP12" s="101" t="str">
        <f ca="1">RESULTADOS!BT29</f>
        <v/>
      </c>
      <c r="CQ12" s="101" t="str">
        <f ca="1">RESULTADOS!BU29</f>
        <v/>
      </c>
      <c r="CR12" s="101" t="str">
        <f ca="1">RESULTADOS!BV29</f>
        <v/>
      </c>
      <c r="CS12" s="101" t="str">
        <f ca="1">RESULTADOS!BW29</f>
        <v/>
      </c>
      <c r="CT12" s="101" t="str">
        <f ca="1">RESULTADOS!BX29</f>
        <v/>
      </c>
      <c r="CU12" s="101" t="str">
        <f ca="1">RESULTADOS!BY29</f>
        <v/>
      </c>
      <c r="CV12" s="101" t="str">
        <f ca="1">RESULTADOS!BZ29</f>
        <v/>
      </c>
      <c r="CW12" s="101" t="str">
        <f ca="1">RESULTADOS!CA29</f>
        <v/>
      </c>
      <c r="CX12" s="101" t="str">
        <f ca="1">RESULTADOS!CB29</f>
        <v/>
      </c>
      <c r="CY12" s="101" t="str">
        <f ca="1">RESULTADOS!CC29</f>
        <v/>
      </c>
      <c r="CZ12" s="101" t="str">
        <f ca="1">RESULTADOS!CD29</f>
        <v/>
      </c>
      <c r="DA12" s="101" t="str">
        <f ca="1">RESULTADOS!CE29</f>
        <v/>
      </c>
      <c r="DB12" s="101" t="str">
        <f ca="1">RESULTADOS!CF29</f>
        <v/>
      </c>
      <c r="DC12" s="101" t="str">
        <f ca="1">RESULTADOS!CG29</f>
        <v/>
      </c>
      <c r="DD12" s="101" t="str">
        <f ca="1">RESULTADOS!CH29</f>
        <v/>
      </c>
      <c r="DE12" s="101" t="str">
        <f ca="1">RESULTADOS!CI29</f>
        <v/>
      </c>
      <c r="DF12" s="101" t="str">
        <f ca="1">RESULTADOS!CJ29</f>
        <v/>
      </c>
      <c r="DG12" s="101" t="str">
        <f ca="1">RESULTADOS!CK29</f>
        <v/>
      </c>
      <c r="DH12" s="101" t="str">
        <f ca="1">RESULTADOS!CL29</f>
        <v/>
      </c>
      <c r="DI12" s="101" t="str">
        <f ca="1">RESULTADOS!CM29</f>
        <v/>
      </c>
      <c r="DJ12" s="101" t="str">
        <f ca="1">RESULTADOS!CN29</f>
        <v/>
      </c>
      <c r="DK12" s="101" t="str">
        <f ca="1">RESULTADOS!CO29</f>
        <v/>
      </c>
      <c r="DL12" s="101" t="str">
        <f ca="1">RESULTADOS!CP29</f>
        <v/>
      </c>
      <c r="DM12" s="101" t="str">
        <f ca="1">RESULTADOS!CQ29</f>
        <v/>
      </c>
      <c r="DN12" s="101" t="str">
        <f ca="1">RESULTADOS!CR29</f>
        <v/>
      </c>
      <c r="DO12" s="103" t="str">
        <f>RESULTADOS!B45</f>
        <v/>
      </c>
      <c r="DP12" s="103" t="str">
        <f>RESULTADOS!C45</f>
        <v/>
      </c>
      <c r="DQ12" s="103" t="str">
        <f t="shared" si="1"/>
        <v/>
      </c>
      <c r="DR12" s="103" t="str" cm="1">
        <f t="array" ref="DR12">IFERROR(INDEX('03.Muestra'!$E$8:$E$17,SMALL(IF("Documento no web"='03.Muestra'!$D$8:$D$17,ROW('03.Muestra'!$E$8:$E$17)-MIN(ROW('03.Muestra'!$D$8:$D$17))+1,""),ROW()-2)),"")</f>
        <v/>
      </c>
      <c r="DS12" s="103" t="str">
        <f>RESULTADOS!D45</f>
        <v/>
      </c>
      <c r="DT12" s="103" t="str" cm="1">
        <f t="array" ref="DT12">IFERROR(INDEX('03.Muestra'!$G$8:$G$17,SMALL(IF("Documento no web"='03.Muestra'!$D$8:$D$17,ROW('03.Muestra'!$G$8:$G$17)-MIN(ROW('03.Muestra'!$D$8:$D$17))+1,""),ROW()-2)),"")</f>
        <v/>
      </c>
      <c r="DU12" s="167" t="str" cm="1">
        <f t="array" ref="DU12">IFERROR(INDEX('03.Muestra'!$H$8:$H$17,SMALL(IF("Documento no web"='03.Muestra'!$D$8:$D$17,ROW('03.Muestra'!$H$8:$H$17)-MIN(ROW('03.Muestra'!$D$8:$D$17))+1,""),ROW()-2)),"")</f>
        <v/>
      </c>
      <c r="DV12" s="101" t="str">
        <f ca="1">RESULTADOS!E45</f>
        <v/>
      </c>
      <c r="DW12" s="101" t="str">
        <f ca="1">RESULTADOS!F45</f>
        <v/>
      </c>
      <c r="DX12" s="101" t="str">
        <f ca="1">RESULTADOS!G45</f>
        <v/>
      </c>
      <c r="DY12" s="101" t="str">
        <f ca="1">RESULTADOS!H45</f>
        <v/>
      </c>
      <c r="DZ12" s="101" t="str">
        <f ca="1">RESULTADOS!I45</f>
        <v/>
      </c>
      <c r="EA12" s="101" t="str">
        <f ca="1">RESULTADOS!J45</f>
        <v/>
      </c>
      <c r="EB12" s="101" t="str">
        <f ca="1">RESULTADOS!K45</f>
        <v/>
      </c>
      <c r="EC12" s="101" t="str">
        <f ca="1">RESULTADOS!L45</f>
        <v/>
      </c>
      <c r="ED12" s="101" t="str">
        <f ca="1">RESULTADOS!M45</f>
        <v/>
      </c>
      <c r="EE12" s="101" t="str">
        <f ca="1">RESULTADOS!N45</f>
        <v/>
      </c>
      <c r="EF12" s="101" t="str">
        <f ca="1">RESULTADOS!O45</f>
        <v/>
      </c>
      <c r="EG12" s="101" t="str">
        <f ca="1">RESULTADOS!P45</f>
        <v/>
      </c>
      <c r="EH12" s="101" t="str">
        <f ca="1">RESULTADOS!Q45</f>
        <v/>
      </c>
      <c r="EI12" s="101" t="str">
        <f ca="1">RESULTADOS!R45</f>
        <v/>
      </c>
      <c r="EJ12" s="101" t="str">
        <f ca="1">RESULTADOS!S45</f>
        <v/>
      </c>
      <c r="EK12" s="101" t="str">
        <f ca="1">RESULTADOS!T45</f>
        <v/>
      </c>
      <c r="EL12" s="101" t="str">
        <f ca="1">RESULTADOS!U45</f>
        <v/>
      </c>
      <c r="EM12" s="101" t="str">
        <f ca="1">RESULTADOS!V45</f>
        <v/>
      </c>
      <c r="EN12" s="101" t="str">
        <f ca="1">RESULTADOS!W45</f>
        <v/>
      </c>
      <c r="EO12" s="101" t="str">
        <f ca="1">RESULTADOS!X45</f>
        <v/>
      </c>
      <c r="EP12" s="101" t="str">
        <f ca="1">RESULTADOS!Y45</f>
        <v/>
      </c>
      <c r="EQ12" s="101" t="str">
        <f ca="1">RESULTADOS!Z45</f>
        <v/>
      </c>
      <c r="ER12" s="101" t="str">
        <f ca="1">RESULTADOS!AA45</f>
        <v/>
      </c>
      <c r="ES12" s="101" t="str">
        <f ca="1">RESULTADOS!AB45</f>
        <v/>
      </c>
      <c r="ET12" s="101" t="str">
        <f ca="1">RESULTADOS!AC45</f>
        <v/>
      </c>
      <c r="EU12" s="101" t="str">
        <f ca="1">RESULTADOS!AD45</f>
        <v/>
      </c>
      <c r="EV12" s="101" t="str">
        <f ca="1">RESULTADOS!AE45</f>
        <v/>
      </c>
      <c r="EW12" s="101" t="str">
        <f ca="1">RESULTADOS!AF45</f>
        <v/>
      </c>
      <c r="EX12" s="101" t="str">
        <f ca="1">RESULTADOS!AG45</f>
        <v/>
      </c>
      <c r="EY12" s="101" t="str">
        <f ca="1">RESULTADOS!AH45</f>
        <v/>
      </c>
      <c r="EZ12" s="101" t="str">
        <f ca="1">RESULTADOS!AI45</f>
        <v/>
      </c>
      <c r="FA12" s="101" t="str">
        <f ca="1">RESULTADOS!AJ45</f>
        <v/>
      </c>
      <c r="FB12" s="101" t="str">
        <f ca="1">RESULTADOS!AK45</f>
        <v/>
      </c>
      <c r="FC12" s="101" t="str">
        <f ca="1">RESULTADOS!AL45</f>
        <v/>
      </c>
      <c r="FD12" s="101" t="str">
        <f ca="1">RESULTADOS!AM45</f>
        <v/>
      </c>
      <c r="FE12" s="101" t="str">
        <f ca="1">RESULTADOS!AN45</f>
        <v/>
      </c>
      <c r="FF12" s="101" t="str">
        <f ca="1">RESULTADOS!AO45</f>
        <v/>
      </c>
      <c r="FG12" s="101" t="str">
        <f ca="1">RESULTADOS!AP45</f>
        <v/>
      </c>
      <c r="FH12" s="101" t="str">
        <f ca="1">RESULTADOS!AQ45</f>
        <v/>
      </c>
      <c r="FI12" s="101" t="str">
        <f ca="1">RESULTADOS!AR45</f>
        <v/>
      </c>
      <c r="FJ12" s="101" t="str">
        <f ca="1">RESULTADOS!AS45</f>
        <v/>
      </c>
      <c r="FK12" s="101" t="str">
        <f ca="1">RESULTADOS!AT45</f>
        <v/>
      </c>
      <c r="FL12" s="101" t="str">
        <f ca="1">RESULTADOS!AU45</f>
        <v/>
      </c>
      <c r="FM12" s="101" t="str">
        <f ca="1">RESULTADOS!AV45</f>
        <v/>
      </c>
      <c r="FN12" s="101" t="str">
        <f ca="1">RESULTADOS!AW45</f>
        <v/>
      </c>
    </row>
    <row r="13" spans="1:170" ht="13">
      <c r="C13" s="99" t="s">
        <v>279</v>
      </c>
      <c r="D13" s="102" t="e">
        <f>'01.Definición de ámbito'!#REF!</f>
        <v>#REF!</v>
      </c>
      <c r="E13" s="99" t="s">
        <v>291</v>
      </c>
      <c r="F13" s="102" t="str">
        <f>'02.Tecnologías'!I10</f>
        <v>No</v>
      </c>
      <c r="G13" s="102">
        <f>'02.Tecnologías'!K23</f>
        <v>0</v>
      </c>
      <c r="H13" s="102">
        <f>'02.Tecnologías'!L23</f>
        <v>0</v>
      </c>
      <c r="I13" s="147"/>
      <c r="J13" s="147"/>
      <c r="K13" t="s">
        <v>144</v>
      </c>
      <c r="L13" s="149" t="str">
        <f ca="1">RESULTADOS!E8</f>
        <v>28 (30.43 %)</v>
      </c>
      <c r="M13" s="149" t="str">
        <f ca="1">RESULTADOS!F8</f>
        <v>5 (5.43 %)</v>
      </c>
      <c r="N13" s="149" t="str">
        <f ca="1">RESULTADOS!G8</f>
        <v>59 (64.13 %)</v>
      </c>
      <c r="O13" s="103">
        <f ca="1">RESULTADOS!H8</f>
        <v>0</v>
      </c>
      <c r="P13" s="103">
        <f ca="1">RESULTADOS!I8</f>
        <v>0</v>
      </c>
      <c r="T13" s="103" t="e">
        <f>RESULTADOS!#REF!</f>
        <v>#REF!</v>
      </c>
      <c r="U13" s="103" t="e">
        <f>RESULTADOS!#REF!</f>
        <v>#REF!</v>
      </c>
      <c r="V13" s="103" t="e">
        <f t="shared" si="0"/>
        <v>#REF!</v>
      </c>
      <c r="W13" s="103" t="str">
        <v/>
      </c>
      <c r="X13" s="103" t="e">
        <f>RESULTADOS!#REF!</f>
        <v>#REF!</v>
      </c>
      <c r="Y13" s="103" t="str">
        <v/>
      </c>
      <c r="Z13" s="167" t="str">
        <v/>
      </c>
      <c r="AA13" s="101" t="e">
        <f>RESULTADOS!#REF!</f>
        <v>#REF!</v>
      </c>
      <c r="AB13" s="101" t="e">
        <f>RESULTADOS!#REF!</f>
        <v>#REF!</v>
      </c>
      <c r="AC13" s="101" t="e">
        <f>RESULTADOS!#REF!</f>
        <v>#REF!</v>
      </c>
      <c r="AD13" s="101" t="e">
        <f>RESULTADOS!#REF!</f>
        <v>#REF!</v>
      </c>
      <c r="AE13" s="101" t="e">
        <f>RESULTADOS!#REF!</f>
        <v>#REF!</v>
      </c>
      <c r="AF13" s="101" t="e">
        <f>RESULTADOS!#REF!</f>
        <v>#REF!</v>
      </c>
      <c r="AG13" s="101" t="e">
        <f>RESULTADOS!#REF!</f>
        <v>#REF!</v>
      </c>
      <c r="AH13" s="101" t="e">
        <f>RESULTADOS!#REF!</f>
        <v>#REF!</v>
      </c>
      <c r="AI13" s="101" t="e">
        <f>RESULTADOS!#REF!</f>
        <v>#REF!</v>
      </c>
      <c r="AJ13" s="101" t="e">
        <f>RESULTADOS!#REF!</f>
        <v>#REF!</v>
      </c>
      <c r="AK13" s="101" t="e">
        <f>RESULTADOS!#REF!</f>
        <v>#REF!</v>
      </c>
      <c r="AL13" s="101" t="e">
        <f>RESULTADOS!#REF!</f>
        <v>#REF!</v>
      </c>
      <c r="AM13" s="101" t="e">
        <f>RESULTADOS!#REF!</f>
        <v>#REF!</v>
      </c>
      <c r="AN13" s="101" t="e">
        <f>RESULTADOS!#REF!</f>
        <v>#REF!</v>
      </c>
      <c r="AO13" s="101" t="e">
        <f>RESULTADOS!#REF!</f>
        <v>#REF!</v>
      </c>
      <c r="AP13" s="101" t="e">
        <f>RESULTADOS!#REF!</f>
        <v>#REF!</v>
      </c>
      <c r="AQ13" s="101" t="e">
        <f>RESULTADOS!#REF!</f>
        <v>#REF!</v>
      </c>
      <c r="AR13" s="101" t="e">
        <f>RESULTADOS!#REF!</f>
        <v>#REF!</v>
      </c>
      <c r="AS13" s="101" t="e">
        <f>RESULTADOS!#REF!</f>
        <v>#REF!</v>
      </c>
      <c r="AT13" s="101" t="e">
        <f>RESULTADOS!#REF!</f>
        <v>#REF!</v>
      </c>
      <c r="AU13" s="101" t="e">
        <f>RESULTADOS!#REF!</f>
        <v>#REF!</v>
      </c>
      <c r="AV13" s="101" t="e">
        <f>RESULTADOS!#REF!</f>
        <v>#REF!</v>
      </c>
      <c r="AW13" s="101" t="e">
        <f>RESULTADOS!#REF!</f>
        <v>#REF!</v>
      </c>
      <c r="AX13" s="101" t="e">
        <f>RESULTADOS!#REF!</f>
        <v>#REF!</v>
      </c>
      <c r="AY13" s="101" t="e">
        <f>RESULTADOS!#REF!</f>
        <v>#REF!</v>
      </c>
      <c r="AZ13" s="101" t="e">
        <f>RESULTADOS!#REF!</f>
        <v>#REF!</v>
      </c>
      <c r="BA13" s="101" t="e">
        <f>RESULTADOS!#REF!</f>
        <v>#REF!</v>
      </c>
      <c r="BB13" s="101" t="e">
        <f>RESULTADOS!#REF!</f>
        <v>#REF!</v>
      </c>
      <c r="BC13" s="101" t="e">
        <f>RESULTADOS!#REF!</f>
        <v>#REF!</v>
      </c>
      <c r="BD13" s="101" t="e">
        <f>RESULTADOS!#REF!</f>
        <v>#REF!</v>
      </c>
      <c r="BE13" s="101" t="e">
        <f>RESULTADOS!#REF!</f>
        <v>#REF!</v>
      </c>
      <c r="BF13" s="101" t="e">
        <f>RESULTADOS!#REF!</f>
        <v>#REF!</v>
      </c>
      <c r="BG13" s="101" t="e">
        <f>RESULTADOS!#REF!</f>
        <v>#REF!</v>
      </c>
      <c r="BH13" s="101" t="e">
        <f>RESULTADOS!#REF!</f>
        <v>#REF!</v>
      </c>
      <c r="BI13" s="101" t="e">
        <f>RESULTADOS!#REF!</f>
        <v>#REF!</v>
      </c>
      <c r="BJ13" s="101" t="e">
        <f>RESULTADOS!#REF!</f>
        <v>#REF!</v>
      </c>
      <c r="BK13" s="101" t="e">
        <f>RESULTADOS!#REF!</f>
        <v>#REF!</v>
      </c>
      <c r="BL13" s="101" t="e">
        <f>RESULTADOS!#REF!</f>
        <v>#REF!</v>
      </c>
      <c r="BM13" s="101" t="e">
        <f>RESULTADOS!#REF!</f>
        <v>#REF!</v>
      </c>
      <c r="BN13" s="101" t="e">
        <f>RESULTADOS!#REF!</f>
        <v>#REF!</v>
      </c>
      <c r="BO13" s="101" t="e">
        <f>RESULTADOS!#REF!</f>
        <v>#REF!</v>
      </c>
      <c r="BP13" s="101" t="e">
        <f>RESULTADOS!#REF!</f>
        <v>#REF!</v>
      </c>
      <c r="BQ13" s="101" t="e">
        <f>RESULTADOS!#REF!</f>
        <v>#REF!</v>
      </c>
      <c r="BR13" s="101" t="e">
        <f>RESULTADOS!#REF!</f>
        <v>#REF!</v>
      </c>
      <c r="BS13" s="101" t="e">
        <f>RESULTADOS!#REF!</f>
        <v>#REF!</v>
      </c>
      <c r="BT13" s="101" t="e">
        <f>RESULTADOS!#REF!</f>
        <v>#REF!</v>
      </c>
      <c r="BU13" s="101" t="e">
        <f>RESULTADOS!#REF!</f>
        <v>#REF!</v>
      </c>
      <c r="BV13" s="101" t="e">
        <f>RESULTADOS!#REF!</f>
        <v>#REF!</v>
      </c>
      <c r="BW13" s="101" t="e">
        <f>RESULTADOS!#REF!</f>
        <v>#REF!</v>
      </c>
      <c r="BX13" s="101" t="e">
        <f>RESULTADOS!#REF!</f>
        <v>#REF!</v>
      </c>
      <c r="BY13" s="101" t="e">
        <f>RESULTADOS!#REF!</f>
        <v>#REF!</v>
      </c>
      <c r="BZ13" s="101" t="e">
        <f>RESULTADOS!#REF!</f>
        <v>#REF!</v>
      </c>
      <c r="CA13" s="101" t="e">
        <f>RESULTADOS!#REF!</f>
        <v>#REF!</v>
      </c>
      <c r="CB13" s="101" t="e">
        <f>RESULTADOS!#REF!</f>
        <v>#REF!</v>
      </c>
      <c r="CC13" s="101" t="e">
        <f>RESULTADOS!#REF!</f>
        <v>#REF!</v>
      </c>
      <c r="CD13" s="101" t="e">
        <f>RESULTADOS!#REF!</f>
        <v>#REF!</v>
      </c>
      <c r="CE13" s="101" t="e">
        <f>RESULTADOS!#REF!</f>
        <v>#REF!</v>
      </c>
      <c r="CF13" s="101" t="e">
        <f>RESULTADOS!#REF!</f>
        <v>#REF!</v>
      </c>
      <c r="CG13" s="101" t="e">
        <f>RESULTADOS!#REF!</f>
        <v>#REF!</v>
      </c>
      <c r="CH13" s="101" t="e">
        <f>RESULTADOS!#REF!</f>
        <v>#REF!</v>
      </c>
      <c r="CI13" s="101" t="e">
        <f>RESULTADOS!#REF!</f>
        <v>#REF!</v>
      </c>
      <c r="CJ13" s="101" t="e">
        <f>RESULTADOS!#REF!</f>
        <v>#REF!</v>
      </c>
      <c r="CK13" s="101" t="e">
        <f>RESULTADOS!#REF!</f>
        <v>#REF!</v>
      </c>
      <c r="CL13" s="101" t="e">
        <f>RESULTADOS!#REF!</f>
        <v>#REF!</v>
      </c>
      <c r="CM13" s="101" t="e">
        <f>RESULTADOS!#REF!</f>
        <v>#REF!</v>
      </c>
      <c r="CN13" s="101" t="e">
        <f>RESULTADOS!#REF!</f>
        <v>#REF!</v>
      </c>
      <c r="CO13" s="101" t="e">
        <f>RESULTADOS!#REF!</f>
        <v>#REF!</v>
      </c>
      <c r="CP13" s="101" t="e">
        <f>RESULTADOS!#REF!</f>
        <v>#REF!</v>
      </c>
      <c r="CQ13" s="101" t="e">
        <f>RESULTADOS!#REF!</f>
        <v>#REF!</v>
      </c>
      <c r="CR13" s="101" t="e">
        <f>RESULTADOS!#REF!</f>
        <v>#REF!</v>
      </c>
      <c r="CS13" s="101" t="e">
        <f>RESULTADOS!#REF!</f>
        <v>#REF!</v>
      </c>
      <c r="CT13" s="101" t="e">
        <f>RESULTADOS!#REF!</f>
        <v>#REF!</v>
      </c>
      <c r="CU13" s="101" t="e">
        <f>RESULTADOS!#REF!</f>
        <v>#REF!</v>
      </c>
      <c r="CV13" s="101" t="e">
        <f>RESULTADOS!#REF!</f>
        <v>#REF!</v>
      </c>
      <c r="CW13" s="101" t="e">
        <f>RESULTADOS!#REF!</f>
        <v>#REF!</v>
      </c>
      <c r="CX13" s="101" t="e">
        <f>RESULTADOS!#REF!</f>
        <v>#REF!</v>
      </c>
      <c r="CY13" s="101" t="e">
        <f>RESULTADOS!#REF!</f>
        <v>#REF!</v>
      </c>
      <c r="CZ13" s="101" t="e">
        <f>RESULTADOS!#REF!</f>
        <v>#REF!</v>
      </c>
      <c r="DA13" s="101" t="e">
        <f>RESULTADOS!#REF!</f>
        <v>#REF!</v>
      </c>
      <c r="DB13" s="101" t="e">
        <f>RESULTADOS!#REF!</f>
        <v>#REF!</v>
      </c>
      <c r="DC13" s="101" t="e">
        <f>RESULTADOS!#REF!</f>
        <v>#REF!</v>
      </c>
      <c r="DD13" s="101" t="e">
        <f>RESULTADOS!#REF!</f>
        <v>#REF!</v>
      </c>
      <c r="DE13" s="101" t="e">
        <f>RESULTADOS!#REF!</f>
        <v>#REF!</v>
      </c>
      <c r="DF13" s="101" t="e">
        <f>RESULTADOS!#REF!</f>
        <v>#REF!</v>
      </c>
      <c r="DG13" s="101" t="e">
        <f>RESULTADOS!#REF!</f>
        <v>#REF!</v>
      </c>
      <c r="DH13" s="101" t="e">
        <f>RESULTADOS!#REF!</f>
        <v>#REF!</v>
      </c>
      <c r="DI13" s="101" t="e">
        <f>RESULTADOS!#REF!</f>
        <v>#REF!</v>
      </c>
      <c r="DJ13" s="101" t="e">
        <f>RESULTADOS!#REF!</f>
        <v>#REF!</v>
      </c>
      <c r="DK13" s="101" t="e">
        <f>RESULTADOS!#REF!</f>
        <v>#REF!</v>
      </c>
      <c r="DL13" s="101" t="e">
        <f>RESULTADOS!#REF!</f>
        <v>#REF!</v>
      </c>
      <c r="DM13" s="101" t="e">
        <f>RESULTADOS!#REF!</f>
        <v>#REF!</v>
      </c>
      <c r="DN13" s="101" t="e">
        <f>RESULTADOS!#REF!</f>
        <v>#REF!</v>
      </c>
      <c r="DO13" s="103" t="e">
        <f>RESULTADOS!#REF!</f>
        <v>#REF!</v>
      </c>
      <c r="DP13" s="103" t="e">
        <f>RESULTADOS!#REF!</f>
        <v>#REF!</v>
      </c>
      <c r="DQ13" s="103" t="e">
        <f t="shared" si="1"/>
        <v>#REF!</v>
      </c>
      <c r="DR13" s="103" t="str" cm="1">
        <f t="array" ref="DR13">IFERROR(INDEX('03.Muestra'!$E$8:$E$17,SMALL(IF("Documento no web"='03.Muestra'!$D$8:$D$17,ROW('03.Muestra'!$E$8:$E$17)-MIN(ROW('03.Muestra'!$D$8:$D$17))+1,""),ROW()-2)),"")</f>
        <v/>
      </c>
      <c r="DS13" s="103" t="e">
        <f>RESULTADOS!#REF!</f>
        <v>#REF!</v>
      </c>
      <c r="DT13" s="103" t="str" cm="1">
        <f t="array" ref="DT13">IFERROR(INDEX('03.Muestra'!$G$8:$G$17,SMALL(IF("Documento no web"='03.Muestra'!$D$8:$D$17,ROW('03.Muestra'!$G$8:$G$17)-MIN(ROW('03.Muestra'!$D$8:$D$17))+1,""),ROW()-2)),"")</f>
        <v/>
      </c>
      <c r="DU13" s="167" t="str" cm="1">
        <f t="array" ref="DU13">IFERROR(INDEX('03.Muestra'!$H$8:$H$17,SMALL(IF("Documento no web"='03.Muestra'!$D$8:$D$17,ROW('03.Muestra'!$H$8:$H$17)-MIN(ROW('03.Muestra'!$D$8:$D$17))+1,""),ROW()-2)),"")</f>
        <v/>
      </c>
      <c r="DV13" s="101" t="e">
        <f>RESULTADOS!#REF!</f>
        <v>#REF!</v>
      </c>
      <c r="DW13" s="101" t="e">
        <f>RESULTADOS!#REF!</f>
        <v>#REF!</v>
      </c>
      <c r="DX13" s="101" t="e">
        <f>RESULTADOS!#REF!</f>
        <v>#REF!</v>
      </c>
      <c r="DY13" s="101" t="e">
        <f>RESULTADOS!#REF!</f>
        <v>#REF!</v>
      </c>
      <c r="DZ13" s="101" t="e">
        <f>RESULTADOS!#REF!</f>
        <v>#REF!</v>
      </c>
      <c r="EA13" s="101" t="e">
        <f>RESULTADOS!#REF!</f>
        <v>#REF!</v>
      </c>
      <c r="EB13" s="101" t="e">
        <f>RESULTADOS!#REF!</f>
        <v>#REF!</v>
      </c>
      <c r="EC13" s="101" t="e">
        <f>RESULTADOS!#REF!</f>
        <v>#REF!</v>
      </c>
      <c r="ED13" s="101" t="e">
        <f>RESULTADOS!#REF!</f>
        <v>#REF!</v>
      </c>
      <c r="EE13" s="101" t="e">
        <f>RESULTADOS!#REF!</f>
        <v>#REF!</v>
      </c>
      <c r="EF13" s="101" t="e">
        <f>RESULTADOS!#REF!</f>
        <v>#REF!</v>
      </c>
      <c r="EG13" s="101" t="e">
        <f>RESULTADOS!#REF!</f>
        <v>#REF!</v>
      </c>
      <c r="EH13" s="101" t="e">
        <f>RESULTADOS!#REF!</f>
        <v>#REF!</v>
      </c>
      <c r="EI13" s="101" t="e">
        <f>RESULTADOS!#REF!</f>
        <v>#REF!</v>
      </c>
      <c r="EJ13" s="101" t="e">
        <f>RESULTADOS!#REF!</f>
        <v>#REF!</v>
      </c>
      <c r="EK13" s="101" t="e">
        <f>RESULTADOS!#REF!</f>
        <v>#REF!</v>
      </c>
      <c r="EL13" s="101" t="e">
        <f>RESULTADOS!#REF!</f>
        <v>#REF!</v>
      </c>
      <c r="EM13" s="101" t="e">
        <f>RESULTADOS!#REF!</f>
        <v>#REF!</v>
      </c>
      <c r="EN13" s="101" t="e">
        <f>RESULTADOS!#REF!</f>
        <v>#REF!</v>
      </c>
      <c r="EO13" s="101" t="e">
        <f>RESULTADOS!#REF!</f>
        <v>#REF!</v>
      </c>
      <c r="EP13" s="101" t="e">
        <f>RESULTADOS!#REF!</f>
        <v>#REF!</v>
      </c>
      <c r="EQ13" s="101" t="e">
        <f>RESULTADOS!#REF!</f>
        <v>#REF!</v>
      </c>
      <c r="ER13" s="101" t="e">
        <f>RESULTADOS!#REF!</f>
        <v>#REF!</v>
      </c>
      <c r="ES13" s="101" t="e">
        <f>RESULTADOS!#REF!</f>
        <v>#REF!</v>
      </c>
      <c r="ET13" s="101" t="e">
        <f>RESULTADOS!#REF!</f>
        <v>#REF!</v>
      </c>
      <c r="EU13" s="101" t="e">
        <f>RESULTADOS!#REF!</f>
        <v>#REF!</v>
      </c>
      <c r="EV13" s="101" t="e">
        <f>RESULTADOS!#REF!</f>
        <v>#REF!</v>
      </c>
      <c r="EW13" s="101" t="e">
        <f>RESULTADOS!#REF!</f>
        <v>#REF!</v>
      </c>
      <c r="EX13" s="101" t="e">
        <f>RESULTADOS!#REF!</f>
        <v>#REF!</v>
      </c>
      <c r="EY13" s="101" t="e">
        <f>RESULTADOS!#REF!</f>
        <v>#REF!</v>
      </c>
      <c r="EZ13" s="101" t="e">
        <f>RESULTADOS!#REF!</f>
        <v>#REF!</v>
      </c>
      <c r="FA13" s="101" t="e">
        <f>RESULTADOS!#REF!</f>
        <v>#REF!</v>
      </c>
      <c r="FB13" s="101" t="e">
        <f>RESULTADOS!#REF!</f>
        <v>#REF!</v>
      </c>
      <c r="FC13" s="101" t="e">
        <f>RESULTADOS!#REF!</f>
        <v>#REF!</v>
      </c>
      <c r="FD13" s="101" t="e">
        <f>RESULTADOS!#REF!</f>
        <v>#REF!</v>
      </c>
      <c r="FE13" s="101" t="e">
        <f>RESULTADOS!#REF!</f>
        <v>#REF!</v>
      </c>
      <c r="FF13" s="101" t="e">
        <f>RESULTADOS!#REF!</f>
        <v>#REF!</v>
      </c>
      <c r="FG13" s="101" t="e">
        <f>RESULTADOS!#REF!</f>
        <v>#REF!</v>
      </c>
      <c r="FH13" s="101" t="e">
        <f>RESULTADOS!#REF!</f>
        <v>#REF!</v>
      </c>
      <c r="FI13" s="101" t="e">
        <f>RESULTADOS!#REF!</f>
        <v>#REF!</v>
      </c>
      <c r="FJ13" s="101" t="e">
        <f>RESULTADOS!#REF!</f>
        <v>#REF!</v>
      </c>
      <c r="FK13" s="101" t="e">
        <f>RESULTADOS!#REF!</f>
        <v>#REF!</v>
      </c>
      <c r="FL13" s="101" t="e">
        <f>RESULTADOS!#REF!</f>
        <v>#REF!</v>
      </c>
      <c r="FM13" s="101" t="e">
        <f>RESULTADOS!#REF!</f>
        <v>#REF!</v>
      </c>
      <c r="FN13" s="101" t="e">
        <f>RESULTADOS!#REF!</f>
        <v>#REF!</v>
      </c>
    </row>
    <row r="14" spans="1:170" ht="13">
      <c r="C14" s="99" t="s">
        <v>137</v>
      </c>
      <c r="D14" s="102">
        <f>'01.Definición de ámbito'!C21</f>
        <v>45204</v>
      </c>
      <c r="E14" s="99" t="s">
        <v>294</v>
      </c>
      <c r="F14" s="102" t="str">
        <f>'02.Tecnologías'!I11</f>
        <v>No</v>
      </c>
      <c r="G14" s="146"/>
      <c r="H14" s="146"/>
      <c r="I14" s="146"/>
      <c r="J14" s="146"/>
      <c r="K14" t="s">
        <v>263</v>
      </c>
      <c r="L14" s="149" t="str">
        <f ca="1">RESULTADOS!E9</f>
        <v>0 (0 %)</v>
      </c>
      <c r="M14" s="149" t="str">
        <f ca="1">RESULTADOS!F9</f>
        <v>0 (0 %)</v>
      </c>
      <c r="N14" s="149" t="str">
        <f ca="1">RESULTADOS!G9</f>
        <v>45 (100 %)</v>
      </c>
      <c r="O14" s="103">
        <f ca="1">RESULTADOS!H9</f>
        <v>0</v>
      </c>
      <c r="P14" s="103">
        <f ca="1">RESULTADOS!I9</f>
        <v>0</v>
      </c>
      <c r="T14" s="103" t="e">
        <f>RESULTADOS!#REF!</f>
        <v>#REF!</v>
      </c>
      <c r="U14" s="103" t="e">
        <f>RESULTADOS!#REF!</f>
        <v>#REF!</v>
      </c>
      <c r="V14" s="103" t="e">
        <f t="shared" si="0"/>
        <v>#REF!</v>
      </c>
      <c r="W14" s="103" t="str">
        <v/>
      </c>
      <c r="X14" s="103" t="e">
        <f>RESULTADOS!#REF!</f>
        <v>#REF!</v>
      </c>
      <c r="Y14" s="103" t="str">
        <v/>
      </c>
      <c r="Z14" s="167" t="str">
        <v/>
      </c>
      <c r="AA14" s="101" t="e">
        <f>RESULTADOS!#REF!</f>
        <v>#REF!</v>
      </c>
      <c r="AB14" s="101" t="e">
        <f>RESULTADOS!#REF!</f>
        <v>#REF!</v>
      </c>
      <c r="AC14" s="101" t="e">
        <f>RESULTADOS!#REF!</f>
        <v>#REF!</v>
      </c>
      <c r="AD14" s="101" t="e">
        <f>RESULTADOS!#REF!</f>
        <v>#REF!</v>
      </c>
      <c r="AE14" s="101" t="e">
        <f>RESULTADOS!#REF!</f>
        <v>#REF!</v>
      </c>
      <c r="AF14" s="101" t="e">
        <f>RESULTADOS!#REF!</f>
        <v>#REF!</v>
      </c>
      <c r="AG14" s="101" t="e">
        <f>RESULTADOS!#REF!</f>
        <v>#REF!</v>
      </c>
      <c r="AH14" s="101" t="e">
        <f>RESULTADOS!#REF!</f>
        <v>#REF!</v>
      </c>
      <c r="AI14" s="101" t="e">
        <f>RESULTADOS!#REF!</f>
        <v>#REF!</v>
      </c>
      <c r="AJ14" s="101" t="e">
        <f>RESULTADOS!#REF!</f>
        <v>#REF!</v>
      </c>
      <c r="AK14" s="101" t="e">
        <f>RESULTADOS!#REF!</f>
        <v>#REF!</v>
      </c>
      <c r="AL14" s="101" t="e">
        <f>RESULTADOS!#REF!</f>
        <v>#REF!</v>
      </c>
      <c r="AM14" s="101" t="e">
        <f>RESULTADOS!#REF!</f>
        <v>#REF!</v>
      </c>
      <c r="AN14" s="101" t="e">
        <f>RESULTADOS!#REF!</f>
        <v>#REF!</v>
      </c>
      <c r="AO14" s="101" t="e">
        <f>RESULTADOS!#REF!</f>
        <v>#REF!</v>
      </c>
      <c r="AP14" s="101" t="e">
        <f>RESULTADOS!#REF!</f>
        <v>#REF!</v>
      </c>
      <c r="AQ14" s="101" t="e">
        <f>RESULTADOS!#REF!</f>
        <v>#REF!</v>
      </c>
      <c r="AR14" s="101" t="e">
        <f>RESULTADOS!#REF!</f>
        <v>#REF!</v>
      </c>
      <c r="AS14" s="101" t="e">
        <f>RESULTADOS!#REF!</f>
        <v>#REF!</v>
      </c>
      <c r="AT14" s="101" t="e">
        <f>RESULTADOS!#REF!</f>
        <v>#REF!</v>
      </c>
      <c r="AU14" s="101" t="e">
        <f>RESULTADOS!#REF!</f>
        <v>#REF!</v>
      </c>
      <c r="AV14" s="101" t="e">
        <f>RESULTADOS!#REF!</f>
        <v>#REF!</v>
      </c>
      <c r="AW14" s="101" t="e">
        <f>RESULTADOS!#REF!</f>
        <v>#REF!</v>
      </c>
      <c r="AX14" s="101" t="e">
        <f>RESULTADOS!#REF!</f>
        <v>#REF!</v>
      </c>
      <c r="AY14" s="101" t="e">
        <f>RESULTADOS!#REF!</f>
        <v>#REF!</v>
      </c>
      <c r="AZ14" s="101" t="e">
        <f>RESULTADOS!#REF!</f>
        <v>#REF!</v>
      </c>
      <c r="BA14" s="101" t="e">
        <f>RESULTADOS!#REF!</f>
        <v>#REF!</v>
      </c>
      <c r="BB14" s="101" t="e">
        <f>RESULTADOS!#REF!</f>
        <v>#REF!</v>
      </c>
      <c r="BC14" s="101" t="e">
        <f>RESULTADOS!#REF!</f>
        <v>#REF!</v>
      </c>
      <c r="BD14" s="101" t="e">
        <f>RESULTADOS!#REF!</f>
        <v>#REF!</v>
      </c>
      <c r="BE14" s="101" t="e">
        <f>RESULTADOS!#REF!</f>
        <v>#REF!</v>
      </c>
      <c r="BF14" s="101" t="e">
        <f>RESULTADOS!#REF!</f>
        <v>#REF!</v>
      </c>
      <c r="BG14" s="101" t="e">
        <f>RESULTADOS!#REF!</f>
        <v>#REF!</v>
      </c>
      <c r="BH14" s="101" t="e">
        <f>RESULTADOS!#REF!</f>
        <v>#REF!</v>
      </c>
      <c r="BI14" s="101" t="e">
        <f>RESULTADOS!#REF!</f>
        <v>#REF!</v>
      </c>
      <c r="BJ14" s="101" t="e">
        <f>RESULTADOS!#REF!</f>
        <v>#REF!</v>
      </c>
      <c r="BK14" s="101" t="e">
        <f>RESULTADOS!#REF!</f>
        <v>#REF!</v>
      </c>
      <c r="BL14" s="101" t="e">
        <f>RESULTADOS!#REF!</f>
        <v>#REF!</v>
      </c>
      <c r="BM14" s="101" t="e">
        <f>RESULTADOS!#REF!</f>
        <v>#REF!</v>
      </c>
      <c r="BN14" s="101" t="e">
        <f>RESULTADOS!#REF!</f>
        <v>#REF!</v>
      </c>
      <c r="BO14" s="101" t="e">
        <f>RESULTADOS!#REF!</f>
        <v>#REF!</v>
      </c>
      <c r="BP14" s="101" t="e">
        <f>RESULTADOS!#REF!</f>
        <v>#REF!</v>
      </c>
      <c r="BQ14" s="101" t="e">
        <f>RESULTADOS!#REF!</f>
        <v>#REF!</v>
      </c>
      <c r="BR14" s="101" t="e">
        <f>RESULTADOS!#REF!</f>
        <v>#REF!</v>
      </c>
      <c r="BS14" s="101" t="e">
        <f>RESULTADOS!#REF!</f>
        <v>#REF!</v>
      </c>
      <c r="BT14" s="101" t="e">
        <f>RESULTADOS!#REF!</f>
        <v>#REF!</v>
      </c>
      <c r="BU14" s="101" t="e">
        <f>RESULTADOS!#REF!</f>
        <v>#REF!</v>
      </c>
      <c r="BV14" s="101" t="e">
        <f>RESULTADOS!#REF!</f>
        <v>#REF!</v>
      </c>
      <c r="BW14" s="101" t="e">
        <f>RESULTADOS!#REF!</f>
        <v>#REF!</v>
      </c>
      <c r="BX14" s="101" t="e">
        <f>RESULTADOS!#REF!</f>
        <v>#REF!</v>
      </c>
      <c r="BY14" s="101" t="e">
        <f>RESULTADOS!#REF!</f>
        <v>#REF!</v>
      </c>
      <c r="BZ14" s="101" t="e">
        <f>RESULTADOS!#REF!</f>
        <v>#REF!</v>
      </c>
      <c r="CA14" s="101" t="e">
        <f>RESULTADOS!#REF!</f>
        <v>#REF!</v>
      </c>
      <c r="CB14" s="101" t="e">
        <f>RESULTADOS!#REF!</f>
        <v>#REF!</v>
      </c>
      <c r="CC14" s="101" t="e">
        <f>RESULTADOS!#REF!</f>
        <v>#REF!</v>
      </c>
      <c r="CD14" s="101" t="e">
        <f>RESULTADOS!#REF!</f>
        <v>#REF!</v>
      </c>
      <c r="CE14" s="101" t="e">
        <f>RESULTADOS!#REF!</f>
        <v>#REF!</v>
      </c>
      <c r="CF14" s="101" t="e">
        <f>RESULTADOS!#REF!</f>
        <v>#REF!</v>
      </c>
      <c r="CG14" s="101" t="e">
        <f>RESULTADOS!#REF!</f>
        <v>#REF!</v>
      </c>
      <c r="CH14" s="101" t="e">
        <f>RESULTADOS!#REF!</f>
        <v>#REF!</v>
      </c>
      <c r="CI14" s="101" t="e">
        <f>RESULTADOS!#REF!</f>
        <v>#REF!</v>
      </c>
      <c r="CJ14" s="101" t="e">
        <f>RESULTADOS!#REF!</f>
        <v>#REF!</v>
      </c>
      <c r="CK14" s="101" t="e">
        <f>RESULTADOS!#REF!</f>
        <v>#REF!</v>
      </c>
      <c r="CL14" s="101" t="e">
        <f>RESULTADOS!#REF!</f>
        <v>#REF!</v>
      </c>
      <c r="CM14" s="101" t="e">
        <f>RESULTADOS!#REF!</f>
        <v>#REF!</v>
      </c>
      <c r="CN14" s="101" t="e">
        <f>RESULTADOS!#REF!</f>
        <v>#REF!</v>
      </c>
      <c r="CO14" s="101" t="e">
        <f>RESULTADOS!#REF!</f>
        <v>#REF!</v>
      </c>
      <c r="CP14" s="101" t="e">
        <f>RESULTADOS!#REF!</f>
        <v>#REF!</v>
      </c>
      <c r="CQ14" s="101" t="e">
        <f>RESULTADOS!#REF!</f>
        <v>#REF!</v>
      </c>
      <c r="CR14" s="101" t="e">
        <f>RESULTADOS!#REF!</f>
        <v>#REF!</v>
      </c>
      <c r="CS14" s="101" t="e">
        <f>RESULTADOS!#REF!</f>
        <v>#REF!</v>
      </c>
      <c r="CT14" s="101" t="e">
        <f>RESULTADOS!#REF!</f>
        <v>#REF!</v>
      </c>
      <c r="CU14" s="101" t="e">
        <f>RESULTADOS!#REF!</f>
        <v>#REF!</v>
      </c>
      <c r="CV14" s="101" t="e">
        <f>RESULTADOS!#REF!</f>
        <v>#REF!</v>
      </c>
      <c r="CW14" s="101" t="e">
        <f>RESULTADOS!#REF!</f>
        <v>#REF!</v>
      </c>
      <c r="CX14" s="101" t="e">
        <f>RESULTADOS!#REF!</f>
        <v>#REF!</v>
      </c>
      <c r="CY14" s="101" t="e">
        <f>RESULTADOS!#REF!</f>
        <v>#REF!</v>
      </c>
      <c r="CZ14" s="101" t="e">
        <f>RESULTADOS!#REF!</f>
        <v>#REF!</v>
      </c>
      <c r="DA14" s="101" t="e">
        <f>RESULTADOS!#REF!</f>
        <v>#REF!</v>
      </c>
      <c r="DB14" s="101" t="e">
        <f>RESULTADOS!#REF!</f>
        <v>#REF!</v>
      </c>
      <c r="DC14" s="101" t="e">
        <f>RESULTADOS!#REF!</f>
        <v>#REF!</v>
      </c>
      <c r="DD14" s="101" t="e">
        <f>RESULTADOS!#REF!</f>
        <v>#REF!</v>
      </c>
      <c r="DE14" s="101" t="e">
        <f>RESULTADOS!#REF!</f>
        <v>#REF!</v>
      </c>
      <c r="DF14" s="101" t="e">
        <f>RESULTADOS!#REF!</f>
        <v>#REF!</v>
      </c>
      <c r="DG14" s="101" t="e">
        <f>RESULTADOS!#REF!</f>
        <v>#REF!</v>
      </c>
      <c r="DH14" s="101" t="e">
        <f>RESULTADOS!#REF!</f>
        <v>#REF!</v>
      </c>
      <c r="DI14" s="101" t="e">
        <f>RESULTADOS!#REF!</f>
        <v>#REF!</v>
      </c>
      <c r="DJ14" s="101" t="e">
        <f>RESULTADOS!#REF!</f>
        <v>#REF!</v>
      </c>
      <c r="DK14" s="101" t="e">
        <f>RESULTADOS!#REF!</f>
        <v>#REF!</v>
      </c>
      <c r="DL14" s="101" t="e">
        <f>RESULTADOS!#REF!</f>
        <v>#REF!</v>
      </c>
      <c r="DM14" s="101" t="e">
        <f>RESULTADOS!#REF!</f>
        <v>#REF!</v>
      </c>
      <c r="DN14" s="101" t="e">
        <f>RESULTADOS!#REF!</f>
        <v>#REF!</v>
      </c>
      <c r="DO14" s="103" t="e">
        <f>RESULTADOS!#REF!</f>
        <v>#REF!</v>
      </c>
      <c r="DP14" s="103" t="e">
        <f>RESULTADOS!#REF!</f>
        <v>#REF!</v>
      </c>
      <c r="DQ14" s="103" t="e">
        <f t="shared" si="1"/>
        <v>#REF!</v>
      </c>
      <c r="DR14" s="103" t="str" cm="1">
        <f t="array" ref="DR14">IFERROR(INDEX('03.Muestra'!$E$8:$E$17,SMALL(IF("Documento no web"='03.Muestra'!$D$8:$D$17,ROW('03.Muestra'!$E$8:$E$17)-MIN(ROW('03.Muestra'!$D$8:$D$17))+1,""),ROW()-2)),"")</f>
        <v/>
      </c>
      <c r="DS14" s="103" t="e">
        <f>RESULTADOS!#REF!</f>
        <v>#REF!</v>
      </c>
      <c r="DT14" s="103" t="str" cm="1">
        <f t="array" ref="DT14">IFERROR(INDEX('03.Muestra'!$G$8:$G$17,SMALL(IF("Documento no web"='03.Muestra'!$D$8:$D$17,ROW('03.Muestra'!$G$8:$G$17)-MIN(ROW('03.Muestra'!$D$8:$D$17))+1,""),ROW()-2)),"")</f>
        <v/>
      </c>
      <c r="DU14" s="167" t="str" cm="1">
        <f t="array" ref="DU14">IFERROR(INDEX('03.Muestra'!$H$8:$H$17,SMALL(IF("Documento no web"='03.Muestra'!$D$8:$D$17,ROW('03.Muestra'!$H$8:$H$17)-MIN(ROW('03.Muestra'!$D$8:$D$17))+1,""),ROW()-2)),"")</f>
        <v/>
      </c>
      <c r="DV14" s="101" t="e">
        <f>RESULTADOS!#REF!</f>
        <v>#REF!</v>
      </c>
      <c r="DW14" s="101" t="e">
        <f>RESULTADOS!#REF!</f>
        <v>#REF!</v>
      </c>
      <c r="DX14" s="101" t="e">
        <f>RESULTADOS!#REF!</f>
        <v>#REF!</v>
      </c>
      <c r="DY14" s="101" t="e">
        <f>RESULTADOS!#REF!</f>
        <v>#REF!</v>
      </c>
      <c r="DZ14" s="101" t="e">
        <f>RESULTADOS!#REF!</f>
        <v>#REF!</v>
      </c>
      <c r="EA14" s="101" t="e">
        <f>RESULTADOS!#REF!</f>
        <v>#REF!</v>
      </c>
      <c r="EB14" s="101" t="e">
        <f>RESULTADOS!#REF!</f>
        <v>#REF!</v>
      </c>
      <c r="EC14" s="101" t="e">
        <f>RESULTADOS!#REF!</f>
        <v>#REF!</v>
      </c>
      <c r="ED14" s="101" t="e">
        <f>RESULTADOS!#REF!</f>
        <v>#REF!</v>
      </c>
      <c r="EE14" s="101" t="e">
        <f>RESULTADOS!#REF!</f>
        <v>#REF!</v>
      </c>
      <c r="EF14" s="101" t="e">
        <f>RESULTADOS!#REF!</f>
        <v>#REF!</v>
      </c>
      <c r="EG14" s="101" t="e">
        <f>RESULTADOS!#REF!</f>
        <v>#REF!</v>
      </c>
      <c r="EH14" s="101" t="e">
        <f>RESULTADOS!#REF!</f>
        <v>#REF!</v>
      </c>
      <c r="EI14" s="101" t="e">
        <f>RESULTADOS!#REF!</f>
        <v>#REF!</v>
      </c>
      <c r="EJ14" s="101" t="e">
        <f>RESULTADOS!#REF!</f>
        <v>#REF!</v>
      </c>
      <c r="EK14" s="101" t="e">
        <f>RESULTADOS!#REF!</f>
        <v>#REF!</v>
      </c>
      <c r="EL14" s="101" t="e">
        <f>RESULTADOS!#REF!</f>
        <v>#REF!</v>
      </c>
      <c r="EM14" s="101" t="e">
        <f>RESULTADOS!#REF!</f>
        <v>#REF!</v>
      </c>
      <c r="EN14" s="101" t="e">
        <f>RESULTADOS!#REF!</f>
        <v>#REF!</v>
      </c>
      <c r="EO14" s="101" t="e">
        <f>RESULTADOS!#REF!</f>
        <v>#REF!</v>
      </c>
      <c r="EP14" s="101" t="e">
        <f>RESULTADOS!#REF!</f>
        <v>#REF!</v>
      </c>
      <c r="EQ14" s="101" t="e">
        <f>RESULTADOS!#REF!</f>
        <v>#REF!</v>
      </c>
      <c r="ER14" s="101" t="e">
        <f>RESULTADOS!#REF!</f>
        <v>#REF!</v>
      </c>
      <c r="ES14" s="101" t="e">
        <f>RESULTADOS!#REF!</f>
        <v>#REF!</v>
      </c>
      <c r="ET14" s="101" t="e">
        <f>RESULTADOS!#REF!</f>
        <v>#REF!</v>
      </c>
      <c r="EU14" s="101" t="e">
        <f>RESULTADOS!#REF!</f>
        <v>#REF!</v>
      </c>
      <c r="EV14" s="101" t="e">
        <f>RESULTADOS!#REF!</f>
        <v>#REF!</v>
      </c>
      <c r="EW14" s="101" t="e">
        <f>RESULTADOS!#REF!</f>
        <v>#REF!</v>
      </c>
      <c r="EX14" s="101" t="e">
        <f>RESULTADOS!#REF!</f>
        <v>#REF!</v>
      </c>
      <c r="EY14" s="101" t="e">
        <f>RESULTADOS!#REF!</f>
        <v>#REF!</v>
      </c>
      <c r="EZ14" s="101" t="e">
        <f>RESULTADOS!#REF!</f>
        <v>#REF!</v>
      </c>
      <c r="FA14" s="101" t="e">
        <f>RESULTADOS!#REF!</f>
        <v>#REF!</v>
      </c>
      <c r="FB14" s="101" t="e">
        <f>RESULTADOS!#REF!</f>
        <v>#REF!</v>
      </c>
      <c r="FC14" s="101" t="e">
        <f>RESULTADOS!#REF!</f>
        <v>#REF!</v>
      </c>
      <c r="FD14" s="101" t="e">
        <f>RESULTADOS!#REF!</f>
        <v>#REF!</v>
      </c>
      <c r="FE14" s="101" t="e">
        <f>RESULTADOS!#REF!</f>
        <v>#REF!</v>
      </c>
      <c r="FF14" s="101" t="e">
        <f>RESULTADOS!#REF!</f>
        <v>#REF!</v>
      </c>
      <c r="FG14" s="101" t="e">
        <f>RESULTADOS!#REF!</f>
        <v>#REF!</v>
      </c>
      <c r="FH14" s="101" t="e">
        <f>RESULTADOS!#REF!</f>
        <v>#REF!</v>
      </c>
      <c r="FI14" s="101" t="e">
        <f>RESULTADOS!#REF!</f>
        <v>#REF!</v>
      </c>
      <c r="FJ14" s="101" t="e">
        <f>RESULTADOS!#REF!</f>
        <v>#REF!</v>
      </c>
      <c r="FK14" s="101" t="e">
        <f>RESULTADOS!#REF!</f>
        <v>#REF!</v>
      </c>
      <c r="FL14" s="101" t="e">
        <f>RESULTADOS!#REF!</f>
        <v>#REF!</v>
      </c>
      <c r="FM14" s="101" t="e">
        <f>RESULTADOS!#REF!</f>
        <v>#REF!</v>
      </c>
      <c r="FN14" s="101" t="e">
        <f>RESULTADOS!#REF!</f>
        <v>#REF!</v>
      </c>
    </row>
    <row r="15" spans="1:170" ht="13">
      <c r="C15" s="99" t="s">
        <v>139</v>
      </c>
      <c r="D15" s="102" t="str">
        <f>'01.Definición de ámbito'!C25</f>
        <v>UNE-EN 301 549:2022 - excluyendo el contenido excluido por el RD 1112/2018</v>
      </c>
      <c r="E15" s="99" t="s">
        <v>297</v>
      </c>
      <c r="F15" s="102" t="str">
        <f>'02.Tecnologías'!I12</f>
        <v>No</v>
      </c>
      <c r="G15" s="146"/>
      <c r="H15" s="146"/>
      <c r="I15" s="146"/>
      <c r="J15" s="146"/>
      <c r="T15" s="103" t="e">
        <f>RESULTADOS!#REF!</f>
        <v>#REF!</v>
      </c>
      <c r="U15" s="103" t="e">
        <f>RESULTADOS!#REF!</f>
        <v>#REF!</v>
      </c>
      <c r="V15" s="103" t="e">
        <f t="shared" si="0"/>
        <v>#REF!</v>
      </c>
      <c r="W15" s="103" t="str">
        <v/>
      </c>
      <c r="X15" s="103" t="e">
        <f>RESULTADOS!#REF!</f>
        <v>#REF!</v>
      </c>
      <c r="Y15" s="103" t="str">
        <v/>
      </c>
      <c r="Z15" s="167" t="str">
        <v/>
      </c>
      <c r="AA15" s="101" t="e">
        <f>RESULTADOS!#REF!</f>
        <v>#REF!</v>
      </c>
      <c r="AB15" s="101" t="e">
        <f>RESULTADOS!#REF!</f>
        <v>#REF!</v>
      </c>
      <c r="AC15" s="101" t="e">
        <f>RESULTADOS!#REF!</f>
        <v>#REF!</v>
      </c>
      <c r="AD15" s="101" t="e">
        <f>RESULTADOS!#REF!</f>
        <v>#REF!</v>
      </c>
      <c r="AE15" s="101" t="e">
        <f>RESULTADOS!#REF!</f>
        <v>#REF!</v>
      </c>
      <c r="AF15" s="101" t="e">
        <f>RESULTADOS!#REF!</f>
        <v>#REF!</v>
      </c>
      <c r="AG15" s="101" t="e">
        <f>RESULTADOS!#REF!</f>
        <v>#REF!</v>
      </c>
      <c r="AH15" s="101" t="e">
        <f>RESULTADOS!#REF!</f>
        <v>#REF!</v>
      </c>
      <c r="AI15" s="101" t="e">
        <f>RESULTADOS!#REF!</f>
        <v>#REF!</v>
      </c>
      <c r="AJ15" s="101" t="e">
        <f>RESULTADOS!#REF!</f>
        <v>#REF!</v>
      </c>
      <c r="AK15" s="101" t="e">
        <f>RESULTADOS!#REF!</f>
        <v>#REF!</v>
      </c>
      <c r="AL15" s="101" t="e">
        <f>RESULTADOS!#REF!</f>
        <v>#REF!</v>
      </c>
      <c r="AM15" s="101" t="e">
        <f>RESULTADOS!#REF!</f>
        <v>#REF!</v>
      </c>
      <c r="AN15" s="101" t="e">
        <f>RESULTADOS!#REF!</f>
        <v>#REF!</v>
      </c>
      <c r="AO15" s="101" t="e">
        <f>RESULTADOS!#REF!</f>
        <v>#REF!</v>
      </c>
      <c r="AP15" s="101" t="e">
        <f>RESULTADOS!#REF!</f>
        <v>#REF!</v>
      </c>
      <c r="AQ15" s="101" t="e">
        <f>RESULTADOS!#REF!</f>
        <v>#REF!</v>
      </c>
      <c r="AR15" s="101" t="e">
        <f>RESULTADOS!#REF!</f>
        <v>#REF!</v>
      </c>
      <c r="AS15" s="101" t="e">
        <f>RESULTADOS!#REF!</f>
        <v>#REF!</v>
      </c>
      <c r="AT15" s="101" t="e">
        <f>RESULTADOS!#REF!</f>
        <v>#REF!</v>
      </c>
      <c r="AU15" s="101" t="e">
        <f>RESULTADOS!#REF!</f>
        <v>#REF!</v>
      </c>
      <c r="AV15" s="101" t="e">
        <f>RESULTADOS!#REF!</f>
        <v>#REF!</v>
      </c>
      <c r="AW15" s="101" t="e">
        <f>RESULTADOS!#REF!</f>
        <v>#REF!</v>
      </c>
      <c r="AX15" s="101" t="e">
        <f>RESULTADOS!#REF!</f>
        <v>#REF!</v>
      </c>
      <c r="AY15" s="101" t="e">
        <f>RESULTADOS!#REF!</f>
        <v>#REF!</v>
      </c>
      <c r="AZ15" s="101" t="e">
        <f>RESULTADOS!#REF!</f>
        <v>#REF!</v>
      </c>
      <c r="BA15" s="101" t="e">
        <f>RESULTADOS!#REF!</f>
        <v>#REF!</v>
      </c>
      <c r="BB15" s="101" t="e">
        <f>RESULTADOS!#REF!</f>
        <v>#REF!</v>
      </c>
      <c r="BC15" s="101" t="e">
        <f>RESULTADOS!#REF!</f>
        <v>#REF!</v>
      </c>
      <c r="BD15" s="101" t="e">
        <f>RESULTADOS!#REF!</f>
        <v>#REF!</v>
      </c>
      <c r="BE15" s="101" t="e">
        <f>RESULTADOS!#REF!</f>
        <v>#REF!</v>
      </c>
      <c r="BF15" s="101" t="e">
        <f>RESULTADOS!#REF!</f>
        <v>#REF!</v>
      </c>
      <c r="BG15" s="101" t="e">
        <f>RESULTADOS!#REF!</f>
        <v>#REF!</v>
      </c>
      <c r="BH15" s="101" t="e">
        <f>RESULTADOS!#REF!</f>
        <v>#REF!</v>
      </c>
      <c r="BI15" s="101" t="e">
        <f>RESULTADOS!#REF!</f>
        <v>#REF!</v>
      </c>
      <c r="BJ15" s="101" t="e">
        <f>RESULTADOS!#REF!</f>
        <v>#REF!</v>
      </c>
      <c r="BK15" s="101" t="e">
        <f>RESULTADOS!#REF!</f>
        <v>#REF!</v>
      </c>
      <c r="BL15" s="101" t="e">
        <f>RESULTADOS!#REF!</f>
        <v>#REF!</v>
      </c>
      <c r="BM15" s="101" t="e">
        <f>RESULTADOS!#REF!</f>
        <v>#REF!</v>
      </c>
      <c r="BN15" s="101" t="e">
        <f>RESULTADOS!#REF!</f>
        <v>#REF!</v>
      </c>
      <c r="BO15" s="101" t="e">
        <f>RESULTADOS!#REF!</f>
        <v>#REF!</v>
      </c>
      <c r="BP15" s="101" t="e">
        <f>RESULTADOS!#REF!</f>
        <v>#REF!</v>
      </c>
      <c r="BQ15" s="101" t="e">
        <f>RESULTADOS!#REF!</f>
        <v>#REF!</v>
      </c>
      <c r="BR15" s="101" t="e">
        <f>RESULTADOS!#REF!</f>
        <v>#REF!</v>
      </c>
      <c r="BS15" s="101" t="e">
        <f>RESULTADOS!#REF!</f>
        <v>#REF!</v>
      </c>
      <c r="BT15" s="101" t="e">
        <f>RESULTADOS!#REF!</f>
        <v>#REF!</v>
      </c>
      <c r="BU15" s="101" t="e">
        <f>RESULTADOS!#REF!</f>
        <v>#REF!</v>
      </c>
      <c r="BV15" s="101" t="e">
        <f>RESULTADOS!#REF!</f>
        <v>#REF!</v>
      </c>
      <c r="BW15" s="101" t="e">
        <f>RESULTADOS!#REF!</f>
        <v>#REF!</v>
      </c>
      <c r="BX15" s="101" t="e">
        <f>RESULTADOS!#REF!</f>
        <v>#REF!</v>
      </c>
      <c r="BY15" s="101" t="e">
        <f>RESULTADOS!#REF!</f>
        <v>#REF!</v>
      </c>
      <c r="BZ15" s="101" t="e">
        <f>RESULTADOS!#REF!</f>
        <v>#REF!</v>
      </c>
      <c r="CA15" s="101" t="e">
        <f>RESULTADOS!#REF!</f>
        <v>#REF!</v>
      </c>
      <c r="CB15" s="101" t="e">
        <f>RESULTADOS!#REF!</f>
        <v>#REF!</v>
      </c>
      <c r="CC15" s="101" t="e">
        <f>RESULTADOS!#REF!</f>
        <v>#REF!</v>
      </c>
      <c r="CD15" s="101" t="e">
        <f>RESULTADOS!#REF!</f>
        <v>#REF!</v>
      </c>
      <c r="CE15" s="101" t="e">
        <f>RESULTADOS!#REF!</f>
        <v>#REF!</v>
      </c>
      <c r="CF15" s="101" t="e">
        <f>RESULTADOS!#REF!</f>
        <v>#REF!</v>
      </c>
      <c r="CG15" s="101" t="e">
        <f>RESULTADOS!#REF!</f>
        <v>#REF!</v>
      </c>
      <c r="CH15" s="101" t="e">
        <f>RESULTADOS!#REF!</f>
        <v>#REF!</v>
      </c>
      <c r="CI15" s="101" t="e">
        <f>RESULTADOS!#REF!</f>
        <v>#REF!</v>
      </c>
      <c r="CJ15" s="101" t="e">
        <f>RESULTADOS!#REF!</f>
        <v>#REF!</v>
      </c>
      <c r="CK15" s="101" t="e">
        <f>RESULTADOS!#REF!</f>
        <v>#REF!</v>
      </c>
      <c r="CL15" s="101" t="e">
        <f>RESULTADOS!#REF!</f>
        <v>#REF!</v>
      </c>
      <c r="CM15" s="101" t="e">
        <f>RESULTADOS!#REF!</f>
        <v>#REF!</v>
      </c>
      <c r="CN15" s="101" t="e">
        <f>RESULTADOS!#REF!</f>
        <v>#REF!</v>
      </c>
      <c r="CO15" s="101" t="e">
        <f>RESULTADOS!#REF!</f>
        <v>#REF!</v>
      </c>
      <c r="CP15" s="101" t="e">
        <f>RESULTADOS!#REF!</f>
        <v>#REF!</v>
      </c>
      <c r="CQ15" s="101" t="e">
        <f>RESULTADOS!#REF!</f>
        <v>#REF!</v>
      </c>
      <c r="CR15" s="101" t="e">
        <f>RESULTADOS!#REF!</f>
        <v>#REF!</v>
      </c>
      <c r="CS15" s="101" t="e">
        <f>RESULTADOS!#REF!</f>
        <v>#REF!</v>
      </c>
      <c r="CT15" s="101" t="e">
        <f>RESULTADOS!#REF!</f>
        <v>#REF!</v>
      </c>
      <c r="CU15" s="101" t="e">
        <f>RESULTADOS!#REF!</f>
        <v>#REF!</v>
      </c>
      <c r="CV15" s="101" t="e">
        <f>RESULTADOS!#REF!</f>
        <v>#REF!</v>
      </c>
      <c r="CW15" s="101" t="e">
        <f>RESULTADOS!#REF!</f>
        <v>#REF!</v>
      </c>
      <c r="CX15" s="101" t="e">
        <f>RESULTADOS!#REF!</f>
        <v>#REF!</v>
      </c>
      <c r="CY15" s="101" t="e">
        <f>RESULTADOS!#REF!</f>
        <v>#REF!</v>
      </c>
      <c r="CZ15" s="101" t="e">
        <f>RESULTADOS!#REF!</f>
        <v>#REF!</v>
      </c>
      <c r="DA15" s="101" t="e">
        <f>RESULTADOS!#REF!</f>
        <v>#REF!</v>
      </c>
      <c r="DB15" s="101" t="e">
        <f>RESULTADOS!#REF!</f>
        <v>#REF!</v>
      </c>
      <c r="DC15" s="101" t="e">
        <f>RESULTADOS!#REF!</f>
        <v>#REF!</v>
      </c>
      <c r="DD15" s="101" t="e">
        <f>RESULTADOS!#REF!</f>
        <v>#REF!</v>
      </c>
      <c r="DE15" s="101" t="e">
        <f>RESULTADOS!#REF!</f>
        <v>#REF!</v>
      </c>
      <c r="DF15" s="101" t="e">
        <f>RESULTADOS!#REF!</f>
        <v>#REF!</v>
      </c>
      <c r="DG15" s="101" t="e">
        <f>RESULTADOS!#REF!</f>
        <v>#REF!</v>
      </c>
      <c r="DH15" s="101" t="e">
        <f>RESULTADOS!#REF!</f>
        <v>#REF!</v>
      </c>
      <c r="DI15" s="101" t="e">
        <f>RESULTADOS!#REF!</f>
        <v>#REF!</v>
      </c>
      <c r="DJ15" s="101" t="e">
        <f>RESULTADOS!#REF!</f>
        <v>#REF!</v>
      </c>
      <c r="DK15" s="101" t="e">
        <f>RESULTADOS!#REF!</f>
        <v>#REF!</v>
      </c>
      <c r="DL15" s="101" t="e">
        <f>RESULTADOS!#REF!</f>
        <v>#REF!</v>
      </c>
      <c r="DM15" s="101" t="e">
        <f>RESULTADOS!#REF!</f>
        <v>#REF!</v>
      </c>
      <c r="DN15" s="101" t="e">
        <f>RESULTADOS!#REF!</f>
        <v>#REF!</v>
      </c>
      <c r="DO15" s="103" t="e">
        <f>RESULTADOS!#REF!</f>
        <v>#REF!</v>
      </c>
      <c r="DP15" s="103" t="e">
        <f>RESULTADOS!#REF!</f>
        <v>#REF!</v>
      </c>
      <c r="DQ15" s="103" t="e">
        <f t="shared" si="1"/>
        <v>#REF!</v>
      </c>
      <c r="DR15" s="103" t="str" cm="1">
        <f t="array" ref="DR15">IFERROR(INDEX('03.Muestra'!$E$8:$E$17,SMALL(IF("Documento no web"='03.Muestra'!$D$8:$D$17,ROW('03.Muestra'!$E$8:$E$17)-MIN(ROW('03.Muestra'!$D$8:$D$17))+1,""),ROW()-2)),"")</f>
        <v/>
      </c>
      <c r="DS15" s="103" t="e">
        <f>RESULTADOS!#REF!</f>
        <v>#REF!</v>
      </c>
      <c r="DT15" s="103" t="str" cm="1">
        <f t="array" ref="DT15">IFERROR(INDEX('03.Muestra'!$G$8:$G$17,SMALL(IF("Documento no web"='03.Muestra'!$D$8:$D$17,ROW('03.Muestra'!$G$8:$G$17)-MIN(ROW('03.Muestra'!$D$8:$D$17))+1,""),ROW()-2)),"")</f>
        <v/>
      </c>
      <c r="DU15" s="167" t="str" cm="1">
        <f t="array" ref="DU15">IFERROR(INDEX('03.Muestra'!$H$8:$H$17,SMALL(IF("Documento no web"='03.Muestra'!$D$8:$D$17,ROW('03.Muestra'!$H$8:$H$17)-MIN(ROW('03.Muestra'!$D$8:$D$17))+1,""),ROW()-2)),"")</f>
        <v/>
      </c>
      <c r="DV15" s="101" t="e">
        <f>RESULTADOS!#REF!</f>
        <v>#REF!</v>
      </c>
      <c r="DW15" s="101" t="e">
        <f>RESULTADOS!#REF!</f>
        <v>#REF!</v>
      </c>
      <c r="DX15" s="101" t="e">
        <f>RESULTADOS!#REF!</f>
        <v>#REF!</v>
      </c>
      <c r="DY15" s="101" t="e">
        <f>RESULTADOS!#REF!</f>
        <v>#REF!</v>
      </c>
      <c r="DZ15" s="101" t="e">
        <f>RESULTADOS!#REF!</f>
        <v>#REF!</v>
      </c>
      <c r="EA15" s="101" t="e">
        <f>RESULTADOS!#REF!</f>
        <v>#REF!</v>
      </c>
      <c r="EB15" s="101" t="e">
        <f>RESULTADOS!#REF!</f>
        <v>#REF!</v>
      </c>
      <c r="EC15" s="101" t="e">
        <f>RESULTADOS!#REF!</f>
        <v>#REF!</v>
      </c>
      <c r="ED15" s="101" t="e">
        <f>RESULTADOS!#REF!</f>
        <v>#REF!</v>
      </c>
      <c r="EE15" s="101" t="e">
        <f>RESULTADOS!#REF!</f>
        <v>#REF!</v>
      </c>
      <c r="EF15" s="101" t="e">
        <f>RESULTADOS!#REF!</f>
        <v>#REF!</v>
      </c>
      <c r="EG15" s="101" t="e">
        <f>RESULTADOS!#REF!</f>
        <v>#REF!</v>
      </c>
      <c r="EH15" s="101" t="e">
        <f>RESULTADOS!#REF!</f>
        <v>#REF!</v>
      </c>
      <c r="EI15" s="101" t="e">
        <f>RESULTADOS!#REF!</f>
        <v>#REF!</v>
      </c>
      <c r="EJ15" s="101" t="e">
        <f>RESULTADOS!#REF!</f>
        <v>#REF!</v>
      </c>
      <c r="EK15" s="101" t="e">
        <f>RESULTADOS!#REF!</f>
        <v>#REF!</v>
      </c>
      <c r="EL15" s="101" t="e">
        <f>RESULTADOS!#REF!</f>
        <v>#REF!</v>
      </c>
      <c r="EM15" s="101" t="e">
        <f>RESULTADOS!#REF!</f>
        <v>#REF!</v>
      </c>
      <c r="EN15" s="101" t="e">
        <f>RESULTADOS!#REF!</f>
        <v>#REF!</v>
      </c>
      <c r="EO15" s="101" t="e">
        <f>RESULTADOS!#REF!</f>
        <v>#REF!</v>
      </c>
      <c r="EP15" s="101" t="e">
        <f>RESULTADOS!#REF!</f>
        <v>#REF!</v>
      </c>
      <c r="EQ15" s="101" t="e">
        <f>RESULTADOS!#REF!</f>
        <v>#REF!</v>
      </c>
      <c r="ER15" s="101" t="e">
        <f>RESULTADOS!#REF!</f>
        <v>#REF!</v>
      </c>
      <c r="ES15" s="101" t="e">
        <f>RESULTADOS!#REF!</f>
        <v>#REF!</v>
      </c>
      <c r="ET15" s="101" t="e">
        <f>RESULTADOS!#REF!</f>
        <v>#REF!</v>
      </c>
      <c r="EU15" s="101" t="e">
        <f>RESULTADOS!#REF!</f>
        <v>#REF!</v>
      </c>
      <c r="EV15" s="101" t="e">
        <f>RESULTADOS!#REF!</f>
        <v>#REF!</v>
      </c>
      <c r="EW15" s="101" t="e">
        <f>RESULTADOS!#REF!</f>
        <v>#REF!</v>
      </c>
      <c r="EX15" s="101" t="e">
        <f>RESULTADOS!#REF!</f>
        <v>#REF!</v>
      </c>
      <c r="EY15" s="101" t="e">
        <f>RESULTADOS!#REF!</f>
        <v>#REF!</v>
      </c>
      <c r="EZ15" s="101" t="e">
        <f>RESULTADOS!#REF!</f>
        <v>#REF!</v>
      </c>
      <c r="FA15" s="101" t="e">
        <f>RESULTADOS!#REF!</f>
        <v>#REF!</v>
      </c>
      <c r="FB15" s="101" t="e">
        <f>RESULTADOS!#REF!</f>
        <v>#REF!</v>
      </c>
      <c r="FC15" s="101" t="e">
        <f>RESULTADOS!#REF!</f>
        <v>#REF!</v>
      </c>
      <c r="FD15" s="101" t="e">
        <f>RESULTADOS!#REF!</f>
        <v>#REF!</v>
      </c>
      <c r="FE15" s="101" t="e">
        <f>RESULTADOS!#REF!</f>
        <v>#REF!</v>
      </c>
      <c r="FF15" s="101" t="e">
        <f>RESULTADOS!#REF!</f>
        <v>#REF!</v>
      </c>
      <c r="FG15" s="101" t="e">
        <f>RESULTADOS!#REF!</f>
        <v>#REF!</v>
      </c>
      <c r="FH15" s="101" t="e">
        <f>RESULTADOS!#REF!</f>
        <v>#REF!</v>
      </c>
      <c r="FI15" s="101" t="e">
        <f>RESULTADOS!#REF!</f>
        <v>#REF!</v>
      </c>
      <c r="FJ15" s="101" t="e">
        <f>RESULTADOS!#REF!</f>
        <v>#REF!</v>
      </c>
      <c r="FK15" s="101" t="e">
        <f>RESULTADOS!#REF!</f>
        <v>#REF!</v>
      </c>
      <c r="FL15" s="101" t="e">
        <f>RESULTADOS!#REF!</f>
        <v>#REF!</v>
      </c>
      <c r="FM15" s="101" t="e">
        <f>RESULTADOS!#REF!</f>
        <v>#REF!</v>
      </c>
      <c r="FN15" s="101" t="e">
        <f>RESULTADOS!#REF!</f>
        <v>#REF!</v>
      </c>
    </row>
    <row r="16" spans="1:170" ht="13">
      <c r="C16" s="99" t="s">
        <v>140</v>
      </c>
      <c r="D16" s="102" t="str">
        <f>'01.Definición de ámbito'!C27</f>
        <v>La revisión es realizada desde un equipo con Windows 10, y desde el navegador Google Chrome</v>
      </c>
      <c r="F16" s="146"/>
      <c r="G16" s="146"/>
      <c r="H16" s="146"/>
      <c r="I16" s="146"/>
      <c r="J16" s="146"/>
      <c r="T16" s="103" t="e">
        <f>RESULTADOS!#REF!</f>
        <v>#REF!</v>
      </c>
      <c r="U16" s="103" t="e">
        <f>RESULTADOS!#REF!</f>
        <v>#REF!</v>
      </c>
      <c r="V16" s="103" t="e">
        <f t="shared" si="0"/>
        <v>#REF!</v>
      </c>
      <c r="W16" s="103" t="str">
        <v/>
      </c>
      <c r="X16" s="103" t="e">
        <f>RESULTADOS!#REF!</f>
        <v>#REF!</v>
      </c>
      <c r="Y16" s="103" t="str">
        <v/>
      </c>
      <c r="Z16" s="167" t="str">
        <v/>
      </c>
      <c r="AA16" s="101" t="e">
        <f>RESULTADOS!#REF!</f>
        <v>#REF!</v>
      </c>
      <c r="AB16" s="101" t="e">
        <f>RESULTADOS!#REF!</f>
        <v>#REF!</v>
      </c>
      <c r="AC16" s="101" t="e">
        <f>RESULTADOS!#REF!</f>
        <v>#REF!</v>
      </c>
      <c r="AD16" s="101" t="e">
        <f>RESULTADOS!#REF!</f>
        <v>#REF!</v>
      </c>
      <c r="AE16" s="101" t="e">
        <f>RESULTADOS!#REF!</f>
        <v>#REF!</v>
      </c>
      <c r="AF16" s="101" t="e">
        <f>RESULTADOS!#REF!</f>
        <v>#REF!</v>
      </c>
      <c r="AG16" s="101" t="e">
        <f>RESULTADOS!#REF!</f>
        <v>#REF!</v>
      </c>
      <c r="AH16" s="101" t="e">
        <f>RESULTADOS!#REF!</f>
        <v>#REF!</v>
      </c>
      <c r="AI16" s="101" t="e">
        <f>RESULTADOS!#REF!</f>
        <v>#REF!</v>
      </c>
      <c r="AJ16" s="101" t="e">
        <f>RESULTADOS!#REF!</f>
        <v>#REF!</v>
      </c>
      <c r="AK16" s="101" t="e">
        <f>RESULTADOS!#REF!</f>
        <v>#REF!</v>
      </c>
      <c r="AL16" s="101" t="e">
        <f>RESULTADOS!#REF!</f>
        <v>#REF!</v>
      </c>
      <c r="AM16" s="101" t="e">
        <f>RESULTADOS!#REF!</f>
        <v>#REF!</v>
      </c>
      <c r="AN16" s="101" t="e">
        <f>RESULTADOS!#REF!</f>
        <v>#REF!</v>
      </c>
      <c r="AO16" s="101" t="e">
        <f>RESULTADOS!#REF!</f>
        <v>#REF!</v>
      </c>
      <c r="AP16" s="101" t="e">
        <f>RESULTADOS!#REF!</f>
        <v>#REF!</v>
      </c>
      <c r="AQ16" s="101" t="e">
        <f>RESULTADOS!#REF!</f>
        <v>#REF!</v>
      </c>
      <c r="AR16" s="101" t="e">
        <f>RESULTADOS!#REF!</f>
        <v>#REF!</v>
      </c>
      <c r="AS16" s="101" t="e">
        <f>RESULTADOS!#REF!</f>
        <v>#REF!</v>
      </c>
      <c r="AT16" s="101" t="e">
        <f>RESULTADOS!#REF!</f>
        <v>#REF!</v>
      </c>
      <c r="AU16" s="101" t="e">
        <f>RESULTADOS!#REF!</f>
        <v>#REF!</v>
      </c>
      <c r="AV16" s="101" t="e">
        <f>RESULTADOS!#REF!</f>
        <v>#REF!</v>
      </c>
      <c r="AW16" s="101" t="e">
        <f>RESULTADOS!#REF!</f>
        <v>#REF!</v>
      </c>
      <c r="AX16" s="101" t="e">
        <f>RESULTADOS!#REF!</f>
        <v>#REF!</v>
      </c>
      <c r="AY16" s="101" t="e">
        <f>RESULTADOS!#REF!</f>
        <v>#REF!</v>
      </c>
      <c r="AZ16" s="101" t="e">
        <f>RESULTADOS!#REF!</f>
        <v>#REF!</v>
      </c>
      <c r="BA16" s="101" t="e">
        <f>RESULTADOS!#REF!</f>
        <v>#REF!</v>
      </c>
      <c r="BB16" s="101" t="e">
        <f>RESULTADOS!#REF!</f>
        <v>#REF!</v>
      </c>
      <c r="BC16" s="101" t="e">
        <f>RESULTADOS!#REF!</f>
        <v>#REF!</v>
      </c>
      <c r="BD16" s="101" t="e">
        <f>RESULTADOS!#REF!</f>
        <v>#REF!</v>
      </c>
      <c r="BE16" s="101" t="e">
        <f>RESULTADOS!#REF!</f>
        <v>#REF!</v>
      </c>
      <c r="BF16" s="101" t="e">
        <f>RESULTADOS!#REF!</f>
        <v>#REF!</v>
      </c>
      <c r="BG16" s="101" t="e">
        <f>RESULTADOS!#REF!</f>
        <v>#REF!</v>
      </c>
      <c r="BH16" s="101" t="e">
        <f>RESULTADOS!#REF!</f>
        <v>#REF!</v>
      </c>
      <c r="BI16" s="101" t="e">
        <f>RESULTADOS!#REF!</f>
        <v>#REF!</v>
      </c>
      <c r="BJ16" s="101" t="e">
        <f>RESULTADOS!#REF!</f>
        <v>#REF!</v>
      </c>
      <c r="BK16" s="101" t="e">
        <f>RESULTADOS!#REF!</f>
        <v>#REF!</v>
      </c>
      <c r="BL16" s="101" t="e">
        <f>RESULTADOS!#REF!</f>
        <v>#REF!</v>
      </c>
      <c r="BM16" s="101" t="e">
        <f>RESULTADOS!#REF!</f>
        <v>#REF!</v>
      </c>
      <c r="BN16" s="101" t="e">
        <f>RESULTADOS!#REF!</f>
        <v>#REF!</v>
      </c>
      <c r="BO16" s="101" t="e">
        <f>RESULTADOS!#REF!</f>
        <v>#REF!</v>
      </c>
      <c r="BP16" s="101" t="e">
        <f>RESULTADOS!#REF!</f>
        <v>#REF!</v>
      </c>
      <c r="BQ16" s="101" t="e">
        <f>RESULTADOS!#REF!</f>
        <v>#REF!</v>
      </c>
      <c r="BR16" s="101" t="e">
        <f>RESULTADOS!#REF!</f>
        <v>#REF!</v>
      </c>
      <c r="BS16" s="101" t="e">
        <f>RESULTADOS!#REF!</f>
        <v>#REF!</v>
      </c>
      <c r="BT16" s="101" t="e">
        <f>RESULTADOS!#REF!</f>
        <v>#REF!</v>
      </c>
      <c r="BU16" s="101" t="e">
        <f>RESULTADOS!#REF!</f>
        <v>#REF!</v>
      </c>
      <c r="BV16" s="101" t="e">
        <f>RESULTADOS!#REF!</f>
        <v>#REF!</v>
      </c>
      <c r="BW16" s="101" t="e">
        <f>RESULTADOS!#REF!</f>
        <v>#REF!</v>
      </c>
      <c r="BX16" s="101" t="e">
        <f>RESULTADOS!#REF!</f>
        <v>#REF!</v>
      </c>
      <c r="BY16" s="101" t="e">
        <f>RESULTADOS!#REF!</f>
        <v>#REF!</v>
      </c>
      <c r="BZ16" s="101" t="e">
        <f>RESULTADOS!#REF!</f>
        <v>#REF!</v>
      </c>
      <c r="CA16" s="101" t="e">
        <f>RESULTADOS!#REF!</f>
        <v>#REF!</v>
      </c>
      <c r="CB16" s="101" t="e">
        <f>RESULTADOS!#REF!</f>
        <v>#REF!</v>
      </c>
      <c r="CC16" s="101" t="e">
        <f>RESULTADOS!#REF!</f>
        <v>#REF!</v>
      </c>
      <c r="CD16" s="101" t="e">
        <f>RESULTADOS!#REF!</f>
        <v>#REF!</v>
      </c>
      <c r="CE16" s="101" t="e">
        <f>RESULTADOS!#REF!</f>
        <v>#REF!</v>
      </c>
      <c r="CF16" s="101" t="e">
        <f>RESULTADOS!#REF!</f>
        <v>#REF!</v>
      </c>
      <c r="CG16" s="101" t="e">
        <f>RESULTADOS!#REF!</f>
        <v>#REF!</v>
      </c>
      <c r="CH16" s="101" t="e">
        <f>RESULTADOS!#REF!</f>
        <v>#REF!</v>
      </c>
      <c r="CI16" s="101" t="e">
        <f>RESULTADOS!#REF!</f>
        <v>#REF!</v>
      </c>
      <c r="CJ16" s="101" t="e">
        <f>RESULTADOS!#REF!</f>
        <v>#REF!</v>
      </c>
      <c r="CK16" s="101" t="e">
        <f>RESULTADOS!#REF!</f>
        <v>#REF!</v>
      </c>
      <c r="CL16" s="101" t="e">
        <f>RESULTADOS!#REF!</f>
        <v>#REF!</v>
      </c>
      <c r="CM16" s="101" t="e">
        <f>RESULTADOS!#REF!</f>
        <v>#REF!</v>
      </c>
      <c r="CN16" s="101" t="e">
        <f>RESULTADOS!#REF!</f>
        <v>#REF!</v>
      </c>
      <c r="CO16" s="101" t="e">
        <f>RESULTADOS!#REF!</f>
        <v>#REF!</v>
      </c>
      <c r="CP16" s="101" t="e">
        <f>RESULTADOS!#REF!</f>
        <v>#REF!</v>
      </c>
      <c r="CQ16" s="101" t="e">
        <f>RESULTADOS!#REF!</f>
        <v>#REF!</v>
      </c>
      <c r="CR16" s="101" t="e">
        <f>RESULTADOS!#REF!</f>
        <v>#REF!</v>
      </c>
      <c r="CS16" s="101" t="e">
        <f>RESULTADOS!#REF!</f>
        <v>#REF!</v>
      </c>
      <c r="CT16" s="101" t="e">
        <f>RESULTADOS!#REF!</f>
        <v>#REF!</v>
      </c>
      <c r="CU16" s="101" t="e">
        <f>RESULTADOS!#REF!</f>
        <v>#REF!</v>
      </c>
      <c r="CV16" s="101" t="e">
        <f>RESULTADOS!#REF!</f>
        <v>#REF!</v>
      </c>
      <c r="CW16" s="101" t="e">
        <f>RESULTADOS!#REF!</f>
        <v>#REF!</v>
      </c>
      <c r="CX16" s="101" t="e">
        <f>RESULTADOS!#REF!</f>
        <v>#REF!</v>
      </c>
      <c r="CY16" s="101" t="e">
        <f>RESULTADOS!#REF!</f>
        <v>#REF!</v>
      </c>
      <c r="CZ16" s="101" t="e">
        <f>RESULTADOS!#REF!</f>
        <v>#REF!</v>
      </c>
      <c r="DA16" s="101" t="e">
        <f>RESULTADOS!#REF!</f>
        <v>#REF!</v>
      </c>
      <c r="DB16" s="101" t="e">
        <f>RESULTADOS!#REF!</f>
        <v>#REF!</v>
      </c>
      <c r="DC16" s="101" t="e">
        <f>RESULTADOS!#REF!</f>
        <v>#REF!</v>
      </c>
      <c r="DD16" s="101" t="e">
        <f>RESULTADOS!#REF!</f>
        <v>#REF!</v>
      </c>
      <c r="DE16" s="101" t="e">
        <f>RESULTADOS!#REF!</f>
        <v>#REF!</v>
      </c>
      <c r="DF16" s="101" t="e">
        <f>RESULTADOS!#REF!</f>
        <v>#REF!</v>
      </c>
      <c r="DG16" s="101" t="e">
        <f>RESULTADOS!#REF!</f>
        <v>#REF!</v>
      </c>
      <c r="DH16" s="101" t="e">
        <f>RESULTADOS!#REF!</f>
        <v>#REF!</v>
      </c>
      <c r="DI16" s="101" t="e">
        <f>RESULTADOS!#REF!</f>
        <v>#REF!</v>
      </c>
      <c r="DJ16" s="101" t="e">
        <f>RESULTADOS!#REF!</f>
        <v>#REF!</v>
      </c>
      <c r="DK16" s="101" t="e">
        <f>RESULTADOS!#REF!</f>
        <v>#REF!</v>
      </c>
      <c r="DL16" s="101" t="e">
        <f>RESULTADOS!#REF!</f>
        <v>#REF!</v>
      </c>
      <c r="DM16" s="101" t="e">
        <f>RESULTADOS!#REF!</f>
        <v>#REF!</v>
      </c>
      <c r="DN16" s="101" t="e">
        <f>RESULTADOS!#REF!</f>
        <v>#REF!</v>
      </c>
      <c r="DO16" s="103" t="e">
        <f>RESULTADOS!#REF!</f>
        <v>#REF!</v>
      </c>
      <c r="DP16" s="103" t="e">
        <f>RESULTADOS!#REF!</f>
        <v>#REF!</v>
      </c>
      <c r="DQ16" s="103" t="e">
        <f t="shared" si="1"/>
        <v>#REF!</v>
      </c>
      <c r="DR16" s="103" t="str" cm="1">
        <f t="array" ref="DR16">IFERROR(INDEX('03.Muestra'!$E$8:$E$17,SMALL(IF("Documento no web"='03.Muestra'!$D$8:$D$17,ROW('03.Muestra'!$E$8:$E$17)-MIN(ROW('03.Muestra'!$D$8:$D$17))+1,""),ROW()-2)),"")</f>
        <v/>
      </c>
      <c r="DS16" s="103" t="e">
        <f>RESULTADOS!#REF!</f>
        <v>#REF!</v>
      </c>
      <c r="DT16" s="103" t="str" cm="1">
        <f t="array" ref="DT16">IFERROR(INDEX('03.Muestra'!$G$8:$G$17,SMALL(IF("Documento no web"='03.Muestra'!$D$8:$D$17,ROW('03.Muestra'!$G$8:$G$17)-MIN(ROW('03.Muestra'!$D$8:$D$17))+1,""),ROW()-2)),"")</f>
        <v/>
      </c>
      <c r="DU16" s="167" t="str" cm="1">
        <f t="array" ref="DU16">IFERROR(INDEX('03.Muestra'!$H$8:$H$17,SMALL(IF("Documento no web"='03.Muestra'!$D$8:$D$17,ROW('03.Muestra'!$H$8:$H$17)-MIN(ROW('03.Muestra'!$D$8:$D$17))+1,""),ROW()-2)),"")</f>
        <v/>
      </c>
      <c r="DV16" s="101" t="e">
        <f>RESULTADOS!#REF!</f>
        <v>#REF!</v>
      </c>
      <c r="DW16" s="101" t="e">
        <f>RESULTADOS!#REF!</f>
        <v>#REF!</v>
      </c>
      <c r="DX16" s="101" t="e">
        <f>RESULTADOS!#REF!</f>
        <v>#REF!</v>
      </c>
      <c r="DY16" s="101" t="e">
        <f>RESULTADOS!#REF!</f>
        <v>#REF!</v>
      </c>
      <c r="DZ16" s="101" t="e">
        <f>RESULTADOS!#REF!</f>
        <v>#REF!</v>
      </c>
      <c r="EA16" s="101" t="e">
        <f>RESULTADOS!#REF!</f>
        <v>#REF!</v>
      </c>
      <c r="EB16" s="101" t="e">
        <f>RESULTADOS!#REF!</f>
        <v>#REF!</v>
      </c>
      <c r="EC16" s="101" t="e">
        <f>RESULTADOS!#REF!</f>
        <v>#REF!</v>
      </c>
      <c r="ED16" s="101" t="e">
        <f>RESULTADOS!#REF!</f>
        <v>#REF!</v>
      </c>
      <c r="EE16" s="101" t="e">
        <f>RESULTADOS!#REF!</f>
        <v>#REF!</v>
      </c>
      <c r="EF16" s="101" t="e">
        <f>RESULTADOS!#REF!</f>
        <v>#REF!</v>
      </c>
      <c r="EG16" s="101" t="e">
        <f>RESULTADOS!#REF!</f>
        <v>#REF!</v>
      </c>
      <c r="EH16" s="101" t="e">
        <f>RESULTADOS!#REF!</f>
        <v>#REF!</v>
      </c>
      <c r="EI16" s="101" t="e">
        <f>RESULTADOS!#REF!</f>
        <v>#REF!</v>
      </c>
      <c r="EJ16" s="101" t="e">
        <f>RESULTADOS!#REF!</f>
        <v>#REF!</v>
      </c>
      <c r="EK16" s="101" t="e">
        <f>RESULTADOS!#REF!</f>
        <v>#REF!</v>
      </c>
      <c r="EL16" s="101" t="e">
        <f>RESULTADOS!#REF!</f>
        <v>#REF!</v>
      </c>
      <c r="EM16" s="101" t="e">
        <f>RESULTADOS!#REF!</f>
        <v>#REF!</v>
      </c>
      <c r="EN16" s="101" t="e">
        <f>RESULTADOS!#REF!</f>
        <v>#REF!</v>
      </c>
      <c r="EO16" s="101" t="e">
        <f>RESULTADOS!#REF!</f>
        <v>#REF!</v>
      </c>
      <c r="EP16" s="101" t="e">
        <f>RESULTADOS!#REF!</f>
        <v>#REF!</v>
      </c>
      <c r="EQ16" s="101" t="e">
        <f>RESULTADOS!#REF!</f>
        <v>#REF!</v>
      </c>
      <c r="ER16" s="101" t="e">
        <f>RESULTADOS!#REF!</f>
        <v>#REF!</v>
      </c>
      <c r="ES16" s="101" t="e">
        <f>RESULTADOS!#REF!</f>
        <v>#REF!</v>
      </c>
      <c r="ET16" s="101" t="e">
        <f>RESULTADOS!#REF!</f>
        <v>#REF!</v>
      </c>
      <c r="EU16" s="101" t="e">
        <f>RESULTADOS!#REF!</f>
        <v>#REF!</v>
      </c>
      <c r="EV16" s="101" t="e">
        <f>RESULTADOS!#REF!</f>
        <v>#REF!</v>
      </c>
      <c r="EW16" s="101" t="e">
        <f>RESULTADOS!#REF!</f>
        <v>#REF!</v>
      </c>
      <c r="EX16" s="101" t="e">
        <f>RESULTADOS!#REF!</f>
        <v>#REF!</v>
      </c>
      <c r="EY16" s="101" t="e">
        <f>RESULTADOS!#REF!</f>
        <v>#REF!</v>
      </c>
      <c r="EZ16" s="101" t="e">
        <f>RESULTADOS!#REF!</f>
        <v>#REF!</v>
      </c>
      <c r="FA16" s="101" t="e">
        <f>RESULTADOS!#REF!</f>
        <v>#REF!</v>
      </c>
      <c r="FB16" s="101" t="e">
        <f>RESULTADOS!#REF!</f>
        <v>#REF!</v>
      </c>
      <c r="FC16" s="101" t="e">
        <f>RESULTADOS!#REF!</f>
        <v>#REF!</v>
      </c>
      <c r="FD16" s="101" t="e">
        <f>RESULTADOS!#REF!</f>
        <v>#REF!</v>
      </c>
      <c r="FE16" s="101" t="e">
        <f>RESULTADOS!#REF!</f>
        <v>#REF!</v>
      </c>
      <c r="FF16" s="101" t="e">
        <f>RESULTADOS!#REF!</f>
        <v>#REF!</v>
      </c>
      <c r="FG16" s="101" t="e">
        <f>RESULTADOS!#REF!</f>
        <v>#REF!</v>
      </c>
      <c r="FH16" s="101" t="e">
        <f>RESULTADOS!#REF!</f>
        <v>#REF!</v>
      </c>
      <c r="FI16" s="101" t="e">
        <f>RESULTADOS!#REF!</f>
        <v>#REF!</v>
      </c>
      <c r="FJ16" s="101" t="e">
        <f>RESULTADOS!#REF!</f>
        <v>#REF!</v>
      </c>
      <c r="FK16" s="101" t="e">
        <f>RESULTADOS!#REF!</f>
        <v>#REF!</v>
      </c>
      <c r="FL16" s="101" t="e">
        <f>RESULTADOS!#REF!</f>
        <v>#REF!</v>
      </c>
      <c r="FM16" s="101" t="e">
        <f>RESULTADOS!#REF!</f>
        <v>#REF!</v>
      </c>
      <c r="FN16" s="101" t="e">
        <f>RESULTADOS!#REF!</f>
        <v>#REF!</v>
      </c>
    </row>
    <row r="17" spans="3:170" ht="13">
      <c r="C17" s="99" t="s">
        <v>141</v>
      </c>
      <c r="D17" s="102" t="e">
        <f>'01.Definición de ámbito'!#REF!</f>
        <v>#REF!</v>
      </c>
      <c r="K17" t="s">
        <v>135</v>
      </c>
      <c r="T17" s="103" t="e">
        <f>RESULTADOS!#REF!</f>
        <v>#REF!</v>
      </c>
      <c r="U17" s="103" t="e">
        <f>RESULTADOS!#REF!</f>
        <v>#REF!</v>
      </c>
      <c r="V17" s="103" t="e">
        <f t="shared" si="0"/>
        <v>#REF!</v>
      </c>
      <c r="W17" s="103" t="str">
        <v/>
      </c>
      <c r="X17" s="103" t="e">
        <f>RESULTADOS!#REF!</f>
        <v>#REF!</v>
      </c>
      <c r="Y17" s="103" t="str">
        <v/>
      </c>
      <c r="Z17" s="167" t="str">
        <v/>
      </c>
      <c r="AA17" s="101" t="e">
        <f>RESULTADOS!#REF!</f>
        <v>#REF!</v>
      </c>
      <c r="AB17" s="101" t="e">
        <f>RESULTADOS!#REF!</f>
        <v>#REF!</v>
      </c>
      <c r="AC17" s="101" t="e">
        <f>RESULTADOS!#REF!</f>
        <v>#REF!</v>
      </c>
      <c r="AD17" s="101" t="e">
        <f>RESULTADOS!#REF!</f>
        <v>#REF!</v>
      </c>
      <c r="AE17" s="101" t="e">
        <f>RESULTADOS!#REF!</f>
        <v>#REF!</v>
      </c>
      <c r="AF17" s="101" t="e">
        <f>RESULTADOS!#REF!</f>
        <v>#REF!</v>
      </c>
      <c r="AG17" s="101" t="e">
        <f>RESULTADOS!#REF!</f>
        <v>#REF!</v>
      </c>
      <c r="AH17" s="101" t="e">
        <f>RESULTADOS!#REF!</f>
        <v>#REF!</v>
      </c>
      <c r="AI17" s="101" t="e">
        <f>RESULTADOS!#REF!</f>
        <v>#REF!</v>
      </c>
      <c r="AJ17" s="101" t="e">
        <f>RESULTADOS!#REF!</f>
        <v>#REF!</v>
      </c>
      <c r="AK17" s="101" t="e">
        <f>RESULTADOS!#REF!</f>
        <v>#REF!</v>
      </c>
      <c r="AL17" s="101" t="e">
        <f>RESULTADOS!#REF!</f>
        <v>#REF!</v>
      </c>
      <c r="AM17" s="101" t="e">
        <f>RESULTADOS!#REF!</f>
        <v>#REF!</v>
      </c>
      <c r="AN17" s="101" t="e">
        <f>RESULTADOS!#REF!</f>
        <v>#REF!</v>
      </c>
      <c r="AO17" s="101" t="e">
        <f>RESULTADOS!#REF!</f>
        <v>#REF!</v>
      </c>
      <c r="AP17" s="101" t="e">
        <f>RESULTADOS!#REF!</f>
        <v>#REF!</v>
      </c>
      <c r="AQ17" s="101" t="e">
        <f>RESULTADOS!#REF!</f>
        <v>#REF!</v>
      </c>
      <c r="AR17" s="101" t="e">
        <f>RESULTADOS!#REF!</f>
        <v>#REF!</v>
      </c>
      <c r="AS17" s="101" t="e">
        <f>RESULTADOS!#REF!</f>
        <v>#REF!</v>
      </c>
      <c r="AT17" s="101" t="e">
        <f>RESULTADOS!#REF!</f>
        <v>#REF!</v>
      </c>
      <c r="AU17" s="101" t="e">
        <f>RESULTADOS!#REF!</f>
        <v>#REF!</v>
      </c>
      <c r="AV17" s="101" t="e">
        <f>RESULTADOS!#REF!</f>
        <v>#REF!</v>
      </c>
      <c r="AW17" s="101" t="e">
        <f>RESULTADOS!#REF!</f>
        <v>#REF!</v>
      </c>
      <c r="AX17" s="101" t="e">
        <f>RESULTADOS!#REF!</f>
        <v>#REF!</v>
      </c>
      <c r="AY17" s="101" t="e">
        <f>RESULTADOS!#REF!</f>
        <v>#REF!</v>
      </c>
      <c r="AZ17" s="101" t="e">
        <f>RESULTADOS!#REF!</f>
        <v>#REF!</v>
      </c>
      <c r="BA17" s="101" t="e">
        <f>RESULTADOS!#REF!</f>
        <v>#REF!</v>
      </c>
      <c r="BB17" s="101" t="e">
        <f>RESULTADOS!#REF!</f>
        <v>#REF!</v>
      </c>
      <c r="BC17" s="101" t="e">
        <f>RESULTADOS!#REF!</f>
        <v>#REF!</v>
      </c>
      <c r="BD17" s="101" t="e">
        <f>RESULTADOS!#REF!</f>
        <v>#REF!</v>
      </c>
      <c r="BE17" s="101" t="e">
        <f>RESULTADOS!#REF!</f>
        <v>#REF!</v>
      </c>
      <c r="BF17" s="101" t="e">
        <f>RESULTADOS!#REF!</f>
        <v>#REF!</v>
      </c>
      <c r="BG17" s="101" t="e">
        <f>RESULTADOS!#REF!</f>
        <v>#REF!</v>
      </c>
      <c r="BH17" s="101" t="e">
        <f>RESULTADOS!#REF!</f>
        <v>#REF!</v>
      </c>
      <c r="BI17" s="101" t="e">
        <f>RESULTADOS!#REF!</f>
        <v>#REF!</v>
      </c>
      <c r="BJ17" s="101" t="e">
        <f>RESULTADOS!#REF!</f>
        <v>#REF!</v>
      </c>
      <c r="BK17" s="101" t="e">
        <f>RESULTADOS!#REF!</f>
        <v>#REF!</v>
      </c>
      <c r="BL17" s="101" t="e">
        <f>RESULTADOS!#REF!</f>
        <v>#REF!</v>
      </c>
      <c r="BM17" s="101" t="e">
        <f>RESULTADOS!#REF!</f>
        <v>#REF!</v>
      </c>
      <c r="BN17" s="101" t="e">
        <f>RESULTADOS!#REF!</f>
        <v>#REF!</v>
      </c>
      <c r="BO17" s="101" t="e">
        <f>RESULTADOS!#REF!</f>
        <v>#REF!</v>
      </c>
      <c r="BP17" s="101" t="e">
        <f>RESULTADOS!#REF!</f>
        <v>#REF!</v>
      </c>
      <c r="BQ17" s="101" t="e">
        <f>RESULTADOS!#REF!</f>
        <v>#REF!</v>
      </c>
      <c r="BR17" s="101" t="e">
        <f>RESULTADOS!#REF!</f>
        <v>#REF!</v>
      </c>
      <c r="BS17" s="101" t="e">
        <f>RESULTADOS!#REF!</f>
        <v>#REF!</v>
      </c>
      <c r="BT17" s="101" t="e">
        <f>RESULTADOS!#REF!</f>
        <v>#REF!</v>
      </c>
      <c r="BU17" s="101" t="e">
        <f>RESULTADOS!#REF!</f>
        <v>#REF!</v>
      </c>
      <c r="BV17" s="101" t="e">
        <f>RESULTADOS!#REF!</f>
        <v>#REF!</v>
      </c>
      <c r="BW17" s="101" t="e">
        <f>RESULTADOS!#REF!</f>
        <v>#REF!</v>
      </c>
      <c r="BX17" s="101" t="e">
        <f>RESULTADOS!#REF!</f>
        <v>#REF!</v>
      </c>
      <c r="BY17" s="101" t="e">
        <f>RESULTADOS!#REF!</f>
        <v>#REF!</v>
      </c>
      <c r="BZ17" s="101" t="e">
        <f>RESULTADOS!#REF!</f>
        <v>#REF!</v>
      </c>
      <c r="CA17" s="101" t="e">
        <f>RESULTADOS!#REF!</f>
        <v>#REF!</v>
      </c>
      <c r="CB17" s="101" t="e">
        <f>RESULTADOS!#REF!</f>
        <v>#REF!</v>
      </c>
      <c r="CC17" s="101" t="e">
        <f>RESULTADOS!#REF!</f>
        <v>#REF!</v>
      </c>
      <c r="CD17" s="101" t="e">
        <f>RESULTADOS!#REF!</f>
        <v>#REF!</v>
      </c>
      <c r="CE17" s="101" t="e">
        <f>RESULTADOS!#REF!</f>
        <v>#REF!</v>
      </c>
      <c r="CF17" s="101" t="e">
        <f>RESULTADOS!#REF!</f>
        <v>#REF!</v>
      </c>
      <c r="CG17" s="101" t="e">
        <f>RESULTADOS!#REF!</f>
        <v>#REF!</v>
      </c>
      <c r="CH17" s="101" t="e">
        <f>RESULTADOS!#REF!</f>
        <v>#REF!</v>
      </c>
      <c r="CI17" s="101" t="e">
        <f>RESULTADOS!#REF!</f>
        <v>#REF!</v>
      </c>
      <c r="CJ17" s="101" t="e">
        <f>RESULTADOS!#REF!</f>
        <v>#REF!</v>
      </c>
      <c r="CK17" s="101" t="e">
        <f>RESULTADOS!#REF!</f>
        <v>#REF!</v>
      </c>
      <c r="CL17" s="101" t="e">
        <f>RESULTADOS!#REF!</f>
        <v>#REF!</v>
      </c>
      <c r="CM17" s="101" t="e">
        <f>RESULTADOS!#REF!</f>
        <v>#REF!</v>
      </c>
      <c r="CN17" s="101" t="e">
        <f>RESULTADOS!#REF!</f>
        <v>#REF!</v>
      </c>
      <c r="CO17" s="101" t="e">
        <f>RESULTADOS!#REF!</f>
        <v>#REF!</v>
      </c>
      <c r="CP17" s="101" t="e">
        <f>RESULTADOS!#REF!</f>
        <v>#REF!</v>
      </c>
      <c r="CQ17" s="101" t="e">
        <f>RESULTADOS!#REF!</f>
        <v>#REF!</v>
      </c>
      <c r="CR17" s="101" t="e">
        <f>RESULTADOS!#REF!</f>
        <v>#REF!</v>
      </c>
      <c r="CS17" s="101" t="e">
        <f>RESULTADOS!#REF!</f>
        <v>#REF!</v>
      </c>
      <c r="CT17" s="101" t="e">
        <f>RESULTADOS!#REF!</f>
        <v>#REF!</v>
      </c>
      <c r="CU17" s="101" t="e">
        <f>RESULTADOS!#REF!</f>
        <v>#REF!</v>
      </c>
      <c r="CV17" s="101" t="e">
        <f>RESULTADOS!#REF!</f>
        <v>#REF!</v>
      </c>
      <c r="CW17" s="101" t="e">
        <f>RESULTADOS!#REF!</f>
        <v>#REF!</v>
      </c>
      <c r="CX17" s="101" t="e">
        <f>RESULTADOS!#REF!</f>
        <v>#REF!</v>
      </c>
      <c r="CY17" s="101" t="e">
        <f>RESULTADOS!#REF!</f>
        <v>#REF!</v>
      </c>
      <c r="CZ17" s="101" t="e">
        <f>RESULTADOS!#REF!</f>
        <v>#REF!</v>
      </c>
      <c r="DA17" s="101" t="e">
        <f>RESULTADOS!#REF!</f>
        <v>#REF!</v>
      </c>
      <c r="DB17" s="101" t="e">
        <f>RESULTADOS!#REF!</f>
        <v>#REF!</v>
      </c>
      <c r="DC17" s="101" t="e">
        <f>RESULTADOS!#REF!</f>
        <v>#REF!</v>
      </c>
      <c r="DD17" s="101" t="e">
        <f>RESULTADOS!#REF!</f>
        <v>#REF!</v>
      </c>
      <c r="DE17" s="101" t="e">
        <f>RESULTADOS!#REF!</f>
        <v>#REF!</v>
      </c>
      <c r="DF17" s="101" t="e">
        <f>RESULTADOS!#REF!</f>
        <v>#REF!</v>
      </c>
      <c r="DG17" s="101" t="e">
        <f>RESULTADOS!#REF!</f>
        <v>#REF!</v>
      </c>
      <c r="DH17" s="101" t="e">
        <f>RESULTADOS!#REF!</f>
        <v>#REF!</v>
      </c>
      <c r="DI17" s="101" t="e">
        <f>RESULTADOS!#REF!</f>
        <v>#REF!</v>
      </c>
      <c r="DJ17" s="101" t="e">
        <f>RESULTADOS!#REF!</f>
        <v>#REF!</v>
      </c>
      <c r="DK17" s="101" t="e">
        <f>RESULTADOS!#REF!</f>
        <v>#REF!</v>
      </c>
      <c r="DL17" s="101" t="e">
        <f>RESULTADOS!#REF!</f>
        <v>#REF!</v>
      </c>
      <c r="DM17" s="101" t="e">
        <f>RESULTADOS!#REF!</f>
        <v>#REF!</v>
      </c>
      <c r="DN17" s="101" t="e">
        <f>RESULTADOS!#REF!</f>
        <v>#REF!</v>
      </c>
      <c r="DO17" s="103" t="e">
        <f>RESULTADOS!#REF!</f>
        <v>#REF!</v>
      </c>
      <c r="DP17" s="103" t="e">
        <f>RESULTADOS!#REF!</f>
        <v>#REF!</v>
      </c>
      <c r="DQ17" s="103" t="e">
        <f t="shared" si="1"/>
        <v>#REF!</v>
      </c>
      <c r="DR17" s="103" t="str" cm="1">
        <f t="array" ref="DR17">IFERROR(INDEX('03.Muestra'!$E$8:$E$17,SMALL(IF("Documento no web"='03.Muestra'!$D$8:$D$17,ROW('03.Muestra'!$E$8:$E$17)-MIN(ROW('03.Muestra'!$D$8:$D$17))+1,""),ROW()-2)),"")</f>
        <v/>
      </c>
      <c r="DS17" s="103" t="e">
        <f>RESULTADOS!#REF!</f>
        <v>#REF!</v>
      </c>
      <c r="DT17" s="103" t="str" cm="1">
        <f t="array" ref="DT17">IFERROR(INDEX('03.Muestra'!$G$8:$G$17,SMALL(IF("Documento no web"='03.Muestra'!$D$8:$D$17,ROW('03.Muestra'!$G$8:$G$17)-MIN(ROW('03.Muestra'!$D$8:$D$17))+1,""),ROW()-2)),"")</f>
        <v/>
      </c>
      <c r="DU17" s="167" t="str" cm="1">
        <f t="array" ref="DU17">IFERROR(INDEX('03.Muestra'!$H$8:$H$17,SMALL(IF("Documento no web"='03.Muestra'!$D$8:$D$17,ROW('03.Muestra'!$H$8:$H$17)-MIN(ROW('03.Muestra'!$D$8:$D$17))+1,""),ROW()-2)),"")</f>
        <v/>
      </c>
      <c r="DV17" s="101" t="e">
        <f>RESULTADOS!#REF!</f>
        <v>#REF!</v>
      </c>
      <c r="DW17" s="101" t="e">
        <f>RESULTADOS!#REF!</f>
        <v>#REF!</v>
      </c>
      <c r="DX17" s="101" t="e">
        <f>RESULTADOS!#REF!</f>
        <v>#REF!</v>
      </c>
      <c r="DY17" s="101" t="e">
        <f>RESULTADOS!#REF!</f>
        <v>#REF!</v>
      </c>
      <c r="DZ17" s="101" t="e">
        <f>RESULTADOS!#REF!</f>
        <v>#REF!</v>
      </c>
      <c r="EA17" s="101" t="e">
        <f>RESULTADOS!#REF!</f>
        <v>#REF!</v>
      </c>
      <c r="EB17" s="101" t="e">
        <f>RESULTADOS!#REF!</f>
        <v>#REF!</v>
      </c>
      <c r="EC17" s="101" t="e">
        <f>RESULTADOS!#REF!</f>
        <v>#REF!</v>
      </c>
      <c r="ED17" s="101" t="e">
        <f>RESULTADOS!#REF!</f>
        <v>#REF!</v>
      </c>
      <c r="EE17" s="101" t="e">
        <f>RESULTADOS!#REF!</f>
        <v>#REF!</v>
      </c>
      <c r="EF17" s="101" t="e">
        <f>RESULTADOS!#REF!</f>
        <v>#REF!</v>
      </c>
      <c r="EG17" s="101" t="e">
        <f>RESULTADOS!#REF!</f>
        <v>#REF!</v>
      </c>
      <c r="EH17" s="101" t="e">
        <f>RESULTADOS!#REF!</f>
        <v>#REF!</v>
      </c>
      <c r="EI17" s="101" t="e">
        <f>RESULTADOS!#REF!</f>
        <v>#REF!</v>
      </c>
      <c r="EJ17" s="101" t="e">
        <f>RESULTADOS!#REF!</f>
        <v>#REF!</v>
      </c>
      <c r="EK17" s="101" t="e">
        <f>RESULTADOS!#REF!</f>
        <v>#REF!</v>
      </c>
      <c r="EL17" s="101" t="e">
        <f>RESULTADOS!#REF!</f>
        <v>#REF!</v>
      </c>
      <c r="EM17" s="101" t="e">
        <f>RESULTADOS!#REF!</f>
        <v>#REF!</v>
      </c>
      <c r="EN17" s="101" t="e">
        <f>RESULTADOS!#REF!</f>
        <v>#REF!</v>
      </c>
      <c r="EO17" s="101" t="e">
        <f>RESULTADOS!#REF!</f>
        <v>#REF!</v>
      </c>
      <c r="EP17" s="101" t="e">
        <f>RESULTADOS!#REF!</f>
        <v>#REF!</v>
      </c>
      <c r="EQ17" s="101" t="e">
        <f>RESULTADOS!#REF!</f>
        <v>#REF!</v>
      </c>
      <c r="ER17" s="101" t="e">
        <f>RESULTADOS!#REF!</f>
        <v>#REF!</v>
      </c>
      <c r="ES17" s="101" t="e">
        <f>RESULTADOS!#REF!</f>
        <v>#REF!</v>
      </c>
      <c r="ET17" s="101" t="e">
        <f>RESULTADOS!#REF!</f>
        <v>#REF!</v>
      </c>
      <c r="EU17" s="101" t="e">
        <f>RESULTADOS!#REF!</f>
        <v>#REF!</v>
      </c>
      <c r="EV17" s="101" t="e">
        <f>RESULTADOS!#REF!</f>
        <v>#REF!</v>
      </c>
      <c r="EW17" s="101" t="e">
        <f>RESULTADOS!#REF!</f>
        <v>#REF!</v>
      </c>
      <c r="EX17" s="101" t="e">
        <f>RESULTADOS!#REF!</f>
        <v>#REF!</v>
      </c>
      <c r="EY17" s="101" t="e">
        <f>RESULTADOS!#REF!</f>
        <v>#REF!</v>
      </c>
      <c r="EZ17" s="101" t="e">
        <f>RESULTADOS!#REF!</f>
        <v>#REF!</v>
      </c>
      <c r="FA17" s="101" t="e">
        <f>RESULTADOS!#REF!</f>
        <v>#REF!</v>
      </c>
      <c r="FB17" s="101" t="e">
        <f>RESULTADOS!#REF!</f>
        <v>#REF!</v>
      </c>
      <c r="FC17" s="101" t="e">
        <f>RESULTADOS!#REF!</f>
        <v>#REF!</v>
      </c>
      <c r="FD17" s="101" t="e">
        <f>RESULTADOS!#REF!</f>
        <v>#REF!</v>
      </c>
      <c r="FE17" s="101" t="e">
        <f>RESULTADOS!#REF!</f>
        <v>#REF!</v>
      </c>
      <c r="FF17" s="101" t="e">
        <f>RESULTADOS!#REF!</f>
        <v>#REF!</v>
      </c>
      <c r="FG17" s="101" t="e">
        <f>RESULTADOS!#REF!</f>
        <v>#REF!</v>
      </c>
      <c r="FH17" s="101" t="e">
        <f>RESULTADOS!#REF!</f>
        <v>#REF!</v>
      </c>
      <c r="FI17" s="101" t="e">
        <f>RESULTADOS!#REF!</f>
        <v>#REF!</v>
      </c>
      <c r="FJ17" s="101" t="e">
        <f>RESULTADOS!#REF!</f>
        <v>#REF!</v>
      </c>
      <c r="FK17" s="101" t="e">
        <f>RESULTADOS!#REF!</f>
        <v>#REF!</v>
      </c>
      <c r="FL17" s="101" t="e">
        <f>RESULTADOS!#REF!</f>
        <v>#REF!</v>
      </c>
      <c r="FM17" s="101" t="e">
        <f>RESULTADOS!#REF!</f>
        <v>#REF!</v>
      </c>
      <c r="FN17" s="101" t="e">
        <f>RESULTADOS!#REF!</f>
        <v>#REF!</v>
      </c>
    </row>
    <row r="18" spans="3:170" ht="13">
      <c r="C18" s="99" t="s">
        <v>3</v>
      </c>
      <c r="D18" s="102" t="e">
        <f>'01.Definición de ámbito'!#REF!</f>
        <v>#REF!</v>
      </c>
      <c r="K18" t="s">
        <v>24</v>
      </c>
      <c r="L18" s="103">
        <f ca="1">RESULTADOS!L8</f>
        <v>28</v>
      </c>
      <c r="M18" s="155">
        <f ca="1">RESULTADOS!M8</f>
        <v>0.20437956204379562</v>
      </c>
      <c r="T18" s="103" t="e">
        <f>RESULTADOS!#REF!</f>
        <v>#REF!</v>
      </c>
      <c r="U18" s="103" t="e">
        <f>RESULTADOS!#REF!</f>
        <v>#REF!</v>
      </c>
      <c r="V18" s="103" t="e">
        <f t="shared" si="0"/>
        <v>#REF!</v>
      </c>
      <c r="W18" s="103" t="str">
        <v/>
      </c>
      <c r="X18" s="103" t="e">
        <f>RESULTADOS!#REF!</f>
        <v>#REF!</v>
      </c>
      <c r="Y18" s="103" t="str">
        <v/>
      </c>
      <c r="Z18" s="167" t="str">
        <v/>
      </c>
      <c r="AA18" s="101" t="e">
        <f>RESULTADOS!#REF!</f>
        <v>#REF!</v>
      </c>
      <c r="AB18" s="101" t="e">
        <f>RESULTADOS!#REF!</f>
        <v>#REF!</v>
      </c>
      <c r="AC18" s="101" t="e">
        <f>RESULTADOS!#REF!</f>
        <v>#REF!</v>
      </c>
      <c r="AD18" s="101" t="e">
        <f>RESULTADOS!#REF!</f>
        <v>#REF!</v>
      </c>
      <c r="AE18" s="101" t="e">
        <f>RESULTADOS!#REF!</f>
        <v>#REF!</v>
      </c>
      <c r="AF18" s="101" t="e">
        <f>RESULTADOS!#REF!</f>
        <v>#REF!</v>
      </c>
      <c r="AG18" s="101" t="e">
        <f>RESULTADOS!#REF!</f>
        <v>#REF!</v>
      </c>
      <c r="AH18" s="101" t="e">
        <f>RESULTADOS!#REF!</f>
        <v>#REF!</v>
      </c>
      <c r="AI18" s="101" t="e">
        <f>RESULTADOS!#REF!</f>
        <v>#REF!</v>
      </c>
      <c r="AJ18" s="101" t="e">
        <f>RESULTADOS!#REF!</f>
        <v>#REF!</v>
      </c>
      <c r="AK18" s="101" t="e">
        <f>RESULTADOS!#REF!</f>
        <v>#REF!</v>
      </c>
      <c r="AL18" s="101" t="e">
        <f>RESULTADOS!#REF!</f>
        <v>#REF!</v>
      </c>
      <c r="AM18" s="101" t="e">
        <f>RESULTADOS!#REF!</f>
        <v>#REF!</v>
      </c>
      <c r="AN18" s="101" t="e">
        <f>RESULTADOS!#REF!</f>
        <v>#REF!</v>
      </c>
      <c r="AO18" s="101" t="e">
        <f>RESULTADOS!#REF!</f>
        <v>#REF!</v>
      </c>
      <c r="AP18" s="101" t="e">
        <f>RESULTADOS!#REF!</f>
        <v>#REF!</v>
      </c>
      <c r="AQ18" s="101" t="e">
        <f>RESULTADOS!#REF!</f>
        <v>#REF!</v>
      </c>
      <c r="AR18" s="101" t="e">
        <f>RESULTADOS!#REF!</f>
        <v>#REF!</v>
      </c>
      <c r="AS18" s="101" t="e">
        <f>RESULTADOS!#REF!</f>
        <v>#REF!</v>
      </c>
      <c r="AT18" s="101" t="e">
        <f>RESULTADOS!#REF!</f>
        <v>#REF!</v>
      </c>
      <c r="AU18" s="101" t="e">
        <f>RESULTADOS!#REF!</f>
        <v>#REF!</v>
      </c>
      <c r="AV18" s="101" t="e">
        <f>RESULTADOS!#REF!</f>
        <v>#REF!</v>
      </c>
      <c r="AW18" s="101" t="e">
        <f>RESULTADOS!#REF!</f>
        <v>#REF!</v>
      </c>
      <c r="AX18" s="101" t="e">
        <f>RESULTADOS!#REF!</f>
        <v>#REF!</v>
      </c>
      <c r="AY18" s="101" t="e">
        <f>RESULTADOS!#REF!</f>
        <v>#REF!</v>
      </c>
      <c r="AZ18" s="101" t="e">
        <f>RESULTADOS!#REF!</f>
        <v>#REF!</v>
      </c>
      <c r="BA18" s="101" t="e">
        <f>RESULTADOS!#REF!</f>
        <v>#REF!</v>
      </c>
      <c r="BB18" s="101" t="e">
        <f>RESULTADOS!#REF!</f>
        <v>#REF!</v>
      </c>
      <c r="BC18" s="101" t="e">
        <f>RESULTADOS!#REF!</f>
        <v>#REF!</v>
      </c>
      <c r="BD18" s="101" t="e">
        <f>RESULTADOS!#REF!</f>
        <v>#REF!</v>
      </c>
      <c r="BE18" s="101" t="e">
        <f>RESULTADOS!#REF!</f>
        <v>#REF!</v>
      </c>
      <c r="BF18" s="101" t="e">
        <f>RESULTADOS!#REF!</f>
        <v>#REF!</v>
      </c>
      <c r="BG18" s="101" t="e">
        <f>RESULTADOS!#REF!</f>
        <v>#REF!</v>
      </c>
      <c r="BH18" s="101" t="e">
        <f>RESULTADOS!#REF!</f>
        <v>#REF!</v>
      </c>
      <c r="BI18" s="101" t="e">
        <f>RESULTADOS!#REF!</f>
        <v>#REF!</v>
      </c>
      <c r="BJ18" s="101" t="e">
        <f>RESULTADOS!#REF!</f>
        <v>#REF!</v>
      </c>
      <c r="BK18" s="101" t="e">
        <f>RESULTADOS!#REF!</f>
        <v>#REF!</v>
      </c>
      <c r="BL18" s="101" t="e">
        <f>RESULTADOS!#REF!</f>
        <v>#REF!</v>
      </c>
      <c r="BM18" s="101" t="e">
        <f>RESULTADOS!#REF!</f>
        <v>#REF!</v>
      </c>
      <c r="BN18" s="101" t="e">
        <f>RESULTADOS!#REF!</f>
        <v>#REF!</v>
      </c>
      <c r="BO18" s="101" t="e">
        <f>RESULTADOS!#REF!</f>
        <v>#REF!</v>
      </c>
      <c r="BP18" s="101" t="e">
        <f>RESULTADOS!#REF!</f>
        <v>#REF!</v>
      </c>
      <c r="BQ18" s="101" t="e">
        <f>RESULTADOS!#REF!</f>
        <v>#REF!</v>
      </c>
      <c r="BR18" s="101" t="e">
        <f>RESULTADOS!#REF!</f>
        <v>#REF!</v>
      </c>
      <c r="BS18" s="101" t="e">
        <f>RESULTADOS!#REF!</f>
        <v>#REF!</v>
      </c>
      <c r="BT18" s="101" t="e">
        <f>RESULTADOS!#REF!</f>
        <v>#REF!</v>
      </c>
      <c r="BU18" s="101" t="e">
        <f>RESULTADOS!#REF!</f>
        <v>#REF!</v>
      </c>
      <c r="BV18" s="101" t="e">
        <f>RESULTADOS!#REF!</f>
        <v>#REF!</v>
      </c>
      <c r="BW18" s="101" t="e">
        <f>RESULTADOS!#REF!</f>
        <v>#REF!</v>
      </c>
      <c r="BX18" s="101" t="e">
        <f>RESULTADOS!#REF!</f>
        <v>#REF!</v>
      </c>
      <c r="BY18" s="101" t="e">
        <f>RESULTADOS!#REF!</f>
        <v>#REF!</v>
      </c>
      <c r="BZ18" s="101" t="e">
        <f>RESULTADOS!#REF!</f>
        <v>#REF!</v>
      </c>
      <c r="CA18" s="101" t="e">
        <f>RESULTADOS!#REF!</f>
        <v>#REF!</v>
      </c>
      <c r="CB18" s="101" t="e">
        <f>RESULTADOS!#REF!</f>
        <v>#REF!</v>
      </c>
      <c r="CC18" s="101" t="e">
        <f>RESULTADOS!#REF!</f>
        <v>#REF!</v>
      </c>
      <c r="CD18" s="101" t="e">
        <f>RESULTADOS!#REF!</f>
        <v>#REF!</v>
      </c>
      <c r="CE18" s="101" t="e">
        <f>RESULTADOS!#REF!</f>
        <v>#REF!</v>
      </c>
      <c r="CF18" s="101" t="e">
        <f>RESULTADOS!#REF!</f>
        <v>#REF!</v>
      </c>
      <c r="CG18" s="101" t="e">
        <f>RESULTADOS!#REF!</f>
        <v>#REF!</v>
      </c>
      <c r="CH18" s="101" t="e">
        <f>RESULTADOS!#REF!</f>
        <v>#REF!</v>
      </c>
      <c r="CI18" s="101" t="e">
        <f>RESULTADOS!#REF!</f>
        <v>#REF!</v>
      </c>
      <c r="CJ18" s="101" t="e">
        <f>RESULTADOS!#REF!</f>
        <v>#REF!</v>
      </c>
      <c r="CK18" s="101" t="e">
        <f>RESULTADOS!#REF!</f>
        <v>#REF!</v>
      </c>
      <c r="CL18" s="101" t="e">
        <f>RESULTADOS!#REF!</f>
        <v>#REF!</v>
      </c>
      <c r="CM18" s="101" t="e">
        <f>RESULTADOS!#REF!</f>
        <v>#REF!</v>
      </c>
      <c r="CN18" s="101" t="e">
        <f>RESULTADOS!#REF!</f>
        <v>#REF!</v>
      </c>
      <c r="CO18" s="101" t="e">
        <f>RESULTADOS!#REF!</f>
        <v>#REF!</v>
      </c>
      <c r="CP18" s="101" t="e">
        <f>RESULTADOS!#REF!</f>
        <v>#REF!</v>
      </c>
      <c r="CQ18" s="101" t="e">
        <f>RESULTADOS!#REF!</f>
        <v>#REF!</v>
      </c>
      <c r="CR18" s="101" t="e">
        <f>RESULTADOS!#REF!</f>
        <v>#REF!</v>
      </c>
      <c r="CS18" s="101" t="e">
        <f>RESULTADOS!#REF!</f>
        <v>#REF!</v>
      </c>
      <c r="CT18" s="101" t="e">
        <f>RESULTADOS!#REF!</f>
        <v>#REF!</v>
      </c>
      <c r="CU18" s="101" t="e">
        <f>RESULTADOS!#REF!</f>
        <v>#REF!</v>
      </c>
      <c r="CV18" s="101" t="e">
        <f>RESULTADOS!#REF!</f>
        <v>#REF!</v>
      </c>
      <c r="CW18" s="101" t="e">
        <f>RESULTADOS!#REF!</f>
        <v>#REF!</v>
      </c>
      <c r="CX18" s="101" t="e">
        <f>RESULTADOS!#REF!</f>
        <v>#REF!</v>
      </c>
      <c r="CY18" s="101" t="e">
        <f>RESULTADOS!#REF!</f>
        <v>#REF!</v>
      </c>
      <c r="CZ18" s="101" t="e">
        <f>RESULTADOS!#REF!</f>
        <v>#REF!</v>
      </c>
      <c r="DA18" s="101" t="e">
        <f>RESULTADOS!#REF!</f>
        <v>#REF!</v>
      </c>
      <c r="DB18" s="101" t="e">
        <f>RESULTADOS!#REF!</f>
        <v>#REF!</v>
      </c>
      <c r="DC18" s="101" t="e">
        <f>RESULTADOS!#REF!</f>
        <v>#REF!</v>
      </c>
      <c r="DD18" s="101" t="e">
        <f>RESULTADOS!#REF!</f>
        <v>#REF!</v>
      </c>
      <c r="DE18" s="101" t="e">
        <f>RESULTADOS!#REF!</f>
        <v>#REF!</v>
      </c>
      <c r="DF18" s="101" t="e">
        <f>RESULTADOS!#REF!</f>
        <v>#REF!</v>
      </c>
      <c r="DG18" s="101" t="e">
        <f>RESULTADOS!#REF!</f>
        <v>#REF!</v>
      </c>
      <c r="DH18" s="101" t="e">
        <f>RESULTADOS!#REF!</f>
        <v>#REF!</v>
      </c>
      <c r="DI18" s="101" t="e">
        <f>RESULTADOS!#REF!</f>
        <v>#REF!</v>
      </c>
      <c r="DJ18" s="101" t="e">
        <f>RESULTADOS!#REF!</f>
        <v>#REF!</v>
      </c>
      <c r="DK18" s="101" t="e">
        <f>RESULTADOS!#REF!</f>
        <v>#REF!</v>
      </c>
      <c r="DL18" s="101" t="e">
        <f>RESULTADOS!#REF!</f>
        <v>#REF!</v>
      </c>
      <c r="DM18" s="101" t="e">
        <f>RESULTADOS!#REF!</f>
        <v>#REF!</v>
      </c>
      <c r="DN18" s="101" t="e">
        <f>RESULTADOS!#REF!</f>
        <v>#REF!</v>
      </c>
      <c r="DO18" s="103" t="e">
        <f>RESULTADOS!#REF!</f>
        <v>#REF!</v>
      </c>
      <c r="DP18" s="103" t="e">
        <f>RESULTADOS!#REF!</f>
        <v>#REF!</v>
      </c>
      <c r="DQ18" s="103" t="e">
        <f t="shared" si="1"/>
        <v>#REF!</v>
      </c>
      <c r="DR18" s="103" t="str" cm="1">
        <f t="array" ref="DR18">IFERROR(INDEX('03.Muestra'!$E$8:$E$17,SMALL(IF("Documento no web"='03.Muestra'!$D$8:$D$17,ROW('03.Muestra'!$E$8:$E$17)-MIN(ROW('03.Muestra'!$D$8:$D$17))+1,""),ROW()-2)),"")</f>
        <v/>
      </c>
      <c r="DS18" s="103" t="e">
        <f>RESULTADOS!#REF!</f>
        <v>#REF!</v>
      </c>
      <c r="DT18" s="103" t="str" cm="1">
        <f t="array" ref="DT18">IFERROR(INDEX('03.Muestra'!$G$8:$G$17,SMALL(IF("Documento no web"='03.Muestra'!$D$8:$D$17,ROW('03.Muestra'!$G$8:$G$17)-MIN(ROW('03.Muestra'!$D$8:$D$17))+1,""),ROW()-2)),"")</f>
        <v/>
      </c>
      <c r="DU18" s="167" t="str" cm="1">
        <f t="array" ref="DU18">IFERROR(INDEX('03.Muestra'!$H$8:$H$17,SMALL(IF("Documento no web"='03.Muestra'!$D$8:$D$17,ROW('03.Muestra'!$H$8:$H$17)-MIN(ROW('03.Muestra'!$D$8:$D$17))+1,""),ROW()-2)),"")</f>
        <v/>
      </c>
      <c r="DV18" s="101" t="e">
        <f>RESULTADOS!#REF!</f>
        <v>#REF!</v>
      </c>
      <c r="DW18" s="101" t="e">
        <f>RESULTADOS!#REF!</f>
        <v>#REF!</v>
      </c>
      <c r="DX18" s="101" t="e">
        <f>RESULTADOS!#REF!</f>
        <v>#REF!</v>
      </c>
      <c r="DY18" s="101" t="e">
        <f>RESULTADOS!#REF!</f>
        <v>#REF!</v>
      </c>
      <c r="DZ18" s="101" t="e">
        <f>RESULTADOS!#REF!</f>
        <v>#REF!</v>
      </c>
      <c r="EA18" s="101" t="e">
        <f>RESULTADOS!#REF!</f>
        <v>#REF!</v>
      </c>
      <c r="EB18" s="101" t="e">
        <f>RESULTADOS!#REF!</f>
        <v>#REF!</v>
      </c>
      <c r="EC18" s="101" t="e">
        <f>RESULTADOS!#REF!</f>
        <v>#REF!</v>
      </c>
      <c r="ED18" s="101" t="e">
        <f>RESULTADOS!#REF!</f>
        <v>#REF!</v>
      </c>
      <c r="EE18" s="101" t="e">
        <f>RESULTADOS!#REF!</f>
        <v>#REF!</v>
      </c>
      <c r="EF18" s="101" t="e">
        <f>RESULTADOS!#REF!</f>
        <v>#REF!</v>
      </c>
      <c r="EG18" s="101" t="e">
        <f>RESULTADOS!#REF!</f>
        <v>#REF!</v>
      </c>
      <c r="EH18" s="101" t="e">
        <f>RESULTADOS!#REF!</f>
        <v>#REF!</v>
      </c>
      <c r="EI18" s="101" t="e">
        <f>RESULTADOS!#REF!</f>
        <v>#REF!</v>
      </c>
      <c r="EJ18" s="101" t="e">
        <f>RESULTADOS!#REF!</f>
        <v>#REF!</v>
      </c>
      <c r="EK18" s="101" t="e">
        <f>RESULTADOS!#REF!</f>
        <v>#REF!</v>
      </c>
      <c r="EL18" s="101" t="e">
        <f>RESULTADOS!#REF!</f>
        <v>#REF!</v>
      </c>
      <c r="EM18" s="101" t="e">
        <f>RESULTADOS!#REF!</f>
        <v>#REF!</v>
      </c>
      <c r="EN18" s="101" t="e">
        <f>RESULTADOS!#REF!</f>
        <v>#REF!</v>
      </c>
      <c r="EO18" s="101" t="e">
        <f>RESULTADOS!#REF!</f>
        <v>#REF!</v>
      </c>
      <c r="EP18" s="101" t="e">
        <f>RESULTADOS!#REF!</f>
        <v>#REF!</v>
      </c>
      <c r="EQ18" s="101" t="e">
        <f>RESULTADOS!#REF!</f>
        <v>#REF!</v>
      </c>
      <c r="ER18" s="101" t="e">
        <f>RESULTADOS!#REF!</f>
        <v>#REF!</v>
      </c>
      <c r="ES18" s="101" t="e">
        <f>RESULTADOS!#REF!</f>
        <v>#REF!</v>
      </c>
      <c r="ET18" s="101" t="e">
        <f>RESULTADOS!#REF!</f>
        <v>#REF!</v>
      </c>
      <c r="EU18" s="101" t="e">
        <f>RESULTADOS!#REF!</f>
        <v>#REF!</v>
      </c>
      <c r="EV18" s="101" t="e">
        <f>RESULTADOS!#REF!</f>
        <v>#REF!</v>
      </c>
      <c r="EW18" s="101" t="e">
        <f>RESULTADOS!#REF!</f>
        <v>#REF!</v>
      </c>
      <c r="EX18" s="101" t="e">
        <f>RESULTADOS!#REF!</f>
        <v>#REF!</v>
      </c>
      <c r="EY18" s="101" t="e">
        <f>RESULTADOS!#REF!</f>
        <v>#REF!</v>
      </c>
      <c r="EZ18" s="101" t="e">
        <f>RESULTADOS!#REF!</f>
        <v>#REF!</v>
      </c>
      <c r="FA18" s="101" t="e">
        <f>RESULTADOS!#REF!</f>
        <v>#REF!</v>
      </c>
      <c r="FB18" s="101" t="e">
        <f>RESULTADOS!#REF!</f>
        <v>#REF!</v>
      </c>
      <c r="FC18" s="101" t="e">
        <f>RESULTADOS!#REF!</f>
        <v>#REF!</v>
      </c>
      <c r="FD18" s="101" t="e">
        <f>RESULTADOS!#REF!</f>
        <v>#REF!</v>
      </c>
      <c r="FE18" s="101" t="e">
        <f>RESULTADOS!#REF!</f>
        <v>#REF!</v>
      </c>
      <c r="FF18" s="101" t="e">
        <f>RESULTADOS!#REF!</f>
        <v>#REF!</v>
      </c>
      <c r="FG18" s="101" t="e">
        <f>RESULTADOS!#REF!</f>
        <v>#REF!</v>
      </c>
      <c r="FH18" s="101" t="e">
        <f>RESULTADOS!#REF!</f>
        <v>#REF!</v>
      </c>
      <c r="FI18" s="101" t="e">
        <f>RESULTADOS!#REF!</f>
        <v>#REF!</v>
      </c>
      <c r="FJ18" s="101" t="e">
        <f>RESULTADOS!#REF!</f>
        <v>#REF!</v>
      </c>
      <c r="FK18" s="101" t="e">
        <f>RESULTADOS!#REF!</f>
        <v>#REF!</v>
      </c>
      <c r="FL18" s="101" t="e">
        <f>RESULTADOS!#REF!</f>
        <v>#REF!</v>
      </c>
      <c r="FM18" s="101" t="e">
        <f>RESULTADOS!#REF!</f>
        <v>#REF!</v>
      </c>
      <c r="FN18" s="101" t="e">
        <f>RESULTADOS!#REF!</f>
        <v>#REF!</v>
      </c>
    </row>
    <row r="19" spans="3:170" ht="13">
      <c r="C19" s="99" t="s">
        <v>268</v>
      </c>
      <c r="D19" s="102" t="e">
        <f>'01.Definición de ámbito'!#REF!</f>
        <v>#REF!</v>
      </c>
      <c r="K19" t="s">
        <v>26</v>
      </c>
      <c r="L19" s="103">
        <f ca="1">RESULTADOS!L9</f>
        <v>5</v>
      </c>
      <c r="M19" s="155">
        <f ca="1">RESULTADOS!M9</f>
        <v>3.6496350364963501E-2</v>
      </c>
      <c r="T19" s="103" t="e">
        <f>RESULTADOS!#REF!</f>
        <v>#REF!</v>
      </c>
      <c r="U19" s="103" t="e">
        <f>RESULTADOS!#REF!</f>
        <v>#REF!</v>
      </c>
      <c r="V19" s="103" t="e">
        <f t="shared" si="0"/>
        <v>#REF!</v>
      </c>
      <c r="W19" s="103" t="str">
        <v/>
      </c>
      <c r="X19" s="103" t="e">
        <f>RESULTADOS!#REF!</f>
        <v>#REF!</v>
      </c>
      <c r="Y19" s="103" t="str">
        <v/>
      </c>
      <c r="Z19" s="167" t="str">
        <v/>
      </c>
      <c r="AA19" s="101" t="e">
        <f>RESULTADOS!#REF!</f>
        <v>#REF!</v>
      </c>
      <c r="AB19" s="101" t="e">
        <f>RESULTADOS!#REF!</f>
        <v>#REF!</v>
      </c>
      <c r="AC19" s="101" t="e">
        <f>RESULTADOS!#REF!</f>
        <v>#REF!</v>
      </c>
      <c r="AD19" s="101" t="e">
        <f>RESULTADOS!#REF!</f>
        <v>#REF!</v>
      </c>
      <c r="AE19" s="101" t="e">
        <f>RESULTADOS!#REF!</f>
        <v>#REF!</v>
      </c>
      <c r="AF19" s="101" t="e">
        <f>RESULTADOS!#REF!</f>
        <v>#REF!</v>
      </c>
      <c r="AG19" s="101" t="e">
        <f>RESULTADOS!#REF!</f>
        <v>#REF!</v>
      </c>
      <c r="AH19" s="101" t="e">
        <f>RESULTADOS!#REF!</f>
        <v>#REF!</v>
      </c>
      <c r="AI19" s="101" t="e">
        <f>RESULTADOS!#REF!</f>
        <v>#REF!</v>
      </c>
      <c r="AJ19" s="101" t="e">
        <f>RESULTADOS!#REF!</f>
        <v>#REF!</v>
      </c>
      <c r="AK19" s="101" t="e">
        <f>RESULTADOS!#REF!</f>
        <v>#REF!</v>
      </c>
      <c r="AL19" s="101" t="e">
        <f>RESULTADOS!#REF!</f>
        <v>#REF!</v>
      </c>
      <c r="AM19" s="101" t="e">
        <f>RESULTADOS!#REF!</f>
        <v>#REF!</v>
      </c>
      <c r="AN19" s="101" t="e">
        <f>RESULTADOS!#REF!</f>
        <v>#REF!</v>
      </c>
      <c r="AO19" s="101" t="e">
        <f>RESULTADOS!#REF!</f>
        <v>#REF!</v>
      </c>
      <c r="AP19" s="101" t="e">
        <f>RESULTADOS!#REF!</f>
        <v>#REF!</v>
      </c>
      <c r="AQ19" s="101" t="e">
        <f>RESULTADOS!#REF!</f>
        <v>#REF!</v>
      </c>
      <c r="AR19" s="101" t="e">
        <f>RESULTADOS!#REF!</f>
        <v>#REF!</v>
      </c>
      <c r="AS19" s="101" t="e">
        <f>RESULTADOS!#REF!</f>
        <v>#REF!</v>
      </c>
      <c r="AT19" s="101" t="e">
        <f>RESULTADOS!#REF!</f>
        <v>#REF!</v>
      </c>
      <c r="AU19" s="101" t="e">
        <f>RESULTADOS!#REF!</f>
        <v>#REF!</v>
      </c>
      <c r="AV19" s="101" t="e">
        <f>RESULTADOS!#REF!</f>
        <v>#REF!</v>
      </c>
      <c r="AW19" s="101" t="e">
        <f>RESULTADOS!#REF!</f>
        <v>#REF!</v>
      </c>
      <c r="AX19" s="101" t="e">
        <f>RESULTADOS!#REF!</f>
        <v>#REF!</v>
      </c>
      <c r="AY19" s="101" t="e">
        <f>RESULTADOS!#REF!</f>
        <v>#REF!</v>
      </c>
      <c r="AZ19" s="101" t="e">
        <f>RESULTADOS!#REF!</f>
        <v>#REF!</v>
      </c>
      <c r="BA19" s="101" t="e">
        <f>RESULTADOS!#REF!</f>
        <v>#REF!</v>
      </c>
      <c r="BB19" s="101" t="e">
        <f>RESULTADOS!#REF!</f>
        <v>#REF!</v>
      </c>
      <c r="BC19" s="101" t="e">
        <f>RESULTADOS!#REF!</f>
        <v>#REF!</v>
      </c>
      <c r="BD19" s="101" t="e">
        <f>RESULTADOS!#REF!</f>
        <v>#REF!</v>
      </c>
      <c r="BE19" s="101" t="e">
        <f>RESULTADOS!#REF!</f>
        <v>#REF!</v>
      </c>
      <c r="BF19" s="101" t="e">
        <f>RESULTADOS!#REF!</f>
        <v>#REF!</v>
      </c>
      <c r="BG19" s="101" t="e">
        <f>RESULTADOS!#REF!</f>
        <v>#REF!</v>
      </c>
      <c r="BH19" s="101" t="e">
        <f>RESULTADOS!#REF!</f>
        <v>#REF!</v>
      </c>
      <c r="BI19" s="101" t="e">
        <f>RESULTADOS!#REF!</f>
        <v>#REF!</v>
      </c>
      <c r="BJ19" s="101" t="e">
        <f>RESULTADOS!#REF!</f>
        <v>#REF!</v>
      </c>
      <c r="BK19" s="101" t="e">
        <f>RESULTADOS!#REF!</f>
        <v>#REF!</v>
      </c>
      <c r="BL19" s="101" t="e">
        <f>RESULTADOS!#REF!</f>
        <v>#REF!</v>
      </c>
      <c r="BM19" s="101" t="e">
        <f>RESULTADOS!#REF!</f>
        <v>#REF!</v>
      </c>
      <c r="BN19" s="101" t="e">
        <f>RESULTADOS!#REF!</f>
        <v>#REF!</v>
      </c>
      <c r="BO19" s="101" t="e">
        <f>RESULTADOS!#REF!</f>
        <v>#REF!</v>
      </c>
      <c r="BP19" s="101" t="e">
        <f>RESULTADOS!#REF!</f>
        <v>#REF!</v>
      </c>
      <c r="BQ19" s="101" t="e">
        <f>RESULTADOS!#REF!</f>
        <v>#REF!</v>
      </c>
      <c r="BR19" s="101" t="e">
        <f>RESULTADOS!#REF!</f>
        <v>#REF!</v>
      </c>
      <c r="BS19" s="101" t="e">
        <f>RESULTADOS!#REF!</f>
        <v>#REF!</v>
      </c>
      <c r="BT19" s="101" t="e">
        <f>RESULTADOS!#REF!</f>
        <v>#REF!</v>
      </c>
      <c r="BU19" s="101" t="e">
        <f>RESULTADOS!#REF!</f>
        <v>#REF!</v>
      </c>
      <c r="BV19" s="101" t="e">
        <f>RESULTADOS!#REF!</f>
        <v>#REF!</v>
      </c>
      <c r="BW19" s="101" t="e">
        <f>RESULTADOS!#REF!</f>
        <v>#REF!</v>
      </c>
      <c r="BX19" s="101" t="e">
        <f>RESULTADOS!#REF!</f>
        <v>#REF!</v>
      </c>
      <c r="BY19" s="101" t="e">
        <f>RESULTADOS!#REF!</f>
        <v>#REF!</v>
      </c>
      <c r="BZ19" s="101" t="e">
        <f>RESULTADOS!#REF!</f>
        <v>#REF!</v>
      </c>
      <c r="CA19" s="101" t="e">
        <f>RESULTADOS!#REF!</f>
        <v>#REF!</v>
      </c>
      <c r="CB19" s="101" t="e">
        <f>RESULTADOS!#REF!</f>
        <v>#REF!</v>
      </c>
      <c r="CC19" s="101" t="e">
        <f>RESULTADOS!#REF!</f>
        <v>#REF!</v>
      </c>
      <c r="CD19" s="101" t="e">
        <f>RESULTADOS!#REF!</f>
        <v>#REF!</v>
      </c>
      <c r="CE19" s="101" t="e">
        <f>RESULTADOS!#REF!</f>
        <v>#REF!</v>
      </c>
      <c r="CF19" s="101" t="e">
        <f>RESULTADOS!#REF!</f>
        <v>#REF!</v>
      </c>
      <c r="CG19" s="101" t="e">
        <f>RESULTADOS!#REF!</f>
        <v>#REF!</v>
      </c>
      <c r="CH19" s="101" t="e">
        <f>RESULTADOS!#REF!</f>
        <v>#REF!</v>
      </c>
      <c r="CI19" s="101" t="e">
        <f>RESULTADOS!#REF!</f>
        <v>#REF!</v>
      </c>
      <c r="CJ19" s="101" t="e">
        <f>RESULTADOS!#REF!</f>
        <v>#REF!</v>
      </c>
      <c r="CK19" s="101" t="e">
        <f>RESULTADOS!#REF!</f>
        <v>#REF!</v>
      </c>
      <c r="CL19" s="101" t="e">
        <f>RESULTADOS!#REF!</f>
        <v>#REF!</v>
      </c>
      <c r="CM19" s="101" t="e">
        <f>RESULTADOS!#REF!</f>
        <v>#REF!</v>
      </c>
      <c r="CN19" s="101" t="e">
        <f>RESULTADOS!#REF!</f>
        <v>#REF!</v>
      </c>
      <c r="CO19" s="101" t="e">
        <f>RESULTADOS!#REF!</f>
        <v>#REF!</v>
      </c>
      <c r="CP19" s="101" t="e">
        <f>RESULTADOS!#REF!</f>
        <v>#REF!</v>
      </c>
      <c r="CQ19" s="101" t="e">
        <f>RESULTADOS!#REF!</f>
        <v>#REF!</v>
      </c>
      <c r="CR19" s="101" t="e">
        <f>RESULTADOS!#REF!</f>
        <v>#REF!</v>
      </c>
      <c r="CS19" s="101" t="e">
        <f>RESULTADOS!#REF!</f>
        <v>#REF!</v>
      </c>
      <c r="CT19" s="101" t="e">
        <f>RESULTADOS!#REF!</f>
        <v>#REF!</v>
      </c>
      <c r="CU19" s="101" t="e">
        <f>RESULTADOS!#REF!</f>
        <v>#REF!</v>
      </c>
      <c r="CV19" s="101" t="e">
        <f>RESULTADOS!#REF!</f>
        <v>#REF!</v>
      </c>
      <c r="CW19" s="101" t="e">
        <f>RESULTADOS!#REF!</f>
        <v>#REF!</v>
      </c>
      <c r="CX19" s="101" t="e">
        <f>RESULTADOS!#REF!</f>
        <v>#REF!</v>
      </c>
      <c r="CY19" s="101" t="e">
        <f>RESULTADOS!#REF!</f>
        <v>#REF!</v>
      </c>
      <c r="CZ19" s="101" t="e">
        <f>RESULTADOS!#REF!</f>
        <v>#REF!</v>
      </c>
      <c r="DA19" s="101" t="e">
        <f>RESULTADOS!#REF!</f>
        <v>#REF!</v>
      </c>
      <c r="DB19" s="101" t="e">
        <f>RESULTADOS!#REF!</f>
        <v>#REF!</v>
      </c>
      <c r="DC19" s="101" t="e">
        <f>RESULTADOS!#REF!</f>
        <v>#REF!</v>
      </c>
      <c r="DD19" s="101" t="e">
        <f>RESULTADOS!#REF!</f>
        <v>#REF!</v>
      </c>
      <c r="DE19" s="101" t="e">
        <f>RESULTADOS!#REF!</f>
        <v>#REF!</v>
      </c>
      <c r="DF19" s="101" t="e">
        <f>RESULTADOS!#REF!</f>
        <v>#REF!</v>
      </c>
      <c r="DG19" s="101" t="e">
        <f>RESULTADOS!#REF!</f>
        <v>#REF!</v>
      </c>
      <c r="DH19" s="101" t="e">
        <f>RESULTADOS!#REF!</f>
        <v>#REF!</v>
      </c>
      <c r="DI19" s="101" t="e">
        <f>RESULTADOS!#REF!</f>
        <v>#REF!</v>
      </c>
      <c r="DJ19" s="101" t="e">
        <f>RESULTADOS!#REF!</f>
        <v>#REF!</v>
      </c>
      <c r="DK19" s="101" t="e">
        <f>RESULTADOS!#REF!</f>
        <v>#REF!</v>
      </c>
      <c r="DL19" s="101" t="e">
        <f>RESULTADOS!#REF!</f>
        <v>#REF!</v>
      </c>
      <c r="DM19" s="101" t="e">
        <f>RESULTADOS!#REF!</f>
        <v>#REF!</v>
      </c>
      <c r="DN19" s="101" t="e">
        <f>RESULTADOS!#REF!</f>
        <v>#REF!</v>
      </c>
      <c r="DO19" s="103" t="e">
        <f>RESULTADOS!#REF!</f>
        <v>#REF!</v>
      </c>
      <c r="DP19" s="103" t="e">
        <f>RESULTADOS!#REF!</f>
        <v>#REF!</v>
      </c>
      <c r="DQ19" s="103" t="e">
        <f t="shared" si="1"/>
        <v>#REF!</v>
      </c>
      <c r="DR19" s="103" t="str" cm="1">
        <f t="array" ref="DR19">IFERROR(INDEX('03.Muestra'!$E$8:$E$17,SMALL(IF("Documento no web"='03.Muestra'!$D$8:$D$17,ROW('03.Muestra'!$E$8:$E$17)-MIN(ROW('03.Muestra'!$D$8:$D$17))+1,""),ROW()-2)),"")</f>
        <v/>
      </c>
      <c r="DS19" s="103" t="e">
        <f>RESULTADOS!#REF!</f>
        <v>#REF!</v>
      </c>
      <c r="DT19" s="103" t="str" cm="1">
        <f t="array" ref="DT19">IFERROR(INDEX('03.Muestra'!$G$8:$G$17,SMALL(IF("Documento no web"='03.Muestra'!$D$8:$D$17,ROW('03.Muestra'!$G$8:$G$17)-MIN(ROW('03.Muestra'!$D$8:$D$17))+1,""),ROW()-2)),"")</f>
        <v/>
      </c>
      <c r="DU19" s="167" t="str" cm="1">
        <f t="array" ref="DU19">IFERROR(INDEX('03.Muestra'!$H$8:$H$17,SMALL(IF("Documento no web"='03.Muestra'!$D$8:$D$17,ROW('03.Muestra'!$H$8:$H$17)-MIN(ROW('03.Muestra'!$D$8:$D$17))+1,""),ROW()-2)),"")</f>
        <v/>
      </c>
      <c r="DV19" s="101" t="e">
        <f>RESULTADOS!#REF!</f>
        <v>#REF!</v>
      </c>
      <c r="DW19" s="101" t="e">
        <f>RESULTADOS!#REF!</f>
        <v>#REF!</v>
      </c>
      <c r="DX19" s="101" t="e">
        <f>RESULTADOS!#REF!</f>
        <v>#REF!</v>
      </c>
      <c r="DY19" s="101" t="e">
        <f>RESULTADOS!#REF!</f>
        <v>#REF!</v>
      </c>
      <c r="DZ19" s="101" t="e">
        <f>RESULTADOS!#REF!</f>
        <v>#REF!</v>
      </c>
      <c r="EA19" s="101" t="e">
        <f>RESULTADOS!#REF!</f>
        <v>#REF!</v>
      </c>
      <c r="EB19" s="101" t="e">
        <f>RESULTADOS!#REF!</f>
        <v>#REF!</v>
      </c>
      <c r="EC19" s="101" t="e">
        <f>RESULTADOS!#REF!</f>
        <v>#REF!</v>
      </c>
      <c r="ED19" s="101" t="e">
        <f>RESULTADOS!#REF!</f>
        <v>#REF!</v>
      </c>
      <c r="EE19" s="101" t="e">
        <f>RESULTADOS!#REF!</f>
        <v>#REF!</v>
      </c>
      <c r="EF19" s="101" t="e">
        <f>RESULTADOS!#REF!</f>
        <v>#REF!</v>
      </c>
      <c r="EG19" s="101" t="e">
        <f>RESULTADOS!#REF!</f>
        <v>#REF!</v>
      </c>
      <c r="EH19" s="101" t="e">
        <f>RESULTADOS!#REF!</f>
        <v>#REF!</v>
      </c>
      <c r="EI19" s="101" t="e">
        <f>RESULTADOS!#REF!</f>
        <v>#REF!</v>
      </c>
      <c r="EJ19" s="101" t="e">
        <f>RESULTADOS!#REF!</f>
        <v>#REF!</v>
      </c>
      <c r="EK19" s="101" t="e">
        <f>RESULTADOS!#REF!</f>
        <v>#REF!</v>
      </c>
      <c r="EL19" s="101" t="e">
        <f>RESULTADOS!#REF!</f>
        <v>#REF!</v>
      </c>
      <c r="EM19" s="101" t="e">
        <f>RESULTADOS!#REF!</f>
        <v>#REF!</v>
      </c>
      <c r="EN19" s="101" t="e">
        <f>RESULTADOS!#REF!</f>
        <v>#REF!</v>
      </c>
      <c r="EO19" s="101" t="e">
        <f>RESULTADOS!#REF!</f>
        <v>#REF!</v>
      </c>
      <c r="EP19" s="101" t="e">
        <f>RESULTADOS!#REF!</f>
        <v>#REF!</v>
      </c>
      <c r="EQ19" s="101" t="e">
        <f>RESULTADOS!#REF!</f>
        <v>#REF!</v>
      </c>
      <c r="ER19" s="101" t="e">
        <f>RESULTADOS!#REF!</f>
        <v>#REF!</v>
      </c>
      <c r="ES19" s="101" t="e">
        <f>RESULTADOS!#REF!</f>
        <v>#REF!</v>
      </c>
      <c r="ET19" s="101" t="e">
        <f>RESULTADOS!#REF!</f>
        <v>#REF!</v>
      </c>
      <c r="EU19" s="101" t="e">
        <f>RESULTADOS!#REF!</f>
        <v>#REF!</v>
      </c>
      <c r="EV19" s="101" t="e">
        <f>RESULTADOS!#REF!</f>
        <v>#REF!</v>
      </c>
      <c r="EW19" s="101" t="e">
        <f>RESULTADOS!#REF!</f>
        <v>#REF!</v>
      </c>
      <c r="EX19" s="101" t="e">
        <f>RESULTADOS!#REF!</f>
        <v>#REF!</v>
      </c>
      <c r="EY19" s="101" t="e">
        <f>RESULTADOS!#REF!</f>
        <v>#REF!</v>
      </c>
      <c r="EZ19" s="101" t="e">
        <f>RESULTADOS!#REF!</f>
        <v>#REF!</v>
      </c>
      <c r="FA19" s="101" t="e">
        <f>RESULTADOS!#REF!</f>
        <v>#REF!</v>
      </c>
      <c r="FB19" s="101" t="e">
        <f>RESULTADOS!#REF!</f>
        <v>#REF!</v>
      </c>
      <c r="FC19" s="101" t="e">
        <f>RESULTADOS!#REF!</f>
        <v>#REF!</v>
      </c>
      <c r="FD19" s="101" t="e">
        <f>RESULTADOS!#REF!</f>
        <v>#REF!</v>
      </c>
      <c r="FE19" s="101" t="e">
        <f>RESULTADOS!#REF!</f>
        <v>#REF!</v>
      </c>
      <c r="FF19" s="101" t="e">
        <f>RESULTADOS!#REF!</f>
        <v>#REF!</v>
      </c>
      <c r="FG19" s="101" t="e">
        <f>RESULTADOS!#REF!</f>
        <v>#REF!</v>
      </c>
      <c r="FH19" s="101" t="e">
        <f>RESULTADOS!#REF!</f>
        <v>#REF!</v>
      </c>
      <c r="FI19" s="101" t="e">
        <f>RESULTADOS!#REF!</f>
        <v>#REF!</v>
      </c>
      <c r="FJ19" s="101" t="e">
        <f>RESULTADOS!#REF!</f>
        <v>#REF!</v>
      </c>
      <c r="FK19" s="101" t="e">
        <f>RESULTADOS!#REF!</f>
        <v>#REF!</v>
      </c>
      <c r="FL19" s="101" t="e">
        <f>RESULTADOS!#REF!</f>
        <v>#REF!</v>
      </c>
      <c r="FM19" s="101" t="e">
        <f>RESULTADOS!#REF!</f>
        <v>#REF!</v>
      </c>
      <c r="FN19" s="101" t="e">
        <f>RESULTADOS!#REF!</f>
        <v>#REF!</v>
      </c>
    </row>
    <row r="20" spans="3:170" ht="13">
      <c r="C20" s="99" t="s">
        <v>269</v>
      </c>
      <c r="D20" s="102" t="e">
        <f>'01.Definición de ámbito'!#REF!</f>
        <v>#REF!</v>
      </c>
      <c r="K20" t="s">
        <v>29</v>
      </c>
      <c r="L20" s="103">
        <f ca="1">RESULTADOS!L10</f>
        <v>104</v>
      </c>
      <c r="M20" s="155">
        <f ca="1">RESULTADOS!M10</f>
        <v>0.75912408759124084</v>
      </c>
      <c r="T20" s="103" t="e">
        <f>RESULTADOS!#REF!</f>
        <v>#REF!</v>
      </c>
      <c r="U20" s="103" t="e">
        <f>RESULTADOS!#REF!</f>
        <v>#REF!</v>
      </c>
      <c r="V20" s="103" t="e">
        <f t="shared" si="0"/>
        <v>#REF!</v>
      </c>
      <c r="W20" s="103" t="str">
        <v/>
      </c>
      <c r="X20" s="103" t="e">
        <f>RESULTADOS!#REF!</f>
        <v>#REF!</v>
      </c>
      <c r="Y20" s="103" t="str">
        <v/>
      </c>
      <c r="Z20" s="167" t="str">
        <v/>
      </c>
      <c r="AA20" s="101" t="e">
        <f>RESULTADOS!#REF!</f>
        <v>#REF!</v>
      </c>
      <c r="AB20" s="101" t="e">
        <f>RESULTADOS!#REF!</f>
        <v>#REF!</v>
      </c>
      <c r="AC20" s="101" t="e">
        <f>RESULTADOS!#REF!</f>
        <v>#REF!</v>
      </c>
      <c r="AD20" s="101" t="e">
        <f>RESULTADOS!#REF!</f>
        <v>#REF!</v>
      </c>
      <c r="AE20" s="101" t="e">
        <f>RESULTADOS!#REF!</f>
        <v>#REF!</v>
      </c>
      <c r="AF20" s="101" t="e">
        <f>RESULTADOS!#REF!</f>
        <v>#REF!</v>
      </c>
      <c r="AG20" s="101" t="e">
        <f>RESULTADOS!#REF!</f>
        <v>#REF!</v>
      </c>
      <c r="AH20" s="101" t="e">
        <f>RESULTADOS!#REF!</f>
        <v>#REF!</v>
      </c>
      <c r="AI20" s="101" t="e">
        <f>RESULTADOS!#REF!</f>
        <v>#REF!</v>
      </c>
      <c r="AJ20" s="101" t="e">
        <f>RESULTADOS!#REF!</f>
        <v>#REF!</v>
      </c>
      <c r="AK20" s="101" t="e">
        <f>RESULTADOS!#REF!</f>
        <v>#REF!</v>
      </c>
      <c r="AL20" s="101" t="e">
        <f>RESULTADOS!#REF!</f>
        <v>#REF!</v>
      </c>
      <c r="AM20" s="101" t="e">
        <f>RESULTADOS!#REF!</f>
        <v>#REF!</v>
      </c>
      <c r="AN20" s="101" t="e">
        <f>RESULTADOS!#REF!</f>
        <v>#REF!</v>
      </c>
      <c r="AO20" s="101" t="e">
        <f>RESULTADOS!#REF!</f>
        <v>#REF!</v>
      </c>
      <c r="AP20" s="101" t="e">
        <f>RESULTADOS!#REF!</f>
        <v>#REF!</v>
      </c>
      <c r="AQ20" s="101" t="e">
        <f>RESULTADOS!#REF!</f>
        <v>#REF!</v>
      </c>
      <c r="AR20" s="101" t="e">
        <f>RESULTADOS!#REF!</f>
        <v>#REF!</v>
      </c>
      <c r="AS20" s="101" t="e">
        <f>RESULTADOS!#REF!</f>
        <v>#REF!</v>
      </c>
      <c r="AT20" s="101" t="e">
        <f>RESULTADOS!#REF!</f>
        <v>#REF!</v>
      </c>
      <c r="AU20" s="101" t="e">
        <f>RESULTADOS!#REF!</f>
        <v>#REF!</v>
      </c>
      <c r="AV20" s="101" t="e">
        <f>RESULTADOS!#REF!</f>
        <v>#REF!</v>
      </c>
      <c r="AW20" s="101" t="e">
        <f>RESULTADOS!#REF!</f>
        <v>#REF!</v>
      </c>
      <c r="AX20" s="101" t="e">
        <f>RESULTADOS!#REF!</f>
        <v>#REF!</v>
      </c>
      <c r="AY20" s="101" t="e">
        <f>RESULTADOS!#REF!</f>
        <v>#REF!</v>
      </c>
      <c r="AZ20" s="101" t="e">
        <f>RESULTADOS!#REF!</f>
        <v>#REF!</v>
      </c>
      <c r="BA20" s="101" t="e">
        <f>RESULTADOS!#REF!</f>
        <v>#REF!</v>
      </c>
      <c r="BB20" s="101" t="e">
        <f>RESULTADOS!#REF!</f>
        <v>#REF!</v>
      </c>
      <c r="BC20" s="101" t="e">
        <f>RESULTADOS!#REF!</f>
        <v>#REF!</v>
      </c>
      <c r="BD20" s="101" t="e">
        <f>RESULTADOS!#REF!</f>
        <v>#REF!</v>
      </c>
      <c r="BE20" s="101" t="e">
        <f>RESULTADOS!#REF!</f>
        <v>#REF!</v>
      </c>
      <c r="BF20" s="101" t="e">
        <f>RESULTADOS!#REF!</f>
        <v>#REF!</v>
      </c>
      <c r="BG20" s="101" t="e">
        <f>RESULTADOS!#REF!</f>
        <v>#REF!</v>
      </c>
      <c r="BH20" s="101" t="e">
        <f>RESULTADOS!#REF!</f>
        <v>#REF!</v>
      </c>
      <c r="BI20" s="101" t="e">
        <f>RESULTADOS!#REF!</f>
        <v>#REF!</v>
      </c>
      <c r="BJ20" s="101" t="e">
        <f>RESULTADOS!#REF!</f>
        <v>#REF!</v>
      </c>
      <c r="BK20" s="101" t="e">
        <f>RESULTADOS!#REF!</f>
        <v>#REF!</v>
      </c>
      <c r="BL20" s="101" t="e">
        <f>RESULTADOS!#REF!</f>
        <v>#REF!</v>
      </c>
      <c r="BM20" s="101" t="e">
        <f>RESULTADOS!#REF!</f>
        <v>#REF!</v>
      </c>
      <c r="BN20" s="101" t="e">
        <f>RESULTADOS!#REF!</f>
        <v>#REF!</v>
      </c>
      <c r="BO20" s="101" t="e">
        <f>RESULTADOS!#REF!</f>
        <v>#REF!</v>
      </c>
      <c r="BP20" s="101" t="e">
        <f>RESULTADOS!#REF!</f>
        <v>#REF!</v>
      </c>
      <c r="BQ20" s="101" t="e">
        <f>RESULTADOS!#REF!</f>
        <v>#REF!</v>
      </c>
      <c r="BR20" s="101" t="e">
        <f>RESULTADOS!#REF!</f>
        <v>#REF!</v>
      </c>
      <c r="BS20" s="101" t="e">
        <f>RESULTADOS!#REF!</f>
        <v>#REF!</v>
      </c>
      <c r="BT20" s="101" t="e">
        <f>RESULTADOS!#REF!</f>
        <v>#REF!</v>
      </c>
      <c r="BU20" s="101" t="e">
        <f>RESULTADOS!#REF!</f>
        <v>#REF!</v>
      </c>
      <c r="BV20" s="101" t="e">
        <f>RESULTADOS!#REF!</f>
        <v>#REF!</v>
      </c>
      <c r="BW20" s="101" t="e">
        <f>RESULTADOS!#REF!</f>
        <v>#REF!</v>
      </c>
      <c r="BX20" s="101" t="e">
        <f>RESULTADOS!#REF!</f>
        <v>#REF!</v>
      </c>
      <c r="BY20" s="101" t="e">
        <f>RESULTADOS!#REF!</f>
        <v>#REF!</v>
      </c>
      <c r="BZ20" s="101" t="e">
        <f>RESULTADOS!#REF!</f>
        <v>#REF!</v>
      </c>
      <c r="CA20" s="101" t="e">
        <f>RESULTADOS!#REF!</f>
        <v>#REF!</v>
      </c>
      <c r="CB20" s="101" t="e">
        <f>RESULTADOS!#REF!</f>
        <v>#REF!</v>
      </c>
      <c r="CC20" s="101" t="e">
        <f>RESULTADOS!#REF!</f>
        <v>#REF!</v>
      </c>
      <c r="CD20" s="101" t="e">
        <f>RESULTADOS!#REF!</f>
        <v>#REF!</v>
      </c>
      <c r="CE20" s="101" t="e">
        <f>RESULTADOS!#REF!</f>
        <v>#REF!</v>
      </c>
      <c r="CF20" s="101" t="e">
        <f>RESULTADOS!#REF!</f>
        <v>#REF!</v>
      </c>
      <c r="CG20" s="101" t="e">
        <f>RESULTADOS!#REF!</f>
        <v>#REF!</v>
      </c>
      <c r="CH20" s="101" t="e">
        <f>RESULTADOS!#REF!</f>
        <v>#REF!</v>
      </c>
      <c r="CI20" s="101" t="e">
        <f>RESULTADOS!#REF!</f>
        <v>#REF!</v>
      </c>
      <c r="CJ20" s="101" t="e">
        <f>RESULTADOS!#REF!</f>
        <v>#REF!</v>
      </c>
      <c r="CK20" s="101" t="e">
        <f>RESULTADOS!#REF!</f>
        <v>#REF!</v>
      </c>
      <c r="CL20" s="101" t="e">
        <f>RESULTADOS!#REF!</f>
        <v>#REF!</v>
      </c>
      <c r="CM20" s="101" t="e">
        <f>RESULTADOS!#REF!</f>
        <v>#REF!</v>
      </c>
      <c r="CN20" s="101" t="e">
        <f>RESULTADOS!#REF!</f>
        <v>#REF!</v>
      </c>
      <c r="CO20" s="101" t="e">
        <f>RESULTADOS!#REF!</f>
        <v>#REF!</v>
      </c>
      <c r="CP20" s="101" t="e">
        <f>RESULTADOS!#REF!</f>
        <v>#REF!</v>
      </c>
      <c r="CQ20" s="101" t="e">
        <f>RESULTADOS!#REF!</f>
        <v>#REF!</v>
      </c>
      <c r="CR20" s="101" t="e">
        <f>RESULTADOS!#REF!</f>
        <v>#REF!</v>
      </c>
      <c r="CS20" s="101" t="e">
        <f>RESULTADOS!#REF!</f>
        <v>#REF!</v>
      </c>
      <c r="CT20" s="101" t="e">
        <f>RESULTADOS!#REF!</f>
        <v>#REF!</v>
      </c>
      <c r="CU20" s="101" t="e">
        <f>RESULTADOS!#REF!</f>
        <v>#REF!</v>
      </c>
      <c r="CV20" s="101" t="e">
        <f>RESULTADOS!#REF!</f>
        <v>#REF!</v>
      </c>
      <c r="CW20" s="101" t="e">
        <f>RESULTADOS!#REF!</f>
        <v>#REF!</v>
      </c>
      <c r="CX20" s="101" t="e">
        <f>RESULTADOS!#REF!</f>
        <v>#REF!</v>
      </c>
      <c r="CY20" s="101" t="e">
        <f>RESULTADOS!#REF!</f>
        <v>#REF!</v>
      </c>
      <c r="CZ20" s="101" t="e">
        <f>RESULTADOS!#REF!</f>
        <v>#REF!</v>
      </c>
      <c r="DA20" s="101" t="e">
        <f>RESULTADOS!#REF!</f>
        <v>#REF!</v>
      </c>
      <c r="DB20" s="101" t="e">
        <f>RESULTADOS!#REF!</f>
        <v>#REF!</v>
      </c>
      <c r="DC20" s="101" t="e">
        <f>RESULTADOS!#REF!</f>
        <v>#REF!</v>
      </c>
      <c r="DD20" s="101" t="e">
        <f>RESULTADOS!#REF!</f>
        <v>#REF!</v>
      </c>
      <c r="DE20" s="101" t="e">
        <f>RESULTADOS!#REF!</f>
        <v>#REF!</v>
      </c>
      <c r="DF20" s="101" t="e">
        <f>RESULTADOS!#REF!</f>
        <v>#REF!</v>
      </c>
      <c r="DG20" s="101" t="e">
        <f>RESULTADOS!#REF!</f>
        <v>#REF!</v>
      </c>
      <c r="DH20" s="101" t="e">
        <f>RESULTADOS!#REF!</f>
        <v>#REF!</v>
      </c>
      <c r="DI20" s="101" t="e">
        <f>RESULTADOS!#REF!</f>
        <v>#REF!</v>
      </c>
      <c r="DJ20" s="101" t="e">
        <f>RESULTADOS!#REF!</f>
        <v>#REF!</v>
      </c>
      <c r="DK20" s="101" t="e">
        <f>RESULTADOS!#REF!</f>
        <v>#REF!</v>
      </c>
      <c r="DL20" s="101" t="e">
        <f>RESULTADOS!#REF!</f>
        <v>#REF!</v>
      </c>
      <c r="DM20" s="101" t="e">
        <f>RESULTADOS!#REF!</f>
        <v>#REF!</v>
      </c>
      <c r="DN20" s="101" t="e">
        <f>RESULTADOS!#REF!</f>
        <v>#REF!</v>
      </c>
      <c r="DO20" s="103" t="e">
        <f>RESULTADOS!#REF!</f>
        <v>#REF!</v>
      </c>
      <c r="DP20" s="103" t="e">
        <f>RESULTADOS!#REF!</f>
        <v>#REF!</v>
      </c>
      <c r="DQ20" s="103" t="e">
        <f t="shared" si="1"/>
        <v>#REF!</v>
      </c>
      <c r="DR20" s="103" t="str" cm="1">
        <f t="array" ref="DR20">IFERROR(INDEX('03.Muestra'!$E$8:$E$17,SMALL(IF("Documento no web"='03.Muestra'!$D$8:$D$17,ROW('03.Muestra'!$E$8:$E$17)-MIN(ROW('03.Muestra'!$D$8:$D$17))+1,""),ROW()-2)),"")</f>
        <v/>
      </c>
      <c r="DS20" s="103" t="e">
        <f>RESULTADOS!#REF!</f>
        <v>#REF!</v>
      </c>
      <c r="DT20" s="103" t="str" cm="1">
        <f t="array" ref="DT20">IFERROR(INDEX('03.Muestra'!$G$8:$G$17,SMALL(IF("Documento no web"='03.Muestra'!$D$8:$D$17,ROW('03.Muestra'!$G$8:$G$17)-MIN(ROW('03.Muestra'!$D$8:$D$17))+1,""),ROW()-2)),"")</f>
        <v/>
      </c>
      <c r="DU20" s="167" t="str" cm="1">
        <f t="array" ref="DU20">IFERROR(INDEX('03.Muestra'!$H$8:$H$17,SMALL(IF("Documento no web"='03.Muestra'!$D$8:$D$17,ROW('03.Muestra'!$H$8:$H$17)-MIN(ROW('03.Muestra'!$D$8:$D$17))+1,""),ROW()-2)),"")</f>
        <v/>
      </c>
      <c r="DV20" s="101" t="e">
        <f>RESULTADOS!#REF!</f>
        <v>#REF!</v>
      </c>
      <c r="DW20" s="101" t="e">
        <f>RESULTADOS!#REF!</f>
        <v>#REF!</v>
      </c>
      <c r="DX20" s="101" t="e">
        <f>RESULTADOS!#REF!</f>
        <v>#REF!</v>
      </c>
      <c r="DY20" s="101" t="e">
        <f>RESULTADOS!#REF!</f>
        <v>#REF!</v>
      </c>
      <c r="DZ20" s="101" t="e">
        <f>RESULTADOS!#REF!</f>
        <v>#REF!</v>
      </c>
      <c r="EA20" s="101" t="e">
        <f>RESULTADOS!#REF!</f>
        <v>#REF!</v>
      </c>
      <c r="EB20" s="101" t="e">
        <f>RESULTADOS!#REF!</f>
        <v>#REF!</v>
      </c>
      <c r="EC20" s="101" t="e">
        <f>RESULTADOS!#REF!</f>
        <v>#REF!</v>
      </c>
      <c r="ED20" s="101" t="e">
        <f>RESULTADOS!#REF!</f>
        <v>#REF!</v>
      </c>
      <c r="EE20" s="101" t="e">
        <f>RESULTADOS!#REF!</f>
        <v>#REF!</v>
      </c>
      <c r="EF20" s="101" t="e">
        <f>RESULTADOS!#REF!</f>
        <v>#REF!</v>
      </c>
      <c r="EG20" s="101" t="e">
        <f>RESULTADOS!#REF!</f>
        <v>#REF!</v>
      </c>
      <c r="EH20" s="101" t="e">
        <f>RESULTADOS!#REF!</f>
        <v>#REF!</v>
      </c>
      <c r="EI20" s="101" t="e">
        <f>RESULTADOS!#REF!</f>
        <v>#REF!</v>
      </c>
      <c r="EJ20" s="101" t="e">
        <f>RESULTADOS!#REF!</f>
        <v>#REF!</v>
      </c>
      <c r="EK20" s="101" t="e">
        <f>RESULTADOS!#REF!</f>
        <v>#REF!</v>
      </c>
      <c r="EL20" s="101" t="e">
        <f>RESULTADOS!#REF!</f>
        <v>#REF!</v>
      </c>
      <c r="EM20" s="101" t="e">
        <f>RESULTADOS!#REF!</f>
        <v>#REF!</v>
      </c>
      <c r="EN20" s="101" t="e">
        <f>RESULTADOS!#REF!</f>
        <v>#REF!</v>
      </c>
      <c r="EO20" s="101" t="e">
        <f>RESULTADOS!#REF!</f>
        <v>#REF!</v>
      </c>
      <c r="EP20" s="101" t="e">
        <f>RESULTADOS!#REF!</f>
        <v>#REF!</v>
      </c>
      <c r="EQ20" s="101" t="e">
        <f>RESULTADOS!#REF!</f>
        <v>#REF!</v>
      </c>
      <c r="ER20" s="101" t="e">
        <f>RESULTADOS!#REF!</f>
        <v>#REF!</v>
      </c>
      <c r="ES20" s="101" t="e">
        <f>RESULTADOS!#REF!</f>
        <v>#REF!</v>
      </c>
      <c r="ET20" s="101" t="e">
        <f>RESULTADOS!#REF!</f>
        <v>#REF!</v>
      </c>
      <c r="EU20" s="101" t="e">
        <f>RESULTADOS!#REF!</f>
        <v>#REF!</v>
      </c>
      <c r="EV20" s="101" t="e">
        <f>RESULTADOS!#REF!</f>
        <v>#REF!</v>
      </c>
      <c r="EW20" s="101" t="e">
        <f>RESULTADOS!#REF!</f>
        <v>#REF!</v>
      </c>
      <c r="EX20" s="101" t="e">
        <f>RESULTADOS!#REF!</f>
        <v>#REF!</v>
      </c>
      <c r="EY20" s="101" t="e">
        <f>RESULTADOS!#REF!</f>
        <v>#REF!</v>
      </c>
      <c r="EZ20" s="101" t="e">
        <f>RESULTADOS!#REF!</f>
        <v>#REF!</v>
      </c>
      <c r="FA20" s="101" t="e">
        <f>RESULTADOS!#REF!</f>
        <v>#REF!</v>
      </c>
      <c r="FB20" s="101" t="e">
        <f>RESULTADOS!#REF!</f>
        <v>#REF!</v>
      </c>
      <c r="FC20" s="101" t="e">
        <f>RESULTADOS!#REF!</f>
        <v>#REF!</v>
      </c>
      <c r="FD20" s="101" t="e">
        <f>RESULTADOS!#REF!</f>
        <v>#REF!</v>
      </c>
      <c r="FE20" s="101" t="e">
        <f>RESULTADOS!#REF!</f>
        <v>#REF!</v>
      </c>
      <c r="FF20" s="101" t="e">
        <f>RESULTADOS!#REF!</f>
        <v>#REF!</v>
      </c>
      <c r="FG20" s="101" t="e">
        <f>RESULTADOS!#REF!</f>
        <v>#REF!</v>
      </c>
      <c r="FH20" s="101" t="e">
        <f>RESULTADOS!#REF!</f>
        <v>#REF!</v>
      </c>
      <c r="FI20" s="101" t="e">
        <f>RESULTADOS!#REF!</f>
        <v>#REF!</v>
      </c>
      <c r="FJ20" s="101" t="e">
        <f>RESULTADOS!#REF!</f>
        <v>#REF!</v>
      </c>
      <c r="FK20" s="101" t="e">
        <f>RESULTADOS!#REF!</f>
        <v>#REF!</v>
      </c>
      <c r="FL20" s="101" t="e">
        <f>RESULTADOS!#REF!</f>
        <v>#REF!</v>
      </c>
      <c r="FM20" s="101" t="e">
        <f>RESULTADOS!#REF!</f>
        <v>#REF!</v>
      </c>
      <c r="FN20" s="101" t="e">
        <f>RESULTADOS!#REF!</f>
        <v>#REF!</v>
      </c>
    </row>
    <row r="21" spans="3:170" ht="13">
      <c r="C21" s="99" t="s">
        <v>5</v>
      </c>
      <c r="D21" s="102" t="e">
        <f>'01.Definición de ámbito'!#REF!</f>
        <v>#REF!</v>
      </c>
      <c r="K21" t="s">
        <v>46</v>
      </c>
      <c r="L21" s="103">
        <f ca="1">RESULTADOS!L11</f>
        <v>137</v>
      </c>
      <c r="M21" s="155">
        <f ca="1">RESULTADOS!M11</f>
        <v>1</v>
      </c>
      <c r="T21" s="103" t="e">
        <f>RESULTADOS!#REF!</f>
        <v>#REF!</v>
      </c>
      <c r="U21" s="103" t="e">
        <f>RESULTADOS!#REF!</f>
        <v>#REF!</v>
      </c>
      <c r="V21" s="103" t="e">
        <f t="shared" si="0"/>
        <v>#REF!</v>
      </c>
      <c r="W21" s="103" t="str">
        <v/>
      </c>
      <c r="X21" s="103" t="e">
        <f>RESULTADOS!#REF!</f>
        <v>#REF!</v>
      </c>
      <c r="Y21" s="103" t="str">
        <v/>
      </c>
      <c r="Z21" s="167" t="str">
        <v/>
      </c>
      <c r="AA21" s="101" t="e">
        <f>RESULTADOS!#REF!</f>
        <v>#REF!</v>
      </c>
      <c r="AB21" s="101" t="e">
        <f>RESULTADOS!#REF!</f>
        <v>#REF!</v>
      </c>
      <c r="AC21" s="101" t="e">
        <f>RESULTADOS!#REF!</f>
        <v>#REF!</v>
      </c>
      <c r="AD21" s="101" t="e">
        <f>RESULTADOS!#REF!</f>
        <v>#REF!</v>
      </c>
      <c r="AE21" s="101" t="e">
        <f>RESULTADOS!#REF!</f>
        <v>#REF!</v>
      </c>
      <c r="AF21" s="101" t="e">
        <f>RESULTADOS!#REF!</f>
        <v>#REF!</v>
      </c>
      <c r="AG21" s="101" t="e">
        <f>RESULTADOS!#REF!</f>
        <v>#REF!</v>
      </c>
      <c r="AH21" s="101" t="e">
        <f>RESULTADOS!#REF!</f>
        <v>#REF!</v>
      </c>
      <c r="AI21" s="101" t="e">
        <f>RESULTADOS!#REF!</f>
        <v>#REF!</v>
      </c>
      <c r="AJ21" s="101" t="e">
        <f>RESULTADOS!#REF!</f>
        <v>#REF!</v>
      </c>
      <c r="AK21" s="101" t="e">
        <f>RESULTADOS!#REF!</f>
        <v>#REF!</v>
      </c>
      <c r="AL21" s="101" t="e">
        <f>RESULTADOS!#REF!</f>
        <v>#REF!</v>
      </c>
      <c r="AM21" s="101" t="e">
        <f>RESULTADOS!#REF!</f>
        <v>#REF!</v>
      </c>
      <c r="AN21" s="101" t="e">
        <f>RESULTADOS!#REF!</f>
        <v>#REF!</v>
      </c>
      <c r="AO21" s="101" t="e">
        <f>RESULTADOS!#REF!</f>
        <v>#REF!</v>
      </c>
      <c r="AP21" s="101" t="e">
        <f>RESULTADOS!#REF!</f>
        <v>#REF!</v>
      </c>
      <c r="AQ21" s="101" t="e">
        <f>RESULTADOS!#REF!</f>
        <v>#REF!</v>
      </c>
      <c r="AR21" s="101" t="e">
        <f>RESULTADOS!#REF!</f>
        <v>#REF!</v>
      </c>
      <c r="AS21" s="101" t="e">
        <f>RESULTADOS!#REF!</f>
        <v>#REF!</v>
      </c>
      <c r="AT21" s="101" t="e">
        <f>RESULTADOS!#REF!</f>
        <v>#REF!</v>
      </c>
      <c r="AU21" s="101" t="e">
        <f>RESULTADOS!#REF!</f>
        <v>#REF!</v>
      </c>
      <c r="AV21" s="101" t="e">
        <f>RESULTADOS!#REF!</f>
        <v>#REF!</v>
      </c>
      <c r="AW21" s="101" t="e">
        <f>RESULTADOS!#REF!</f>
        <v>#REF!</v>
      </c>
      <c r="AX21" s="101" t="e">
        <f>RESULTADOS!#REF!</f>
        <v>#REF!</v>
      </c>
      <c r="AY21" s="101" t="e">
        <f>RESULTADOS!#REF!</f>
        <v>#REF!</v>
      </c>
      <c r="AZ21" s="101" t="e">
        <f>RESULTADOS!#REF!</f>
        <v>#REF!</v>
      </c>
      <c r="BA21" s="101" t="e">
        <f>RESULTADOS!#REF!</f>
        <v>#REF!</v>
      </c>
      <c r="BB21" s="101" t="e">
        <f>RESULTADOS!#REF!</f>
        <v>#REF!</v>
      </c>
      <c r="BC21" s="101" t="e">
        <f>RESULTADOS!#REF!</f>
        <v>#REF!</v>
      </c>
      <c r="BD21" s="101" t="e">
        <f>RESULTADOS!#REF!</f>
        <v>#REF!</v>
      </c>
      <c r="BE21" s="101" t="e">
        <f>RESULTADOS!#REF!</f>
        <v>#REF!</v>
      </c>
      <c r="BF21" s="101" t="e">
        <f>RESULTADOS!#REF!</f>
        <v>#REF!</v>
      </c>
      <c r="BG21" s="101" t="e">
        <f>RESULTADOS!#REF!</f>
        <v>#REF!</v>
      </c>
      <c r="BH21" s="101" t="e">
        <f>RESULTADOS!#REF!</f>
        <v>#REF!</v>
      </c>
      <c r="BI21" s="101" t="e">
        <f>RESULTADOS!#REF!</f>
        <v>#REF!</v>
      </c>
      <c r="BJ21" s="101" t="e">
        <f>RESULTADOS!#REF!</f>
        <v>#REF!</v>
      </c>
      <c r="BK21" s="101" t="e">
        <f>RESULTADOS!#REF!</f>
        <v>#REF!</v>
      </c>
      <c r="BL21" s="101" t="e">
        <f>RESULTADOS!#REF!</f>
        <v>#REF!</v>
      </c>
      <c r="BM21" s="101" t="e">
        <f>RESULTADOS!#REF!</f>
        <v>#REF!</v>
      </c>
      <c r="BN21" s="101" t="e">
        <f>RESULTADOS!#REF!</f>
        <v>#REF!</v>
      </c>
      <c r="BO21" s="101" t="e">
        <f>RESULTADOS!#REF!</f>
        <v>#REF!</v>
      </c>
      <c r="BP21" s="101" t="e">
        <f>RESULTADOS!#REF!</f>
        <v>#REF!</v>
      </c>
      <c r="BQ21" s="101" t="e">
        <f>RESULTADOS!#REF!</f>
        <v>#REF!</v>
      </c>
      <c r="BR21" s="101" t="e">
        <f>RESULTADOS!#REF!</f>
        <v>#REF!</v>
      </c>
      <c r="BS21" s="101" t="e">
        <f>RESULTADOS!#REF!</f>
        <v>#REF!</v>
      </c>
      <c r="BT21" s="101" t="e">
        <f>RESULTADOS!#REF!</f>
        <v>#REF!</v>
      </c>
      <c r="BU21" s="101" t="e">
        <f>RESULTADOS!#REF!</f>
        <v>#REF!</v>
      </c>
      <c r="BV21" s="101" t="e">
        <f>RESULTADOS!#REF!</f>
        <v>#REF!</v>
      </c>
      <c r="BW21" s="101" t="e">
        <f>RESULTADOS!#REF!</f>
        <v>#REF!</v>
      </c>
      <c r="BX21" s="101" t="e">
        <f>RESULTADOS!#REF!</f>
        <v>#REF!</v>
      </c>
      <c r="BY21" s="101" t="e">
        <f>RESULTADOS!#REF!</f>
        <v>#REF!</v>
      </c>
      <c r="BZ21" s="101" t="e">
        <f>RESULTADOS!#REF!</f>
        <v>#REF!</v>
      </c>
      <c r="CA21" s="101" t="e">
        <f>RESULTADOS!#REF!</f>
        <v>#REF!</v>
      </c>
      <c r="CB21" s="101" t="e">
        <f>RESULTADOS!#REF!</f>
        <v>#REF!</v>
      </c>
      <c r="CC21" s="101" t="e">
        <f>RESULTADOS!#REF!</f>
        <v>#REF!</v>
      </c>
      <c r="CD21" s="101" t="e">
        <f>RESULTADOS!#REF!</f>
        <v>#REF!</v>
      </c>
      <c r="CE21" s="101" t="e">
        <f>RESULTADOS!#REF!</f>
        <v>#REF!</v>
      </c>
      <c r="CF21" s="101" t="e">
        <f>RESULTADOS!#REF!</f>
        <v>#REF!</v>
      </c>
      <c r="CG21" s="101" t="e">
        <f>RESULTADOS!#REF!</f>
        <v>#REF!</v>
      </c>
      <c r="CH21" s="101" t="e">
        <f>RESULTADOS!#REF!</f>
        <v>#REF!</v>
      </c>
      <c r="CI21" s="101" t="e">
        <f>RESULTADOS!#REF!</f>
        <v>#REF!</v>
      </c>
      <c r="CJ21" s="101" t="e">
        <f>RESULTADOS!#REF!</f>
        <v>#REF!</v>
      </c>
      <c r="CK21" s="101" t="e">
        <f>RESULTADOS!#REF!</f>
        <v>#REF!</v>
      </c>
      <c r="CL21" s="101" t="e">
        <f>RESULTADOS!#REF!</f>
        <v>#REF!</v>
      </c>
      <c r="CM21" s="101" t="e">
        <f>RESULTADOS!#REF!</f>
        <v>#REF!</v>
      </c>
      <c r="CN21" s="101" t="e">
        <f>RESULTADOS!#REF!</f>
        <v>#REF!</v>
      </c>
      <c r="CO21" s="101" t="e">
        <f>RESULTADOS!#REF!</f>
        <v>#REF!</v>
      </c>
      <c r="CP21" s="101" t="e">
        <f>RESULTADOS!#REF!</f>
        <v>#REF!</v>
      </c>
      <c r="CQ21" s="101" t="e">
        <f>RESULTADOS!#REF!</f>
        <v>#REF!</v>
      </c>
      <c r="CR21" s="101" t="e">
        <f>RESULTADOS!#REF!</f>
        <v>#REF!</v>
      </c>
      <c r="CS21" s="101" t="e">
        <f>RESULTADOS!#REF!</f>
        <v>#REF!</v>
      </c>
      <c r="CT21" s="101" t="e">
        <f>RESULTADOS!#REF!</f>
        <v>#REF!</v>
      </c>
      <c r="CU21" s="101" t="e">
        <f>RESULTADOS!#REF!</f>
        <v>#REF!</v>
      </c>
      <c r="CV21" s="101" t="e">
        <f>RESULTADOS!#REF!</f>
        <v>#REF!</v>
      </c>
      <c r="CW21" s="101" t="e">
        <f>RESULTADOS!#REF!</f>
        <v>#REF!</v>
      </c>
      <c r="CX21" s="101" t="e">
        <f>RESULTADOS!#REF!</f>
        <v>#REF!</v>
      </c>
      <c r="CY21" s="101" t="e">
        <f>RESULTADOS!#REF!</f>
        <v>#REF!</v>
      </c>
      <c r="CZ21" s="101" t="e">
        <f>RESULTADOS!#REF!</f>
        <v>#REF!</v>
      </c>
      <c r="DA21" s="101" t="e">
        <f>RESULTADOS!#REF!</f>
        <v>#REF!</v>
      </c>
      <c r="DB21" s="101" t="e">
        <f>RESULTADOS!#REF!</f>
        <v>#REF!</v>
      </c>
      <c r="DC21" s="101" t="e">
        <f>RESULTADOS!#REF!</f>
        <v>#REF!</v>
      </c>
      <c r="DD21" s="101" t="e">
        <f>RESULTADOS!#REF!</f>
        <v>#REF!</v>
      </c>
      <c r="DE21" s="101" t="e">
        <f>RESULTADOS!#REF!</f>
        <v>#REF!</v>
      </c>
      <c r="DF21" s="101" t="e">
        <f>RESULTADOS!#REF!</f>
        <v>#REF!</v>
      </c>
      <c r="DG21" s="101" t="e">
        <f>RESULTADOS!#REF!</f>
        <v>#REF!</v>
      </c>
      <c r="DH21" s="101" t="e">
        <f>RESULTADOS!#REF!</f>
        <v>#REF!</v>
      </c>
      <c r="DI21" s="101" t="e">
        <f>RESULTADOS!#REF!</f>
        <v>#REF!</v>
      </c>
      <c r="DJ21" s="101" t="e">
        <f>RESULTADOS!#REF!</f>
        <v>#REF!</v>
      </c>
      <c r="DK21" s="101" t="e">
        <f>RESULTADOS!#REF!</f>
        <v>#REF!</v>
      </c>
      <c r="DL21" s="101" t="e">
        <f>RESULTADOS!#REF!</f>
        <v>#REF!</v>
      </c>
      <c r="DM21" s="101" t="e">
        <f>RESULTADOS!#REF!</f>
        <v>#REF!</v>
      </c>
      <c r="DN21" s="101" t="e">
        <f>RESULTADOS!#REF!</f>
        <v>#REF!</v>
      </c>
      <c r="DO21" s="103" t="e">
        <f>RESULTADOS!#REF!</f>
        <v>#REF!</v>
      </c>
      <c r="DP21" s="103" t="e">
        <f>RESULTADOS!#REF!</f>
        <v>#REF!</v>
      </c>
      <c r="DQ21" s="103" t="e">
        <f t="shared" si="1"/>
        <v>#REF!</v>
      </c>
      <c r="DR21" s="103" t="str" cm="1">
        <f t="array" ref="DR21">IFERROR(INDEX('03.Muestra'!$E$8:$E$17,SMALL(IF("Documento no web"='03.Muestra'!$D$8:$D$17,ROW('03.Muestra'!$E$8:$E$17)-MIN(ROW('03.Muestra'!$D$8:$D$17))+1,""),ROW()-2)),"")</f>
        <v/>
      </c>
      <c r="DS21" s="103" t="e">
        <f>RESULTADOS!#REF!</f>
        <v>#REF!</v>
      </c>
      <c r="DT21" s="103" t="str" cm="1">
        <f t="array" ref="DT21">IFERROR(INDEX('03.Muestra'!$G$8:$G$17,SMALL(IF("Documento no web"='03.Muestra'!$D$8:$D$17,ROW('03.Muestra'!$G$8:$G$17)-MIN(ROW('03.Muestra'!$D$8:$D$17))+1,""),ROW()-2)),"")</f>
        <v/>
      </c>
      <c r="DU21" s="167" t="str" cm="1">
        <f t="array" ref="DU21">IFERROR(INDEX('03.Muestra'!$H$8:$H$17,SMALL(IF("Documento no web"='03.Muestra'!$D$8:$D$17,ROW('03.Muestra'!$H$8:$H$17)-MIN(ROW('03.Muestra'!$D$8:$D$17))+1,""),ROW()-2)),"")</f>
        <v/>
      </c>
      <c r="DV21" s="101" t="e">
        <f>RESULTADOS!#REF!</f>
        <v>#REF!</v>
      </c>
      <c r="DW21" s="101" t="e">
        <f>RESULTADOS!#REF!</f>
        <v>#REF!</v>
      </c>
      <c r="DX21" s="101" t="e">
        <f>RESULTADOS!#REF!</f>
        <v>#REF!</v>
      </c>
      <c r="DY21" s="101" t="e">
        <f>RESULTADOS!#REF!</f>
        <v>#REF!</v>
      </c>
      <c r="DZ21" s="101" t="e">
        <f>RESULTADOS!#REF!</f>
        <v>#REF!</v>
      </c>
      <c r="EA21" s="101" t="e">
        <f>RESULTADOS!#REF!</f>
        <v>#REF!</v>
      </c>
      <c r="EB21" s="101" t="e">
        <f>RESULTADOS!#REF!</f>
        <v>#REF!</v>
      </c>
      <c r="EC21" s="101" t="e">
        <f>RESULTADOS!#REF!</f>
        <v>#REF!</v>
      </c>
      <c r="ED21" s="101" t="e">
        <f>RESULTADOS!#REF!</f>
        <v>#REF!</v>
      </c>
      <c r="EE21" s="101" t="e">
        <f>RESULTADOS!#REF!</f>
        <v>#REF!</v>
      </c>
      <c r="EF21" s="101" t="e">
        <f>RESULTADOS!#REF!</f>
        <v>#REF!</v>
      </c>
      <c r="EG21" s="101" t="e">
        <f>RESULTADOS!#REF!</f>
        <v>#REF!</v>
      </c>
      <c r="EH21" s="101" t="e">
        <f>RESULTADOS!#REF!</f>
        <v>#REF!</v>
      </c>
      <c r="EI21" s="101" t="e">
        <f>RESULTADOS!#REF!</f>
        <v>#REF!</v>
      </c>
      <c r="EJ21" s="101" t="e">
        <f>RESULTADOS!#REF!</f>
        <v>#REF!</v>
      </c>
      <c r="EK21" s="101" t="e">
        <f>RESULTADOS!#REF!</f>
        <v>#REF!</v>
      </c>
      <c r="EL21" s="101" t="e">
        <f>RESULTADOS!#REF!</f>
        <v>#REF!</v>
      </c>
      <c r="EM21" s="101" t="e">
        <f>RESULTADOS!#REF!</f>
        <v>#REF!</v>
      </c>
      <c r="EN21" s="101" t="e">
        <f>RESULTADOS!#REF!</f>
        <v>#REF!</v>
      </c>
      <c r="EO21" s="101" t="e">
        <f>RESULTADOS!#REF!</f>
        <v>#REF!</v>
      </c>
      <c r="EP21" s="101" t="e">
        <f>RESULTADOS!#REF!</f>
        <v>#REF!</v>
      </c>
      <c r="EQ21" s="101" t="e">
        <f>RESULTADOS!#REF!</f>
        <v>#REF!</v>
      </c>
      <c r="ER21" s="101" t="e">
        <f>RESULTADOS!#REF!</f>
        <v>#REF!</v>
      </c>
      <c r="ES21" s="101" t="e">
        <f>RESULTADOS!#REF!</f>
        <v>#REF!</v>
      </c>
      <c r="ET21" s="101" t="e">
        <f>RESULTADOS!#REF!</f>
        <v>#REF!</v>
      </c>
      <c r="EU21" s="101" t="e">
        <f>RESULTADOS!#REF!</f>
        <v>#REF!</v>
      </c>
      <c r="EV21" s="101" t="e">
        <f>RESULTADOS!#REF!</f>
        <v>#REF!</v>
      </c>
      <c r="EW21" s="101" t="e">
        <f>RESULTADOS!#REF!</f>
        <v>#REF!</v>
      </c>
      <c r="EX21" s="101" t="e">
        <f>RESULTADOS!#REF!</f>
        <v>#REF!</v>
      </c>
      <c r="EY21" s="101" t="e">
        <f>RESULTADOS!#REF!</f>
        <v>#REF!</v>
      </c>
      <c r="EZ21" s="101" t="e">
        <f>RESULTADOS!#REF!</f>
        <v>#REF!</v>
      </c>
      <c r="FA21" s="101" t="e">
        <f>RESULTADOS!#REF!</f>
        <v>#REF!</v>
      </c>
      <c r="FB21" s="101" t="e">
        <f>RESULTADOS!#REF!</f>
        <v>#REF!</v>
      </c>
      <c r="FC21" s="101" t="e">
        <f>RESULTADOS!#REF!</f>
        <v>#REF!</v>
      </c>
      <c r="FD21" s="101" t="e">
        <f>RESULTADOS!#REF!</f>
        <v>#REF!</v>
      </c>
      <c r="FE21" s="101" t="e">
        <f>RESULTADOS!#REF!</f>
        <v>#REF!</v>
      </c>
      <c r="FF21" s="101" t="e">
        <f>RESULTADOS!#REF!</f>
        <v>#REF!</v>
      </c>
      <c r="FG21" s="101" t="e">
        <f>RESULTADOS!#REF!</f>
        <v>#REF!</v>
      </c>
      <c r="FH21" s="101" t="e">
        <f>RESULTADOS!#REF!</f>
        <v>#REF!</v>
      </c>
      <c r="FI21" s="101" t="e">
        <f>RESULTADOS!#REF!</f>
        <v>#REF!</v>
      </c>
      <c r="FJ21" s="101" t="e">
        <f>RESULTADOS!#REF!</f>
        <v>#REF!</v>
      </c>
      <c r="FK21" s="101" t="e">
        <f>RESULTADOS!#REF!</f>
        <v>#REF!</v>
      </c>
      <c r="FL21" s="101" t="e">
        <f>RESULTADOS!#REF!</f>
        <v>#REF!</v>
      </c>
      <c r="FM21" s="101" t="e">
        <f>RESULTADOS!#REF!</f>
        <v>#REF!</v>
      </c>
      <c r="FN21" s="101" t="e">
        <f>RESULTADOS!#REF!</f>
        <v>#REF!</v>
      </c>
    </row>
    <row r="22" spans="3:170" ht="13">
      <c r="C22" s="99" t="s">
        <v>6</v>
      </c>
      <c r="D22" s="102" t="e">
        <f>'01.Definición de ámbito'!#REF!</f>
        <v>#REF!</v>
      </c>
      <c r="T22" s="103" t="e">
        <f>RESULTADOS!#REF!</f>
        <v>#REF!</v>
      </c>
      <c r="U22" s="103" t="e">
        <f>RESULTADOS!#REF!</f>
        <v>#REF!</v>
      </c>
      <c r="V22" s="103" t="e">
        <f t="shared" si="0"/>
        <v>#REF!</v>
      </c>
      <c r="W22" s="103" t="str">
        <v/>
      </c>
      <c r="X22" s="103" t="e">
        <f>RESULTADOS!#REF!</f>
        <v>#REF!</v>
      </c>
      <c r="Y22" s="103" t="str">
        <v/>
      </c>
      <c r="Z22" s="167" t="str">
        <v/>
      </c>
      <c r="AA22" s="101" t="e">
        <f>RESULTADOS!#REF!</f>
        <v>#REF!</v>
      </c>
      <c r="AB22" s="101" t="e">
        <f>RESULTADOS!#REF!</f>
        <v>#REF!</v>
      </c>
      <c r="AC22" s="101" t="e">
        <f>RESULTADOS!#REF!</f>
        <v>#REF!</v>
      </c>
      <c r="AD22" s="101" t="e">
        <f>RESULTADOS!#REF!</f>
        <v>#REF!</v>
      </c>
      <c r="AE22" s="101" t="e">
        <f>RESULTADOS!#REF!</f>
        <v>#REF!</v>
      </c>
      <c r="AF22" s="101" t="e">
        <f>RESULTADOS!#REF!</f>
        <v>#REF!</v>
      </c>
      <c r="AG22" s="101" t="e">
        <f>RESULTADOS!#REF!</f>
        <v>#REF!</v>
      </c>
      <c r="AH22" s="101" t="e">
        <f>RESULTADOS!#REF!</f>
        <v>#REF!</v>
      </c>
      <c r="AI22" s="101" t="e">
        <f>RESULTADOS!#REF!</f>
        <v>#REF!</v>
      </c>
      <c r="AJ22" s="101" t="e">
        <f>RESULTADOS!#REF!</f>
        <v>#REF!</v>
      </c>
      <c r="AK22" s="101" t="e">
        <f>RESULTADOS!#REF!</f>
        <v>#REF!</v>
      </c>
      <c r="AL22" s="101" t="e">
        <f>RESULTADOS!#REF!</f>
        <v>#REF!</v>
      </c>
      <c r="AM22" s="101" t="e">
        <f>RESULTADOS!#REF!</f>
        <v>#REF!</v>
      </c>
      <c r="AN22" s="101" t="e">
        <f>RESULTADOS!#REF!</f>
        <v>#REF!</v>
      </c>
      <c r="AO22" s="101" t="e">
        <f>RESULTADOS!#REF!</f>
        <v>#REF!</v>
      </c>
      <c r="AP22" s="101" t="e">
        <f>RESULTADOS!#REF!</f>
        <v>#REF!</v>
      </c>
      <c r="AQ22" s="101" t="e">
        <f>RESULTADOS!#REF!</f>
        <v>#REF!</v>
      </c>
      <c r="AR22" s="101" t="e">
        <f>RESULTADOS!#REF!</f>
        <v>#REF!</v>
      </c>
      <c r="AS22" s="101" t="e">
        <f>RESULTADOS!#REF!</f>
        <v>#REF!</v>
      </c>
      <c r="AT22" s="101" t="e">
        <f>RESULTADOS!#REF!</f>
        <v>#REF!</v>
      </c>
      <c r="AU22" s="101" t="e">
        <f>RESULTADOS!#REF!</f>
        <v>#REF!</v>
      </c>
      <c r="AV22" s="101" t="e">
        <f>RESULTADOS!#REF!</f>
        <v>#REF!</v>
      </c>
      <c r="AW22" s="101" t="e">
        <f>RESULTADOS!#REF!</f>
        <v>#REF!</v>
      </c>
      <c r="AX22" s="101" t="e">
        <f>RESULTADOS!#REF!</f>
        <v>#REF!</v>
      </c>
      <c r="AY22" s="101" t="e">
        <f>RESULTADOS!#REF!</f>
        <v>#REF!</v>
      </c>
      <c r="AZ22" s="101" t="e">
        <f>RESULTADOS!#REF!</f>
        <v>#REF!</v>
      </c>
      <c r="BA22" s="101" t="e">
        <f>RESULTADOS!#REF!</f>
        <v>#REF!</v>
      </c>
      <c r="BB22" s="101" t="e">
        <f>RESULTADOS!#REF!</f>
        <v>#REF!</v>
      </c>
      <c r="BC22" s="101" t="e">
        <f>RESULTADOS!#REF!</f>
        <v>#REF!</v>
      </c>
      <c r="BD22" s="101" t="e">
        <f>RESULTADOS!#REF!</f>
        <v>#REF!</v>
      </c>
      <c r="BE22" s="101" t="e">
        <f>RESULTADOS!#REF!</f>
        <v>#REF!</v>
      </c>
      <c r="BF22" s="101" t="e">
        <f>RESULTADOS!#REF!</f>
        <v>#REF!</v>
      </c>
      <c r="BG22" s="101" t="e">
        <f>RESULTADOS!#REF!</f>
        <v>#REF!</v>
      </c>
      <c r="BH22" s="101" t="e">
        <f>RESULTADOS!#REF!</f>
        <v>#REF!</v>
      </c>
      <c r="BI22" s="101" t="e">
        <f>RESULTADOS!#REF!</f>
        <v>#REF!</v>
      </c>
      <c r="BJ22" s="101" t="e">
        <f>RESULTADOS!#REF!</f>
        <v>#REF!</v>
      </c>
      <c r="BK22" s="101" t="e">
        <f>RESULTADOS!#REF!</f>
        <v>#REF!</v>
      </c>
      <c r="BL22" s="101" t="e">
        <f>RESULTADOS!#REF!</f>
        <v>#REF!</v>
      </c>
      <c r="BM22" s="101" t="e">
        <f>RESULTADOS!#REF!</f>
        <v>#REF!</v>
      </c>
      <c r="BN22" s="101" t="e">
        <f>RESULTADOS!#REF!</f>
        <v>#REF!</v>
      </c>
      <c r="BO22" s="101" t="e">
        <f>RESULTADOS!#REF!</f>
        <v>#REF!</v>
      </c>
      <c r="BP22" s="101" t="e">
        <f>RESULTADOS!#REF!</f>
        <v>#REF!</v>
      </c>
      <c r="BQ22" s="101" t="e">
        <f>RESULTADOS!#REF!</f>
        <v>#REF!</v>
      </c>
      <c r="BR22" s="101" t="e">
        <f>RESULTADOS!#REF!</f>
        <v>#REF!</v>
      </c>
      <c r="BS22" s="101" t="e">
        <f>RESULTADOS!#REF!</f>
        <v>#REF!</v>
      </c>
      <c r="BT22" s="101" t="e">
        <f>RESULTADOS!#REF!</f>
        <v>#REF!</v>
      </c>
      <c r="BU22" s="101" t="e">
        <f>RESULTADOS!#REF!</f>
        <v>#REF!</v>
      </c>
      <c r="BV22" s="101" t="e">
        <f>RESULTADOS!#REF!</f>
        <v>#REF!</v>
      </c>
      <c r="BW22" s="101" t="e">
        <f>RESULTADOS!#REF!</f>
        <v>#REF!</v>
      </c>
      <c r="BX22" s="101" t="e">
        <f>RESULTADOS!#REF!</f>
        <v>#REF!</v>
      </c>
      <c r="BY22" s="101" t="e">
        <f>RESULTADOS!#REF!</f>
        <v>#REF!</v>
      </c>
      <c r="BZ22" s="101" t="e">
        <f>RESULTADOS!#REF!</f>
        <v>#REF!</v>
      </c>
      <c r="CA22" s="101" t="e">
        <f>RESULTADOS!#REF!</f>
        <v>#REF!</v>
      </c>
      <c r="CB22" s="101" t="e">
        <f>RESULTADOS!#REF!</f>
        <v>#REF!</v>
      </c>
      <c r="CC22" s="101" t="e">
        <f>RESULTADOS!#REF!</f>
        <v>#REF!</v>
      </c>
      <c r="CD22" s="101" t="e">
        <f>RESULTADOS!#REF!</f>
        <v>#REF!</v>
      </c>
      <c r="CE22" s="101" t="e">
        <f>RESULTADOS!#REF!</f>
        <v>#REF!</v>
      </c>
      <c r="CF22" s="101" t="e">
        <f>RESULTADOS!#REF!</f>
        <v>#REF!</v>
      </c>
      <c r="CG22" s="101" t="e">
        <f>RESULTADOS!#REF!</f>
        <v>#REF!</v>
      </c>
      <c r="CH22" s="101" t="e">
        <f>RESULTADOS!#REF!</f>
        <v>#REF!</v>
      </c>
      <c r="CI22" s="101" t="e">
        <f>RESULTADOS!#REF!</f>
        <v>#REF!</v>
      </c>
      <c r="CJ22" s="101" t="e">
        <f>RESULTADOS!#REF!</f>
        <v>#REF!</v>
      </c>
      <c r="CK22" s="101" t="e">
        <f>RESULTADOS!#REF!</f>
        <v>#REF!</v>
      </c>
      <c r="CL22" s="101" t="e">
        <f>RESULTADOS!#REF!</f>
        <v>#REF!</v>
      </c>
      <c r="CM22" s="101" t="e">
        <f>RESULTADOS!#REF!</f>
        <v>#REF!</v>
      </c>
      <c r="CN22" s="101" t="e">
        <f>RESULTADOS!#REF!</f>
        <v>#REF!</v>
      </c>
      <c r="CO22" s="101" t="e">
        <f>RESULTADOS!#REF!</f>
        <v>#REF!</v>
      </c>
      <c r="CP22" s="101" t="e">
        <f>RESULTADOS!#REF!</f>
        <v>#REF!</v>
      </c>
      <c r="CQ22" s="101" t="e">
        <f>RESULTADOS!#REF!</f>
        <v>#REF!</v>
      </c>
      <c r="CR22" s="101" t="e">
        <f>RESULTADOS!#REF!</f>
        <v>#REF!</v>
      </c>
      <c r="CS22" s="101" t="e">
        <f>RESULTADOS!#REF!</f>
        <v>#REF!</v>
      </c>
      <c r="CT22" s="101" t="e">
        <f>RESULTADOS!#REF!</f>
        <v>#REF!</v>
      </c>
      <c r="CU22" s="101" t="e">
        <f>RESULTADOS!#REF!</f>
        <v>#REF!</v>
      </c>
      <c r="CV22" s="101" t="e">
        <f>RESULTADOS!#REF!</f>
        <v>#REF!</v>
      </c>
      <c r="CW22" s="101" t="e">
        <f>RESULTADOS!#REF!</f>
        <v>#REF!</v>
      </c>
      <c r="CX22" s="101" t="e">
        <f>RESULTADOS!#REF!</f>
        <v>#REF!</v>
      </c>
      <c r="CY22" s="101" t="e">
        <f>RESULTADOS!#REF!</f>
        <v>#REF!</v>
      </c>
      <c r="CZ22" s="101" t="e">
        <f>RESULTADOS!#REF!</f>
        <v>#REF!</v>
      </c>
      <c r="DA22" s="101" t="e">
        <f>RESULTADOS!#REF!</f>
        <v>#REF!</v>
      </c>
      <c r="DB22" s="101" t="e">
        <f>RESULTADOS!#REF!</f>
        <v>#REF!</v>
      </c>
      <c r="DC22" s="101" t="e">
        <f>RESULTADOS!#REF!</f>
        <v>#REF!</v>
      </c>
      <c r="DD22" s="101" t="e">
        <f>RESULTADOS!#REF!</f>
        <v>#REF!</v>
      </c>
      <c r="DE22" s="101" t="e">
        <f>RESULTADOS!#REF!</f>
        <v>#REF!</v>
      </c>
      <c r="DF22" s="101" t="e">
        <f>RESULTADOS!#REF!</f>
        <v>#REF!</v>
      </c>
      <c r="DG22" s="101" t="e">
        <f>RESULTADOS!#REF!</f>
        <v>#REF!</v>
      </c>
      <c r="DH22" s="101" t="e">
        <f>RESULTADOS!#REF!</f>
        <v>#REF!</v>
      </c>
      <c r="DI22" s="101" t="e">
        <f>RESULTADOS!#REF!</f>
        <v>#REF!</v>
      </c>
      <c r="DJ22" s="101" t="e">
        <f>RESULTADOS!#REF!</f>
        <v>#REF!</v>
      </c>
      <c r="DK22" s="101" t="e">
        <f>RESULTADOS!#REF!</f>
        <v>#REF!</v>
      </c>
      <c r="DL22" s="101" t="e">
        <f>RESULTADOS!#REF!</f>
        <v>#REF!</v>
      </c>
      <c r="DM22" s="101" t="e">
        <f>RESULTADOS!#REF!</f>
        <v>#REF!</v>
      </c>
      <c r="DN22" s="101" t="e">
        <f>RESULTADOS!#REF!</f>
        <v>#REF!</v>
      </c>
      <c r="DO22" s="103" t="e">
        <f>RESULTADOS!#REF!</f>
        <v>#REF!</v>
      </c>
      <c r="DP22" s="103" t="e">
        <f>RESULTADOS!#REF!</f>
        <v>#REF!</v>
      </c>
      <c r="DQ22" s="103" t="e">
        <f t="shared" si="1"/>
        <v>#REF!</v>
      </c>
      <c r="DR22" s="103" t="str" cm="1">
        <f t="array" ref="DR22">IFERROR(INDEX('03.Muestra'!$E$8:$E$17,SMALL(IF("Documento no web"='03.Muestra'!$D$8:$D$17,ROW('03.Muestra'!$E$8:$E$17)-MIN(ROW('03.Muestra'!$D$8:$D$17))+1,""),ROW()-2)),"")</f>
        <v/>
      </c>
      <c r="DS22" s="103" t="e">
        <f>RESULTADOS!#REF!</f>
        <v>#REF!</v>
      </c>
      <c r="DT22" s="103" t="str" cm="1">
        <f t="array" ref="DT22">IFERROR(INDEX('03.Muestra'!$G$8:$G$17,SMALL(IF("Documento no web"='03.Muestra'!$D$8:$D$17,ROW('03.Muestra'!$G$8:$G$17)-MIN(ROW('03.Muestra'!$D$8:$D$17))+1,""),ROW()-2)),"")</f>
        <v/>
      </c>
      <c r="DU22" s="167" t="str" cm="1">
        <f t="array" ref="DU22">IFERROR(INDEX('03.Muestra'!$H$8:$H$17,SMALL(IF("Documento no web"='03.Muestra'!$D$8:$D$17,ROW('03.Muestra'!$H$8:$H$17)-MIN(ROW('03.Muestra'!$D$8:$D$17))+1,""),ROW()-2)),"")</f>
        <v/>
      </c>
      <c r="DV22" s="101" t="e">
        <f>RESULTADOS!#REF!</f>
        <v>#REF!</v>
      </c>
      <c r="DW22" s="101" t="e">
        <f>RESULTADOS!#REF!</f>
        <v>#REF!</v>
      </c>
      <c r="DX22" s="101" t="e">
        <f>RESULTADOS!#REF!</f>
        <v>#REF!</v>
      </c>
      <c r="DY22" s="101" t="e">
        <f>RESULTADOS!#REF!</f>
        <v>#REF!</v>
      </c>
      <c r="DZ22" s="101" t="e">
        <f>RESULTADOS!#REF!</f>
        <v>#REF!</v>
      </c>
      <c r="EA22" s="101" t="e">
        <f>RESULTADOS!#REF!</f>
        <v>#REF!</v>
      </c>
      <c r="EB22" s="101" t="e">
        <f>RESULTADOS!#REF!</f>
        <v>#REF!</v>
      </c>
      <c r="EC22" s="101" t="e">
        <f>RESULTADOS!#REF!</f>
        <v>#REF!</v>
      </c>
      <c r="ED22" s="101" t="e">
        <f>RESULTADOS!#REF!</f>
        <v>#REF!</v>
      </c>
      <c r="EE22" s="101" t="e">
        <f>RESULTADOS!#REF!</f>
        <v>#REF!</v>
      </c>
      <c r="EF22" s="101" t="e">
        <f>RESULTADOS!#REF!</f>
        <v>#REF!</v>
      </c>
      <c r="EG22" s="101" t="e">
        <f>RESULTADOS!#REF!</f>
        <v>#REF!</v>
      </c>
      <c r="EH22" s="101" t="e">
        <f>RESULTADOS!#REF!</f>
        <v>#REF!</v>
      </c>
      <c r="EI22" s="101" t="e">
        <f>RESULTADOS!#REF!</f>
        <v>#REF!</v>
      </c>
      <c r="EJ22" s="101" t="e">
        <f>RESULTADOS!#REF!</f>
        <v>#REF!</v>
      </c>
      <c r="EK22" s="101" t="e">
        <f>RESULTADOS!#REF!</f>
        <v>#REF!</v>
      </c>
      <c r="EL22" s="101" t="e">
        <f>RESULTADOS!#REF!</f>
        <v>#REF!</v>
      </c>
      <c r="EM22" s="101" t="e">
        <f>RESULTADOS!#REF!</f>
        <v>#REF!</v>
      </c>
      <c r="EN22" s="101" t="e">
        <f>RESULTADOS!#REF!</f>
        <v>#REF!</v>
      </c>
      <c r="EO22" s="101" t="e">
        <f>RESULTADOS!#REF!</f>
        <v>#REF!</v>
      </c>
      <c r="EP22" s="101" t="e">
        <f>RESULTADOS!#REF!</f>
        <v>#REF!</v>
      </c>
      <c r="EQ22" s="101" t="e">
        <f>RESULTADOS!#REF!</f>
        <v>#REF!</v>
      </c>
      <c r="ER22" s="101" t="e">
        <f>RESULTADOS!#REF!</f>
        <v>#REF!</v>
      </c>
      <c r="ES22" s="101" t="e">
        <f>RESULTADOS!#REF!</f>
        <v>#REF!</v>
      </c>
      <c r="ET22" s="101" t="e">
        <f>RESULTADOS!#REF!</f>
        <v>#REF!</v>
      </c>
      <c r="EU22" s="101" t="e">
        <f>RESULTADOS!#REF!</f>
        <v>#REF!</v>
      </c>
      <c r="EV22" s="101" t="e">
        <f>RESULTADOS!#REF!</f>
        <v>#REF!</v>
      </c>
      <c r="EW22" s="101" t="e">
        <f>RESULTADOS!#REF!</f>
        <v>#REF!</v>
      </c>
      <c r="EX22" s="101" t="e">
        <f>RESULTADOS!#REF!</f>
        <v>#REF!</v>
      </c>
      <c r="EY22" s="101" t="e">
        <f>RESULTADOS!#REF!</f>
        <v>#REF!</v>
      </c>
      <c r="EZ22" s="101" t="e">
        <f>RESULTADOS!#REF!</f>
        <v>#REF!</v>
      </c>
      <c r="FA22" s="101" t="e">
        <f>RESULTADOS!#REF!</f>
        <v>#REF!</v>
      </c>
      <c r="FB22" s="101" t="e">
        <f>RESULTADOS!#REF!</f>
        <v>#REF!</v>
      </c>
      <c r="FC22" s="101" t="e">
        <f>RESULTADOS!#REF!</f>
        <v>#REF!</v>
      </c>
      <c r="FD22" s="101" t="e">
        <f>RESULTADOS!#REF!</f>
        <v>#REF!</v>
      </c>
      <c r="FE22" s="101" t="e">
        <f>RESULTADOS!#REF!</f>
        <v>#REF!</v>
      </c>
      <c r="FF22" s="101" t="e">
        <f>RESULTADOS!#REF!</f>
        <v>#REF!</v>
      </c>
      <c r="FG22" s="101" t="e">
        <f>RESULTADOS!#REF!</f>
        <v>#REF!</v>
      </c>
      <c r="FH22" s="101" t="e">
        <f>RESULTADOS!#REF!</f>
        <v>#REF!</v>
      </c>
      <c r="FI22" s="101" t="e">
        <f>RESULTADOS!#REF!</f>
        <v>#REF!</v>
      </c>
      <c r="FJ22" s="101" t="e">
        <f>RESULTADOS!#REF!</f>
        <v>#REF!</v>
      </c>
      <c r="FK22" s="101" t="e">
        <f>RESULTADOS!#REF!</f>
        <v>#REF!</v>
      </c>
      <c r="FL22" s="101" t="e">
        <f>RESULTADOS!#REF!</f>
        <v>#REF!</v>
      </c>
      <c r="FM22" s="101" t="e">
        <f>RESULTADOS!#REF!</f>
        <v>#REF!</v>
      </c>
      <c r="FN22" s="101" t="e">
        <f>RESULTADOS!#REF!</f>
        <v>#REF!</v>
      </c>
    </row>
    <row r="23" spans="3:170" ht="13">
      <c r="C23" s="99" t="s">
        <v>7</v>
      </c>
      <c r="D23" s="102" t="e">
        <f>'01.Definición de ámbito'!#REF!</f>
        <v>#REF!</v>
      </c>
      <c r="K23" t="s">
        <v>138</v>
      </c>
      <c r="T23" s="103" t="e">
        <f>RESULTADOS!#REF!</f>
        <v>#REF!</v>
      </c>
      <c r="U23" s="103" t="e">
        <f>RESULTADOS!#REF!</f>
        <v>#REF!</v>
      </c>
      <c r="V23" s="103" t="e">
        <f t="shared" si="0"/>
        <v>#REF!</v>
      </c>
      <c r="W23" s="103" t="str">
        <v/>
      </c>
      <c r="X23" s="103" t="e">
        <f>RESULTADOS!#REF!</f>
        <v>#REF!</v>
      </c>
      <c r="Y23" s="103" t="str">
        <v/>
      </c>
      <c r="Z23" s="167" t="str">
        <v/>
      </c>
      <c r="AA23" s="101" t="e">
        <f>RESULTADOS!#REF!</f>
        <v>#REF!</v>
      </c>
      <c r="AB23" s="101" t="e">
        <f>RESULTADOS!#REF!</f>
        <v>#REF!</v>
      </c>
      <c r="AC23" s="101" t="e">
        <f>RESULTADOS!#REF!</f>
        <v>#REF!</v>
      </c>
      <c r="AD23" s="101" t="e">
        <f>RESULTADOS!#REF!</f>
        <v>#REF!</v>
      </c>
      <c r="AE23" s="101" t="e">
        <f>RESULTADOS!#REF!</f>
        <v>#REF!</v>
      </c>
      <c r="AF23" s="101" t="e">
        <f>RESULTADOS!#REF!</f>
        <v>#REF!</v>
      </c>
      <c r="AG23" s="101" t="e">
        <f>RESULTADOS!#REF!</f>
        <v>#REF!</v>
      </c>
      <c r="AH23" s="101" t="e">
        <f>RESULTADOS!#REF!</f>
        <v>#REF!</v>
      </c>
      <c r="AI23" s="101" t="e">
        <f>RESULTADOS!#REF!</f>
        <v>#REF!</v>
      </c>
      <c r="AJ23" s="101" t="e">
        <f>RESULTADOS!#REF!</f>
        <v>#REF!</v>
      </c>
      <c r="AK23" s="101" t="e">
        <f>RESULTADOS!#REF!</f>
        <v>#REF!</v>
      </c>
      <c r="AL23" s="101" t="e">
        <f>RESULTADOS!#REF!</f>
        <v>#REF!</v>
      </c>
      <c r="AM23" s="101" t="e">
        <f>RESULTADOS!#REF!</f>
        <v>#REF!</v>
      </c>
      <c r="AN23" s="101" t="e">
        <f>RESULTADOS!#REF!</f>
        <v>#REF!</v>
      </c>
      <c r="AO23" s="101" t="e">
        <f>RESULTADOS!#REF!</f>
        <v>#REF!</v>
      </c>
      <c r="AP23" s="101" t="e">
        <f>RESULTADOS!#REF!</f>
        <v>#REF!</v>
      </c>
      <c r="AQ23" s="101" t="e">
        <f>RESULTADOS!#REF!</f>
        <v>#REF!</v>
      </c>
      <c r="AR23" s="101" t="e">
        <f>RESULTADOS!#REF!</f>
        <v>#REF!</v>
      </c>
      <c r="AS23" s="101" t="e">
        <f>RESULTADOS!#REF!</f>
        <v>#REF!</v>
      </c>
      <c r="AT23" s="101" t="e">
        <f>RESULTADOS!#REF!</f>
        <v>#REF!</v>
      </c>
      <c r="AU23" s="101" t="e">
        <f>RESULTADOS!#REF!</f>
        <v>#REF!</v>
      </c>
      <c r="AV23" s="101" t="e">
        <f>RESULTADOS!#REF!</f>
        <v>#REF!</v>
      </c>
      <c r="AW23" s="101" t="e">
        <f>RESULTADOS!#REF!</f>
        <v>#REF!</v>
      </c>
      <c r="AX23" s="101" t="e">
        <f>RESULTADOS!#REF!</f>
        <v>#REF!</v>
      </c>
      <c r="AY23" s="101" t="e">
        <f>RESULTADOS!#REF!</f>
        <v>#REF!</v>
      </c>
      <c r="AZ23" s="101" t="e">
        <f>RESULTADOS!#REF!</f>
        <v>#REF!</v>
      </c>
      <c r="BA23" s="101" t="e">
        <f>RESULTADOS!#REF!</f>
        <v>#REF!</v>
      </c>
      <c r="BB23" s="101" t="e">
        <f>RESULTADOS!#REF!</f>
        <v>#REF!</v>
      </c>
      <c r="BC23" s="101" t="e">
        <f>RESULTADOS!#REF!</f>
        <v>#REF!</v>
      </c>
      <c r="BD23" s="101" t="e">
        <f>RESULTADOS!#REF!</f>
        <v>#REF!</v>
      </c>
      <c r="BE23" s="101" t="e">
        <f>RESULTADOS!#REF!</f>
        <v>#REF!</v>
      </c>
      <c r="BF23" s="101" t="e">
        <f>RESULTADOS!#REF!</f>
        <v>#REF!</v>
      </c>
      <c r="BG23" s="101" t="e">
        <f>RESULTADOS!#REF!</f>
        <v>#REF!</v>
      </c>
      <c r="BH23" s="101" t="e">
        <f>RESULTADOS!#REF!</f>
        <v>#REF!</v>
      </c>
      <c r="BI23" s="101" t="e">
        <f>RESULTADOS!#REF!</f>
        <v>#REF!</v>
      </c>
      <c r="BJ23" s="101" t="e">
        <f>RESULTADOS!#REF!</f>
        <v>#REF!</v>
      </c>
      <c r="BK23" s="101" t="e">
        <f>RESULTADOS!#REF!</f>
        <v>#REF!</v>
      </c>
      <c r="BL23" s="101" t="e">
        <f>RESULTADOS!#REF!</f>
        <v>#REF!</v>
      </c>
      <c r="BM23" s="101" t="e">
        <f>RESULTADOS!#REF!</f>
        <v>#REF!</v>
      </c>
      <c r="BN23" s="101" t="e">
        <f>RESULTADOS!#REF!</f>
        <v>#REF!</v>
      </c>
      <c r="BO23" s="101" t="e">
        <f>RESULTADOS!#REF!</f>
        <v>#REF!</v>
      </c>
      <c r="BP23" s="101" t="e">
        <f>RESULTADOS!#REF!</f>
        <v>#REF!</v>
      </c>
      <c r="BQ23" s="101" t="e">
        <f>RESULTADOS!#REF!</f>
        <v>#REF!</v>
      </c>
      <c r="BR23" s="101" t="e">
        <f>RESULTADOS!#REF!</f>
        <v>#REF!</v>
      </c>
      <c r="BS23" s="101" t="e">
        <f>RESULTADOS!#REF!</f>
        <v>#REF!</v>
      </c>
      <c r="BT23" s="101" t="e">
        <f>RESULTADOS!#REF!</f>
        <v>#REF!</v>
      </c>
      <c r="BU23" s="101" t="e">
        <f>RESULTADOS!#REF!</f>
        <v>#REF!</v>
      </c>
      <c r="BV23" s="101" t="e">
        <f>RESULTADOS!#REF!</f>
        <v>#REF!</v>
      </c>
      <c r="BW23" s="101" t="e">
        <f>RESULTADOS!#REF!</f>
        <v>#REF!</v>
      </c>
      <c r="BX23" s="101" t="e">
        <f>RESULTADOS!#REF!</f>
        <v>#REF!</v>
      </c>
      <c r="BY23" s="101" t="e">
        <f>RESULTADOS!#REF!</f>
        <v>#REF!</v>
      </c>
      <c r="BZ23" s="101" t="e">
        <f>RESULTADOS!#REF!</f>
        <v>#REF!</v>
      </c>
      <c r="CA23" s="101" t="e">
        <f>RESULTADOS!#REF!</f>
        <v>#REF!</v>
      </c>
      <c r="CB23" s="101" t="e">
        <f>RESULTADOS!#REF!</f>
        <v>#REF!</v>
      </c>
      <c r="CC23" s="101" t="e">
        <f>RESULTADOS!#REF!</f>
        <v>#REF!</v>
      </c>
      <c r="CD23" s="101" t="e">
        <f>RESULTADOS!#REF!</f>
        <v>#REF!</v>
      </c>
      <c r="CE23" s="101" t="e">
        <f>RESULTADOS!#REF!</f>
        <v>#REF!</v>
      </c>
      <c r="CF23" s="101" t="e">
        <f>RESULTADOS!#REF!</f>
        <v>#REF!</v>
      </c>
      <c r="CG23" s="101" t="e">
        <f>RESULTADOS!#REF!</f>
        <v>#REF!</v>
      </c>
      <c r="CH23" s="101" t="e">
        <f>RESULTADOS!#REF!</f>
        <v>#REF!</v>
      </c>
      <c r="CI23" s="101" t="e">
        <f>RESULTADOS!#REF!</f>
        <v>#REF!</v>
      </c>
      <c r="CJ23" s="101" t="e">
        <f>RESULTADOS!#REF!</f>
        <v>#REF!</v>
      </c>
      <c r="CK23" s="101" t="e">
        <f>RESULTADOS!#REF!</f>
        <v>#REF!</v>
      </c>
      <c r="CL23" s="101" t="e">
        <f>RESULTADOS!#REF!</f>
        <v>#REF!</v>
      </c>
      <c r="CM23" s="101" t="e">
        <f>RESULTADOS!#REF!</f>
        <v>#REF!</v>
      </c>
      <c r="CN23" s="101" t="e">
        <f>RESULTADOS!#REF!</f>
        <v>#REF!</v>
      </c>
      <c r="CO23" s="101" t="e">
        <f>RESULTADOS!#REF!</f>
        <v>#REF!</v>
      </c>
      <c r="CP23" s="101" t="e">
        <f>RESULTADOS!#REF!</f>
        <v>#REF!</v>
      </c>
      <c r="CQ23" s="101" t="e">
        <f>RESULTADOS!#REF!</f>
        <v>#REF!</v>
      </c>
      <c r="CR23" s="101" t="e">
        <f>RESULTADOS!#REF!</f>
        <v>#REF!</v>
      </c>
      <c r="CS23" s="101" t="e">
        <f>RESULTADOS!#REF!</f>
        <v>#REF!</v>
      </c>
      <c r="CT23" s="101" t="e">
        <f>RESULTADOS!#REF!</f>
        <v>#REF!</v>
      </c>
      <c r="CU23" s="101" t="e">
        <f>RESULTADOS!#REF!</f>
        <v>#REF!</v>
      </c>
      <c r="CV23" s="101" t="e">
        <f>RESULTADOS!#REF!</f>
        <v>#REF!</v>
      </c>
      <c r="CW23" s="101" t="e">
        <f>RESULTADOS!#REF!</f>
        <v>#REF!</v>
      </c>
      <c r="CX23" s="101" t="e">
        <f>RESULTADOS!#REF!</f>
        <v>#REF!</v>
      </c>
      <c r="CY23" s="101" t="e">
        <f>RESULTADOS!#REF!</f>
        <v>#REF!</v>
      </c>
      <c r="CZ23" s="101" t="e">
        <f>RESULTADOS!#REF!</f>
        <v>#REF!</v>
      </c>
      <c r="DA23" s="101" t="e">
        <f>RESULTADOS!#REF!</f>
        <v>#REF!</v>
      </c>
      <c r="DB23" s="101" t="e">
        <f>RESULTADOS!#REF!</f>
        <v>#REF!</v>
      </c>
      <c r="DC23" s="101" t="e">
        <f>RESULTADOS!#REF!</f>
        <v>#REF!</v>
      </c>
      <c r="DD23" s="101" t="e">
        <f>RESULTADOS!#REF!</f>
        <v>#REF!</v>
      </c>
      <c r="DE23" s="101" t="e">
        <f>RESULTADOS!#REF!</f>
        <v>#REF!</v>
      </c>
      <c r="DF23" s="101" t="e">
        <f>RESULTADOS!#REF!</f>
        <v>#REF!</v>
      </c>
      <c r="DG23" s="101" t="e">
        <f>RESULTADOS!#REF!</f>
        <v>#REF!</v>
      </c>
      <c r="DH23" s="101" t="e">
        <f>RESULTADOS!#REF!</f>
        <v>#REF!</v>
      </c>
      <c r="DI23" s="101" t="e">
        <f>RESULTADOS!#REF!</f>
        <v>#REF!</v>
      </c>
      <c r="DJ23" s="101" t="e">
        <f>RESULTADOS!#REF!</f>
        <v>#REF!</v>
      </c>
      <c r="DK23" s="101" t="e">
        <f>RESULTADOS!#REF!</f>
        <v>#REF!</v>
      </c>
      <c r="DL23" s="101" t="e">
        <f>RESULTADOS!#REF!</f>
        <v>#REF!</v>
      </c>
      <c r="DM23" s="101" t="e">
        <f>RESULTADOS!#REF!</f>
        <v>#REF!</v>
      </c>
      <c r="DN23" s="101" t="e">
        <f>RESULTADOS!#REF!</f>
        <v>#REF!</v>
      </c>
      <c r="DO23" s="103" t="e">
        <f>RESULTADOS!#REF!</f>
        <v>#REF!</v>
      </c>
      <c r="DP23" s="103" t="e">
        <f>RESULTADOS!#REF!</f>
        <v>#REF!</v>
      </c>
      <c r="DQ23" s="103" t="e">
        <f t="shared" si="1"/>
        <v>#REF!</v>
      </c>
      <c r="DR23" s="103" t="str" cm="1">
        <f t="array" ref="DR23">IFERROR(INDEX('03.Muestra'!$E$8:$E$17,SMALL(IF("Documento no web"='03.Muestra'!$D$8:$D$17,ROW('03.Muestra'!$E$8:$E$17)-MIN(ROW('03.Muestra'!$D$8:$D$17))+1,""),ROW()-2)),"")</f>
        <v/>
      </c>
      <c r="DS23" s="103" t="e">
        <f>RESULTADOS!#REF!</f>
        <v>#REF!</v>
      </c>
      <c r="DT23" s="103" t="str" cm="1">
        <f t="array" ref="DT23">IFERROR(INDEX('03.Muestra'!$G$8:$G$17,SMALL(IF("Documento no web"='03.Muestra'!$D$8:$D$17,ROW('03.Muestra'!$G$8:$G$17)-MIN(ROW('03.Muestra'!$D$8:$D$17))+1,""),ROW()-2)),"")</f>
        <v/>
      </c>
      <c r="DU23" s="167" t="str" cm="1">
        <f t="array" ref="DU23">IFERROR(INDEX('03.Muestra'!$H$8:$H$17,SMALL(IF("Documento no web"='03.Muestra'!$D$8:$D$17,ROW('03.Muestra'!$H$8:$H$17)-MIN(ROW('03.Muestra'!$D$8:$D$17))+1,""),ROW()-2)),"")</f>
        <v/>
      </c>
      <c r="DV23" s="101" t="e">
        <f>RESULTADOS!#REF!</f>
        <v>#REF!</v>
      </c>
      <c r="DW23" s="101" t="e">
        <f>RESULTADOS!#REF!</f>
        <v>#REF!</v>
      </c>
      <c r="DX23" s="101" t="e">
        <f>RESULTADOS!#REF!</f>
        <v>#REF!</v>
      </c>
      <c r="DY23" s="101" t="e">
        <f>RESULTADOS!#REF!</f>
        <v>#REF!</v>
      </c>
      <c r="DZ23" s="101" t="e">
        <f>RESULTADOS!#REF!</f>
        <v>#REF!</v>
      </c>
      <c r="EA23" s="101" t="e">
        <f>RESULTADOS!#REF!</f>
        <v>#REF!</v>
      </c>
      <c r="EB23" s="101" t="e">
        <f>RESULTADOS!#REF!</f>
        <v>#REF!</v>
      </c>
      <c r="EC23" s="101" t="e">
        <f>RESULTADOS!#REF!</f>
        <v>#REF!</v>
      </c>
      <c r="ED23" s="101" t="e">
        <f>RESULTADOS!#REF!</f>
        <v>#REF!</v>
      </c>
      <c r="EE23" s="101" t="e">
        <f>RESULTADOS!#REF!</f>
        <v>#REF!</v>
      </c>
      <c r="EF23" s="101" t="e">
        <f>RESULTADOS!#REF!</f>
        <v>#REF!</v>
      </c>
      <c r="EG23" s="101" t="e">
        <f>RESULTADOS!#REF!</f>
        <v>#REF!</v>
      </c>
      <c r="EH23" s="101" t="e">
        <f>RESULTADOS!#REF!</f>
        <v>#REF!</v>
      </c>
      <c r="EI23" s="101" t="e">
        <f>RESULTADOS!#REF!</f>
        <v>#REF!</v>
      </c>
      <c r="EJ23" s="101" t="e">
        <f>RESULTADOS!#REF!</f>
        <v>#REF!</v>
      </c>
      <c r="EK23" s="101" t="e">
        <f>RESULTADOS!#REF!</f>
        <v>#REF!</v>
      </c>
      <c r="EL23" s="101" t="e">
        <f>RESULTADOS!#REF!</f>
        <v>#REF!</v>
      </c>
      <c r="EM23" s="101" t="e">
        <f>RESULTADOS!#REF!</f>
        <v>#REF!</v>
      </c>
      <c r="EN23" s="101" t="e">
        <f>RESULTADOS!#REF!</f>
        <v>#REF!</v>
      </c>
      <c r="EO23" s="101" t="e">
        <f>RESULTADOS!#REF!</f>
        <v>#REF!</v>
      </c>
      <c r="EP23" s="101" t="e">
        <f>RESULTADOS!#REF!</f>
        <v>#REF!</v>
      </c>
      <c r="EQ23" s="101" t="e">
        <f>RESULTADOS!#REF!</f>
        <v>#REF!</v>
      </c>
      <c r="ER23" s="101" t="e">
        <f>RESULTADOS!#REF!</f>
        <v>#REF!</v>
      </c>
      <c r="ES23" s="101" t="e">
        <f>RESULTADOS!#REF!</f>
        <v>#REF!</v>
      </c>
      <c r="ET23" s="101" t="e">
        <f>RESULTADOS!#REF!</f>
        <v>#REF!</v>
      </c>
      <c r="EU23" s="101" t="e">
        <f>RESULTADOS!#REF!</f>
        <v>#REF!</v>
      </c>
      <c r="EV23" s="101" t="e">
        <f>RESULTADOS!#REF!</f>
        <v>#REF!</v>
      </c>
      <c r="EW23" s="101" t="e">
        <f>RESULTADOS!#REF!</f>
        <v>#REF!</v>
      </c>
      <c r="EX23" s="101" t="e">
        <f>RESULTADOS!#REF!</f>
        <v>#REF!</v>
      </c>
      <c r="EY23" s="101" t="e">
        <f>RESULTADOS!#REF!</f>
        <v>#REF!</v>
      </c>
      <c r="EZ23" s="101" t="e">
        <f>RESULTADOS!#REF!</f>
        <v>#REF!</v>
      </c>
      <c r="FA23" s="101" t="e">
        <f>RESULTADOS!#REF!</f>
        <v>#REF!</v>
      </c>
      <c r="FB23" s="101" t="e">
        <f>RESULTADOS!#REF!</f>
        <v>#REF!</v>
      </c>
      <c r="FC23" s="101" t="e">
        <f>RESULTADOS!#REF!</f>
        <v>#REF!</v>
      </c>
      <c r="FD23" s="101" t="e">
        <f>RESULTADOS!#REF!</f>
        <v>#REF!</v>
      </c>
      <c r="FE23" s="101" t="e">
        <f>RESULTADOS!#REF!</f>
        <v>#REF!</v>
      </c>
      <c r="FF23" s="101" t="e">
        <f>RESULTADOS!#REF!</f>
        <v>#REF!</v>
      </c>
      <c r="FG23" s="101" t="e">
        <f>RESULTADOS!#REF!</f>
        <v>#REF!</v>
      </c>
      <c r="FH23" s="101" t="e">
        <f>RESULTADOS!#REF!</f>
        <v>#REF!</v>
      </c>
      <c r="FI23" s="101" t="e">
        <f>RESULTADOS!#REF!</f>
        <v>#REF!</v>
      </c>
      <c r="FJ23" s="101" t="e">
        <f>RESULTADOS!#REF!</f>
        <v>#REF!</v>
      </c>
      <c r="FK23" s="101" t="e">
        <f>RESULTADOS!#REF!</f>
        <v>#REF!</v>
      </c>
      <c r="FL23" s="101" t="e">
        <f>RESULTADOS!#REF!</f>
        <v>#REF!</v>
      </c>
      <c r="FM23" s="101" t="e">
        <f>RESULTADOS!#REF!</f>
        <v>#REF!</v>
      </c>
      <c r="FN23" s="101" t="e">
        <f>RESULTADOS!#REF!</f>
        <v>#REF!</v>
      </c>
    </row>
    <row r="24" spans="3:170" ht="13">
      <c r="C24" s="99" t="s">
        <v>270</v>
      </c>
      <c r="D24" s="102" t="e">
        <f>'01.Definición de ámbito'!#REF!</f>
        <v>#REF!</v>
      </c>
      <c r="K24" t="s">
        <v>25</v>
      </c>
      <c r="L24" s="103">
        <f ca="1">RESULTADOS!P8</f>
        <v>0</v>
      </c>
      <c r="M24" s="155">
        <f ca="1">RESULTADOS!Q8</f>
        <v>0</v>
      </c>
      <c r="T24" s="103" t="e">
        <f>RESULTADOS!#REF!</f>
        <v>#REF!</v>
      </c>
      <c r="U24" s="103" t="e">
        <f>RESULTADOS!#REF!</f>
        <v>#REF!</v>
      </c>
      <c r="V24" s="103" t="e">
        <f t="shared" si="0"/>
        <v>#REF!</v>
      </c>
      <c r="W24" s="103" t="str">
        <v/>
      </c>
      <c r="X24" s="103" t="e">
        <f>RESULTADOS!#REF!</f>
        <v>#REF!</v>
      </c>
      <c r="Y24" s="103" t="str">
        <v/>
      </c>
      <c r="Z24" s="167" t="str">
        <v/>
      </c>
      <c r="AA24" s="101" t="e">
        <f>RESULTADOS!#REF!</f>
        <v>#REF!</v>
      </c>
      <c r="AB24" s="101" t="e">
        <f>RESULTADOS!#REF!</f>
        <v>#REF!</v>
      </c>
      <c r="AC24" s="101" t="e">
        <f>RESULTADOS!#REF!</f>
        <v>#REF!</v>
      </c>
      <c r="AD24" s="101" t="e">
        <f>RESULTADOS!#REF!</f>
        <v>#REF!</v>
      </c>
      <c r="AE24" s="101" t="e">
        <f>RESULTADOS!#REF!</f>
        <v>#REF!</v>
      </c>
      <c r="AF24" s="101" t="e">
        <f>RESULTADOS!#REF!</f>
        <v>#REF!</v>
      </c>
      <c r="AG24" s="101" t="e">
        <f>RESULTADOS!#REF!</f>
        <v>#REF!</v>
      </c>
      <c r="AH24" s="101" t="e">
        <f>RESULTADOS!#REF!</f>
        <v>#REF!</v>
      </c>
      <c r="AI24" s="101" t="e">
        <f>RESULTADOS!#REF!</f>
        <v>#REF!</v>
      </c>
      <c r="AJ24" s="101" t="e">
        <f>RESULTADOS!#REF!</f>
        <v>#REF!</v>
      </c>
      <c r="AK24" s="101" t="e">
        <f>RESULTADOS!#REF!</f>
        <v>#REF!</v>
      </c>
      <c r="AL24" s="101" t="e">
        <f>RESULTADOS!#REF!</f>
        <v>#REF!</v>
      </c>
      <c r="AM24" s="101" t="e">
        <f>RESULTADOS!#REF!</f>
        <v>#REF!</v>
      </c>
      <c r="AN24" s="101" t="e">
        <f>RESULTADOS!#REF!</f>
        <v>#REF!</v>
      </c>
      <c r="AO24" s="101" t="e">
        <f>RESULTADOS!#REF!</f>
        <v>#REF!</v>
      </c>
      <c r="AP24" s="101" t="e">
        <f>RESULTADOS!#REF!</f>
        <v>#REF!</v>
      </c>
      <c r="AQ24" s="101" t="e">
        <f>RESULTADOS!#REF!</f>
        <v>#REF!</v>
      </c>
      <c r="AR24" s="101" t="e">
        <f>RESULTADOS!#REF!</f>
        <v>#REF!</v>
      </c>
      <c r="AS24" s="101" t="e">
        <f>RESULTADOS!#REF!</f>
        <v>#REF!</v>
      </c>
      <c r="AT24" s="101" t="e">
        <f>RESULTADOS!#REF!</f>
        <v>#REF!</v>
      </c>
      <c r="AU24" s="101" t="e">
        <f>RESULTADOS!#REF!</f>
        <v>#REF!</v>
      </c>
      <c r="AV24" s="101" t="e">
        <f>RESULTADOS!#REF!</f>
        <v>#REF!</v>
      </c>
      <c r="AW24" s="101" t="e">
        <f>RESULTADOS!#REF!</f>
        <v>#REF!</v>
      </c>
      <c r="AX24" s="101" t="e">
        <f>RESULTADOS!#REF!</f>
        <v>#REF!</v>
      </c>
      <c r="AY24" s="101" t="e">
        <f>RESULTADOS!#REF!</f>
        <v>#REF!</v>
      </c>
      <c r="AZ24" s="101" t="e">
        <f>RESULTADOS!#REF!</f>
        <v>#REF!</v>
      </c>
      <c r="BA24" s="101" t="e">
        <f>RESULTADOS!#REF!</f>
        <v>#REF!</v>
      </c>
      <c r="BB24" s="101" t="e">
        <f>RESULTADOS!#REF!</f>
        <v>#REF!</v>
      </c>
      <c r="BC24" s="101" t="e">
        <f>RESULTADOS!#REF!</f>
        <v>#REF!</v>
      </c>
      <c r="BD24" s="101" t="e">
        <f>RESULTADOS!#REF!</f>
        <v>#REF!</v>
      </c>
      <c r="BE24" s="101" t="e">
        <f>RESULTADOS!#REF!</f>
        <v>#REF!</v>
      </c>
      <c r="BF24" s="101" t="e">
        <f>RESULTADOS!#REF!</f>
        <v>#REF!</v>
      </c>
      <c r="BG24" s="101" t="e">
        <f>RESULTADOS!#REF!</f>
        <v>#REF!</v>
      </c>
      <c r="BH24" s="101" t="e">
        <f>RESULTADOS!#REF!</f>
        <v>#REF!</v>
      </c>
      <c r="BI24" s="101" t="e">
        <f>RESULTADOS!#REF!</f>
        <v>#REF!</v>
      </c>
      <c r="BJ24" s="101" t="e">
        <f>RESULTADOS!#REF!</f>
        <v>#REF!</v>
      </c>
      <c r="BK24" s="101" t="e">
        <f>RESULTADOS!#REF!</f>
        <v>#REF!</v>
      </c>
      <c r="BL24" s="101" t="e">
        <f>RESULTADOS!#REF!</f>
        <v>#REF!</v>
      </c>
      <c r="BM24" s="101" t="e">
        <f>RESULTADOS!#REF!</f>
        <v>#REF!</v>
      </c>
      <c r="BN24" s="101" t="e">
        <f>RESULTADOS!#REF!</f>
        <v>#REF!</v>
      </c>
      <c r="BO24" s="101" t="e">
        <f>RESULTADOS!#REF!</f>
        <v>#REF!</v>
      </c>
      <c r="BP24" s="101" t="e">
        <f>RESULTADOS!#REF!</f>
        <v>#REF!</v>
      </c>
      <c r="BQ24" s="101" t="e">
        <f>RESULTADOS!#REF!</f>
        <v>#REF!</v>
      </c>
      <c r="BR24" s="101" t="e">
        <f>RESULTADOS!#REF!</f>
        <v>#REF!</v>
      </c>
      <c r="BS24" s="101" t="e">
        <f>RESULTADOS!#REF!</f>
        <v>#REF!</v>
      </c>
      <c r="BT24" s="101" t="e">
        <f>RESULTADOS!#REF!</f>
        <v>#REF!</v>
      </c>
      <c r="BU24" s="101" t="e">
        <f>RESULTADOS!#REF!</f>
        <v>#REF!</v>
      </c>
      <c r="BV24" s="101" t="e">
        <f>RESULTADOS!#REF!</f>
        <v>#REF!</v>
      </c>
      <c r="BW24" s="101" t="e">
        <f>RESULTADOS!#REF!</f>
        <v>#REF!</v>
      </c>
      <c r="BX24" s="101" t="e">
        <f>RESULTADOS!#REF!</f>
        <v>#REF!</v>
      </c>
      <c r="BY24" s="101" t="e">
        <f>RESULTADOS!#REF!</f>
        <v>#REF!</v>
      </c>
      <c r="BZ24" s="101" t="e">
        <f>RESULTADOS!#REF!</f>
        <v>#REF!</v>
      </c>
      <c r="CA24" s="101" t="e">
        <f>RESULTADOS!#REF!</f>
        <v>#REF!</v>
      </c>
      <c r="CB24" s="101" t="e">
        <f>RESULTADOS!#REF!</f>
        <v>#REF!</v>
      </c>
      <c r="CC24" s="101" t="e">
        <f>RESULTADOS!#REF!</f>
        <v>#REF!</v>
      </c>
      <c r="CD24" s="101" t="e">
        <f>RESULTADOS!#REF!</f>
        <v>#REF!</v>
      </c>
      <c r="CE24" s="101" t="e">
        <f>RESULTADOS!#REF!</f>
        <v>#REF!</v>
      </c>
      <c r="CF24" s="101" t="e">
        <f>RESULTADOS!#REF!</f>
        <v>#REF!</v>
      </c>
      <c r="CG24" s="101" t="e">
        <f>RESULTADOS!#REF!</f>
        <v>#REF!</v>
      </c>
      <c r="CH24" s="101" t="e">
        <f>RESULTADOS!#REF!</f>
        <v>#REF!</v>
      </c>
      <c r="CI24" s="101" t="e">
        <f>RESULTADOS!#REF!</f>
        <v>#REF!</v>
      </c>
      <c r="CJ24" s="101" t="e">
        <f>RESULTADOS!#REF!</f>
        <v>#REF!</v>
      </c>
      <c r="CK24" s="101" t="e">
        <f>RESULTADOS!#REF!</f>
        <v>#REF!</v>
      </c>
      <c r="CL24" s="101" t="e">
        <f>RESULTADOS!#REF!</f>
        <v>#REF!</v>
      </c>
      <c r="CM24" s="101" t="e">
        <f>RESULTADOS!#REF!</f>
        <v>#REF!</v>
      </c>
      <c r="CN24" s="101" t="e">
        <f>RESULTADOS!#REF!</f>
        <v>#REF!</v>
      </c>
      <c r="CO24" s="101" t="e">
        <f>RESULTADOS!#REF!</f>
        <v>#REF!</v>
      </c>
      <c r="CP24" s="101" t="e">
        <f>RESULTADOS!#REF!</f>
        <v>#REF!</v>
      </c>
      <c r="CQ24" s="101" t="e">
        <f>RESULTADOS!#REF!</f>
        <v>#REF!</v>
      </c>
      <c r="CR24" s="101" t="e">
        <f>RESULTADOS!#REF!</f>
        <v>#REF!</v>
      </c>
      <c r="CS24" s="101" t="e">
        <f>RESULTADOS!#REF!</f>
        <v>#REF!</v>
      </c>
      <c r="CT24" s="101" t="e">
        <f>RESULTADOS!#REF!</f>
        <v>#REF!</v>
      </c>
      <c r="CU24" s="101" t="e">
        <f>RESULTADOS!#REF!</f>
        <v>#REF!</v>
      </c>
      <c r="CV24" s="101" t="e">
        <f>RESULTADOS!#REF!</f>
        <v>#REF!</v>
      </c>
      <c r="CW24" s="101" t="e">
        <f>RESULTADOS!#REF!</f>
        <v>#REF!</v>
      </c>
      <c r="CX24" s="101" t="e">
        <f>RESULTADOS!#REF!</f>
        <v>#REF!</v>
      </c>
      <c r="CY24" s="101" t="e">
        <f>RESULTADOS!#REF!</f>
        <v>#REF!</v>
      </c>
      <c r="CZ24" s="101" t="e">
        <f>RESULTADOS!#REF!</f>
        <v>#REF!</v>
      </c>
      <c r="DA24" s="101" t="e">
        <f>RESULTADOS!#REF!</f>
        <v>#REF!</v>
      </c>
      <c r="DB24" s="101" t="e">
        <f>RESULTADOS!#REF!</f>
        <v>#REF!</v>
      </c>
      <c r="DC24" s="101" t="e">
        <f>RESULTADOS!#REF!</f>
        <v>#REF!</v>
      </c>
      <c r="DD24" s="101" t="e">
        <f>RESULTADOS!#REF!</f>
        <v>#REF!</v>
      </c>
      <c r="DE24" s="101" t="e">
        <f>RESULTADOS!#REF!</f>
        <v>#REF!</v>
      </c>
      <c r="DF24" s="101" t="e">
        <f>RESULTADOS!#REF!</f>
        <v>#REF!</v>
      </c>
      <c r="DG24" s="101" t="e">
        <f>RESULTADOS!#REF!</f>
        <v>#REF!</v>
      </c>
      <c r="DH24" s="101" t="e">
        <f>RESULTADOS!#REF!</f>
        <v>#REF!</v>
      </c>
      <c r="DI24" s="101" t="e">
        <f>RESULTADOS!#REF!</f>
        <v>#REF!</v>
      </c>
      <c r="DJ24" s="101" t="e">
        <f>RESULTADOS!#REF!</f>
        <v>#REF!</v>
      </c>
      <c r="DK24" s="101" t="e">
        <f>RESULTADOS!#REF!</f>
        <v>#REF!</v>
      </c>
      <c r="DL24" s="101" t="e">
        <f>RESULTADOS!#REF!</f>
        <v>#REF!</v>
      </c>
      <c r="DM24" s="101" t="e">
        <f>RESULTADOS!#REF!</f>
        <v>#REF!</v>
      </c>
      <c r="DN24" s="101" t="e">
        <f>RESULTADOS!#REF!</f>
        <v>#REF!</v>
      </c>
      <c r="DO24" s="103" t="e">
        <f>RESULTADOS!#REF!</f>
        <v>#REF!</v>
      </c>
      <c r="DP24" s="103" t="e">
        <f>RESULTADOS!#REF!</f>
        <v>#REF!</v>
      </c>
      <c r="DQ24" s="103" t="e">
        <f t="shared" si="1"/>
        <v>#REF!</v>
      </c>
      <c r="DR24" s="103" t="str" cm="1">
        <f t="array" ref="DR24">IFERROR(INDEX('03.Muestra'!$E$8:$E$17,SMALL(IF("Documento no web"='03.Muestra'!$D$8:$D$17,ROW('03.Muestra'!$E$8:$E$17)-MIN(ROW('03.Muestra'!$D$8:$D$17))+1,""),ROW()-2)),"")</f>
        <v/>
      </c>
      <c r="DS24" s="103" t="e">
        <f>RESULTADOS!#REF!</f>
        <v>#REF!</v>
      </c>
      <c r="DT24" s="103" t="str" cm="1">
        <f t="array" ref="DT24">IFERROR(INDEX('03.Muestra'!$G$8:$G$17,SMALL(IF("Documento no web"='03.Muestra'!$D$8:$D$17,ROW('03.Muestra'!$G$8:$G$17)-MIN(ROW('03.Muestra'!$D$8:$D$17))+1,""),ROW()-2)),"")</f>
        <v/>
      </c>
      <c r="DU24" s="167" t="str" cm="1">
        <f t="array" ref="DU24">IFERROR(INDEX('03.Muestra'!$H$8:$H$17,SMALL(IF("Documento no web"='03.Muestra'!$D$8:$D$17,ROW('03.Muestra'!$H$8:$H$17)-MIN(ROW('03.Muestra'!$D$8:$D$17))+1,""),ROW()-2)),"")</f>
        <v/>
      </c>
      <c r="DV24" s="101" t="e">
        <f>RESULTADOS!#REF!</f>
        <v>#REF!</v>
      </c>
      <c r="DW24" s="101" t="e">
        <f>RESULTADOS!#REF!</f>
        <v>#REF!</v>
      </c>
      <c r="DX24" s="101" t="e">
        <f>RESULTADOS!#REF!</f>
        <v>#REF!</v>
      </c>
      <c r="DY24" s="101" t="e">
        <f>RESULTADOS!#REF!</f>
        <v>#REF!</v>
      </c>
      <c r="DZ24" s="101" t="e">
        <f>RESULTADOS!#REF!</f>
        <v>#REF!</v>
      </c>
      <c r="EA24" s="101" t="e">
        <f>RESULTADOS!#REF!</f>
        <v>#REF!</v>
      </c>
      <c r="EB24" s="101" t="e">
        <f>RESULTADOS!#REF!</f>
        <v>#REF!</v>
      </c>
      <c r="EC24" s="101" t="e">
        <f>RESULTADOS!#REF!</f>
        <v>#REF!</v>
      </c>
      <c r="ED24" s="101" t="e">
        <f>RESULTADOS!#REF!</f>
        <v>#REF!</v>
      </c>
      <c r="EE24" s="101" t="e">
        <f>RESULTADOS!#REF!</f>
        <v>#REF!</v>
      </c>
      <c r="EF24" s="101" t="e">
        <f>RESULTADOS!#REF!</f>
        <v>#REF!</v>
      </c>
      <c r="EG24" s="101" t="e">
        <f>RESULTADOS!#REF!</f>
        <v>#REF!</v>
      </c>
      <c r="EH24" s="101" t="e">
        <f>RESULTADOS!#REF!</f>
        <v>#REF!</v>
      </c>
      <c r="EI24" s="101" t="e">
        <f>RESULTADOS!#REF!</f>
        <v>#REF!</v>
      </c>
      <c r="EJ24" s="101" t="e">
        <f>RESULTADOS!#REF!</f>
        <v>#REF!</v>
      </c>
      <c r="EK24" s="101" t="e">
        <f>RESULTADOS!#REF!</f>
        <v>#REF!</v>
      </c>
      <c r="EL24" s="101" t="e">
        <f>RESULTADOS!#REF!</f>
        <v>#REF!</v>
      </c>
      <c r="EM24" s="101" t="e">
        <f>RESULTADOS!#REF!</f>
        <v>#REF!</v>
      </c>
      <c r="EN24" s="101" t="e">
        <f>RESULTADOS!#REF!</f>
        <v>#REF!</v>
      </c>
      <c r="EO24" s="101" t="e">
        <f>RESULTADOS!#REF!</f>
        <v>#REF!</v>
      </c>
      <c r="EP24" s="101" t="e">
        <f>RESULTADOS!#REF!</f>
        <v>#REF!</v>
      </c>
      <c r="EQ24" s="101" t="e">
        <f>RESULTADOS!#REF!</f>
        <v>#REF!</v>
      </c>
      <c r="ER24" s="101" t="e">
        <f>RESULTADOS!#REF!</f>
        <v>#REF!</v>
      </c>
      <c r="ES24" s="101" t="e">
        <f>RESULTADOS!#REF!</f>
        <v>#REF!</v>
      </c>
      <c r="ET24" s="101" t="e">
        <f>RESULTADOS!#REF!</f>
        <v>#REF!</v>
      </c>
      <c r="EU24" s="101" t="e">
        <f>RESULTADOS!#REF!</f>
        <v>#REF!</v>
      </c>
      <c r="EV24" s="101" t="e">
        <f>RESULTADOS!#REF!</f>
        <v>#REF!</v>
      </c>
      <c r="EW24" s="101" t="e">
        <f>RESULTADOS!#REF!</f>
        <v>#REF!</v>
      </c>
      <c r="EX24" s="101" t="e">
        <f>RESULTADOS!#REF!</f>
        <v>#REF!</v>
      </c>
      <c r="EY24" s="101" t="e">
        <f>RESULTADOS!#REF!</f>
        <v>#REF!</v>
      </c>
      <c r="EZ24" s="101" t="e">
        <f>RESULTADOS!#REF!</f>
        <v>#REF!</v>
      </c>
      <c r="FA24" s="101" t="e">
        <f>RESULTADOS!#REF!</f>
        <v>#REF!</v>
      </c>
      <c r="FB24" s="101" t="e">
        <f>RESULTADOS!#REF!</f>
        <v>#REF!</v>
      </c>
      <c r="FC24" s="101" t="e">
        <f>RESULTADOS!#REF!</f>
        <v>#REF!</v>
      </c>
      <c r="FD24" s="101" t="e">
        <f>RESULTADOS!#REF!</f>
        <v>#REF!</v>
      </c>
      <c r="FE24" s="101" t="e">
        <f>RESULTADOS!#REF!</f>
        <v>#REF!</v>
      </c>
      <c r="FF24" s="101" t="e">
        <f>RESULTADOS!#REF!</f>
        <v>#REF!</v>
      </c>
      <c r="FG24" s="101" t="e">
        <f>RESULTADOS!#REF!</f>
        <v>#REF!</v>
      </c>
      <c r="FH24" s="101" t="e">
        <f>RESULTADOS!#REF!</f>
        <v>#REF!</v>
      </c>
      <c r="FI24" s="101" t="e">
        <f>RESULTADOS!#REF!</f>
        <v>#REF!</v>
      </c>
      <c r="FJ24" s="101" t="e">
        <f>RESULTADOS!#REF!</f>
        <v>#REF!</v>
      </c>
      <c r="FK24" s="101" t="e">
        <f>RESULTADOS!#REF!</f>
        <v>#REF!</v>
      </c>
      <c r="FL24" s="101" t="e">
        <f>RESULTADOS!#REF!</f>
        <v>#REF!</v>
      </c>
      <c r="FM24" s="101" t="e">
        <f>RESULTADOS!#REF!</f>
        <v>#REF!</v>
      </c>
      <c r="FN24" s="101" t="e">
        <f>RESULTADOS!#REF!</f>
        <v>#REF!</v>
      </c>
    </row>
    <row r="25" spans="3:170" ht="13">
      <c r="C25" s="99" t="s">
        <v>271</v>
      </c>
      <c r="D25" s="102" t="e">
        <f>'01.Definición de ámbito'!#REF!</f>
        <v>#REF!</v>
      </c>
      <c r="K25" t="s">
        <v>27</v>
      </c>
      <c r="L25" s="103">
        <f ca="1">RESULTADOS!P9</f>
        <v>0</v>
      </c>
      <c r="M25" s="155">
        <f ca="1">RESULTADOS!Q9</f>
        <v>0</v>
      </c>
      <c r="T25" s="103" t="e">
        <f>RESULTADOS!#REF!</f>
        <v>#REF!</v>
      </c>
      <c r="U25" s="103" t="e">
        <f>RESULTADOS!#REF!</f>
        <v>#REF!</v>
      </c>
      <c r="V25" s="103" t="e">
        <f t="shared" si="0"/>
        <v>#REF!</v>
      </c>
      <c r="W25" s="103" t="str">
        <v/>
      </c>
      <c r="X25" s="103" t="e">
        <f>RESULTADOS!#REF!</f>
        <v>#REF!</v>
      </c>
      <c r="Y25" s="103" t="str">
        <v/>
      </c>
      <c r="Z25" s="167" t="str">
        <v/>
      </c>
      <c r="AA25" s="101" t="e">
        <f>RESULTADOS!#REF!</f>
        <v>#REF!</v>
      </c>
      <c r="AB25" s="101" t="e">
        <f>RESULTADOS!#REF!</f>
        <v>#REF!</v>
      </c>
      <c r="AC25" s="101" t="e">
        <f>RESULTADOS!#REF!</f>
        <v>#REF!</v>
      </c>
      <c r="AD25" s="101" t="e">
        <f>RESULTADOS!#REF!</f>
        <v>#REF!</v>
      </c>
      <c r="AE25" s="101" t="e">
        <f>RESULTADOS!#REF!</f>
        <v>#REF!</v>
      </c>
      <c r="AF25" s="101" t="e">
        <f>RESULTADOS!#REF!</f>
        <v>#REF!</v>
      </c>
      <c r="AG25" s="101" t="e">
        <f>RESULTADOS!#REF!</f>
        <v>#REF!</v>
      </c>
      <c r="AH25" s="101" t="e">
        <f>RESULTADOS!#REF!</f>
        <v>#REF!</v>
      </c>
      <c r="AI25" s="101" t="e">
        <f>RESULTADOS!#REF!</f>
        <v>#REF!</v>
      </c>
      <c r="AJ25" s="101" t="e">
        <f>RESULTADOS!#REF!</f>
        <v>#REF!</v>
      </c>
      <c r="AK25" s="101" t="e">
        <f>RESULTADOS!#REF!</f>
        <v>#REF!</v>
      </c>
      <c r="AL25" s="101" t="e">
        <f>RESULTADOS!#REF!</f>
        <v>#REF!</v>
      </c>
      <c r="AM25" s="101" t="e">
        <f>RESULTADOS!#REF!</f>
        <v>#REF!</v>
      </c>
      <c r="AN25" s="101" t="e">
        <f>RESULTADOS!#REF!</f>
        <v>#REF!</v>
      </c>
      <c r="AO25" s="101" t="e">
        <f>RESULTADOS!#REF!</f>
        <v>#REF!</v>
      </c>
      <c r="AP25" s="101" t="e">
        <f>RESULTADOS!#REF!</f>
        <v>#REF!</v>
      </c>
      <c r="AQ25" s="101" t="e">
        <f>RESULTADOS!#REF!</f>
        <v>#REF!</v>
      </c>
      <c r="AR25" s="101" t="e">
        <f>RESULTADOS!#REF!</f>
        <v>#REF!</v>
      </c>
      <c r="AS25" s="101" t="e">
        <f>RESULTADOS!#REF!</f>
        <v>#REF!</v>
      </c>
      <c r="AT25" s="101" t="e">
        <f>RESULTADOS!#REF!</f>
        <v>#REF!</v>
      </c>
      <c r="AU25" s="101" t="e">
        <f>RESULTADOS!#REF!</f>
        <v>#REF!</v>
      </c>
      <c r="AV25" s="101" t="e">
        <f>RESULTADOS!#REF!</f>
        <v>#REF!</v>
      </c>
      <c r="AW25" s="101" t="e">
        <f>RESULTADOS!#REF!</f>
        <v>#REF!</v>
      </c>
      <c r="AX25" s="101" t="e">
        <f>RESULTADOS!#REF!</f>
        <v>#REF!</v>
      </c>
      <c r="AY25" s="101" t="e">
        <f>RESULTADOS!#REF!</f>
        <v>#REF!</v>
      </c>
      <c r="AZ25" s="101" t="e">
        <f>RESULTADOS!#REF!</f>
        <v>#REF!</v>
      </c>
      <c r="BA25" s="101" t="e">
        <f>RESULTADOS!#REF!</f>
        <v>#REF!</v>
      </c>
      <c r="BB25" s="101" t="e">
        <f>RESULTADOS!#REF!</f>
        <v>#REF!</v>
      </c>
      <c r="BC25" s="101" t="e">
        <f>RESULTADOS!#REF!</f>
        <v>#REF!</v>
      </c>
      <c r="BD25" s="101" t="e">
        <f>RESULTADOS!#REF!</f>
        <v>#REF!</v>
      </c>
      <c r="BE25" s="101" t="e">
        <f>RESULTADOS!#REF!</f>
        <v>#REF!</v>
      </c>
      <c r="BF25" s="101" t="e">
        <f>RESULTADOS!#REF!</f>
        <v>#REF!</v>
      </c>
      <c r="BG25" s="101" t="e">
        <f>RESULTADOS!#REF!</f>
        <v>#REF!</v>
      </c>
      <c r="BH25" s="101" t="e">
        <f>RESULTADOS!#REF!</f>
        <v>#REF!</v>
      </c>
      <c r="BI25" s="101" t="e">
        <f>RESULTADOS!#REF!</f>
        <v>#REF!</v>
      </c>
      <c r="BJ25" s="101" t="e">
        <f>RESULTADOS!#REF!</f>
        <v>#REF!</v>
      </c>
      <c r="BK25" s="101" t="e">
        <f>RESULTADOS!#REF!</f>
        <v>#REF!</v>
      </c>
      <c r="BL25" s="101" t="e">
        <f>RESULTADOS!#REF!</f>
        <v>#REF!</v>
      </c>
      <c r="BM25" s="101" t="e">
        <f>RESULTADOS!#REF!</f>
        <v>#REF!</v>
      </c>
      <c r="BN25" s="101" t="e">
        <f>RESULTADOS!#REF!</f>
        <v>#REF!</v>
      </c>
      <c r="BO25" s="101" t="e">
        <f>RESULTADOS!#REF!</f>
        <v>#REF!</v>
      </c>
      <c r="BP25" s="101" t="e">
        <f>RESULTADOS!#REF!</f>
        <v>#REF!</v>
      </c>
      <c r="BQ25" s="101" t="e">
        <f>RESULTADOS!#REF!</f>
        <v>#REF!</v>
      </c>
      <c r="BR25" s="101" t="e">
        <f>RESULTADOS!#REF!</f>
        <v>#REF!</v>
      </c>
      <c r="BS25" s="101" t="e">
        <f>RESULTADOS!#REF!</f>
        <v>#REF!</v>
      </c>
      <c r="BT25" s="101" t="e">
        <f>RESULTADOS!#REF!</f>
        <v>#REF!</v>
      </c>
      <c r="BU25" s="101" t="e">
        <f>RESULTADOS!#REF!</f>
        <v>#REF!</v>
      </c>
      <c r="BV25" s="101" t="e">
        <f>RESULTADOS!#REF!</f>
        <v>#REF!</v>
      </c>
      <c r="BW25" s="101" t="e">
        <f>RESULTADOS!#REF!</f>
        <v>#REF!</v>
      </c>
      <c r="BX25" s="101" t="e">
        <f>RESULTADOS!#REF!</f>
        <v>#REF!</v>
      </c>
      <c r="BY25" s="101" t="e">
        <f>RESULTADOS!#REF!</f>
        <v>#REF!</v>
      </c>
      <c r="BZ25" s="101" t="e">
        <f>RESULTADOS!#REF!</f>
        <v>#REF!</v>
      </c>
      <c r="CA25" s="101" t="e">
        <f>RESULTADOS!#REF!</f>
        <v>#REF!</v>
      </c>
      <c r="CB25" s="101" t="e">
        <f>RESULTADOS!#REF!</f>
        <v>#REF!</v>
      </c>
      <c r="CC25" s="101" t="e">
        <f>RESULTADOS!#REF!</f>
        <v>#REF!</v>
      </c>
      <c r="CD25" s="101" t="e">
        <f>RESULTADOS!#REF!</f>
        <v>#REF!</v>
      </c>
      <c r="CE25" s="101" t="e">
        <f>RESULTADOS!#REF!</f>
        <v>#REF!</v>
      </c>
      <c r="CF25" s="101" t="e">
        <f>RESULTADOS!#REF!</f>
        <v>#REF!</v>
      </c>
      <c r="CG25" s="101" t="e">
        <f>RESULTADOS!#REF!</f>
        <v>#REF!</v>
      </c>
      <c r="CH25" s="101" t="e">
        <f>RESULTADOS!#REF!</f>
        <v>#REF!</v>
      </c>
      <c r="CI25" s="101" t="e">
        <f>RESULTADOS!#REF!</f>
        <v>#REF!</v>
      </c>
      <c r="CJ25" s="101" t="e">
        <f>RESULTADOS!#REF!</f>
        <v>#REF!</v>
      </c>
      <c r="CK25" s="101" t="e">
        <f>RESULTADOS!#REF!</f>
        <v>#REF!</v>
      </c>
      <c r="CL25" s="101" t="e">
        <f>RESULTADOS!#REF!</f>
        <v>#REF!</v>
      </c>
      <c r="CM25" s="101" t="e">
        <f>RESULTADOS!#REF!</f>
        <v>#REF!</v>
      </c>
      <c r="CN25" s="101" t="e">
        <f>RESULTADOS!#REF!</f>
        <v>#REF!</v>
      </c>
      <c r="CO25" s="101" t="e">
        <f>RESULTADOS!#REF!</f>
        <v>#REF!</v>
      </c>
      <c r="CP25" s="101" t="e">
        <f>RESULTADOS!#REF!</f>
        <v>#REF!</v>
      </c>
      <c r="CQ25" s="101" t="e">
        <f>RESULTADOS!#REF!</f>
        <v>#REF!</v>
      </c>
      <c r="CR25" s="101" t="e">
        <f>RESULTADOS!#REF!</f>
        <v>#REF!</v>
      </c>
      <c r="CS25" s="101" t="e">
        <f>RESULTADOS!#REF!</f>
        <v>#REF!</v>
      </c>
      <c r="CT25" s="101" t="e">
        <f>RESULTADOS!#REF!</f>
        <v>#REF!</v>
      </c>
      <c r="CU25" s="101" t="e">
        <f>RESULTADOS!#REF!</f>
        <v>#REF!</v>
      </c>
      <c r="CV25" s="101" t="e">
        <f>RESULTADOS!#REF!</f>
        <v>#REF!</v>
      </c>
      <c r="CW25" s="101" t="e">
        <f>RESULTADOS!#REF!</f>
        <v>#REF!</v>
      </c>
      <c r="CX25" s="101" t="e">
        <f>RESULTADOS!#REF!</f>
        <v>#REF!</v>
      </c>
      <c r="CY25" s="101" t="e">
        <f>RESULTADOS!#REF!</f>
        <v>#REF!</v>
      </c>
      <c r="CZ25" s="101" t="e">
        <f>RESULTADOS!#REF!</f>
        <v>#REF!</v>
      </c>
      <c r="DA25" s="101" t="e">
        <f>RESULTADOS!#REF!</f>
        <v>#REF!</v>
      </c>
      <c r="DB25" s="101" t="e">
        <f>RESULTADOS!#REF!</f>
        <v>#REF!</v>
      </c>
      <c r="DC25" s="101" t="e">
        <f>RESULTADOS!#REF!</f>
        <v>#REF!</v>
      </c>
      <c r="DD25" s="101" t="e">
        <f>RESULTADOS!#REF!</f>
        <v>#REF!</v>
      </c>
      <c r="DE25" s="101" t="e">
        <f>RESULTADOS!#REF!</f>
        <v>#REF!</v>
      </c>
      <c r="DF25" s="101" t="e">
        <f>RESULTADOS!#REF!</f>
        <v>#REF!</v>
      </c>
      <c r="DG25" s="101" t="e">
        <f>RESULTADOS!#REF!</f>
        <v>#REF!</v>
      </c>
      <c r="DH25" s="101" t="e">
        <f>RESULTADOS!#REF!</f>
        <v>#REF!</v>
      </c>
      <c r="DI25" s="101" t="e">
        <f>RESULTADOS!#REF!</f>
        <v>#REF!</v>
      </c>
      <c r="DJ25" s="101" t="e">
        <f>RESULTADOS!#REF!</f>
        <v>#REF!</v>
      </c>
      <c r="DK25" s="101" t="e">
        <f>RESULTADOS!#REF!</f>
        <v>#REF!</v>
      </c>
      <c r="DL25" s="101" t="e">
        <f>RESULTADOS!#REF!</f>
        <v>#REF!</v>
      </c>
      <c r="DM25" s="101" t="e">
        <f>RESULTADOS!#REF!</f>
        <v>#REF!</v>
      </c>
      <c r="DN25" s="101" t="e">
        <f>RESULTADOS!#REF!</f>
        <v>#REF!</v>
      </c>
      <c r="DO25" s="103" t="e">
        <f>RESULTADOS!#REF!</f>
        <v>#REF!</v>
      </c>
      <c r="DP25" s="103" t="e">
        <f>RESULTADOS!#REF!</f>
        <v>#REF!</v>
      </c>
      <c r="DQ25" s="103" t="e">
        <f t="shared" si="1"/>
        <v>#REF!</v>
      </c>
      <c r="DR25" s="103" t="str" cm="1">
        <f t="array" ref="DR25">IFERROR(INDEX('03.Muestra'!$E$8:$E$17,SMALL(IF("Documento no web"='03.Muestra'!$D$8:$D$17,ROW('03.Muestra'!$E$8:$E$17)-MIN(ROW('03.Muestra'!$D$8:$D$17))+1,""),ROW()-2)),"")</f>
        <v/>
      </c>
      <c r="DS25" s="103" t="e">
        <f>RESULTADOS!#REF!</f>
        <v>#REF!</v>
      </c>
      <c r="DT25" s="103" t="str" cm="1">
        <f t="array" ref="DT25">IFERROR(INDEX('03.Muestra'!$G$8:$G$17,SMALL(IF("Documento no web"='03.Muestra'!$D$8:$D$17,ROW('03.Muestra'!$G$8:$G$17)-MIN(ROW('03.Muestra'!$D$8:$D$17))+1,""),ROW()-2)),"")</f>
        <v/>
      </c>
      <c r="DU25" s="167" t="str" cm="1">
        <f t="array" ref="DU25">IFERROR(INDEX('03.Muestra'!$H$8:$H$17,SMALL(IF("Documento no web"='03.Muestra'!$D$8:$D$17,ROW('03.Muestra'!$H$8:$H$17)-MIN(ROW('03.Muestra'!$D$8:$D$17))+1,""),ROW()-2)),"")</f>
        <v/>
      </c>
      <c r="DV25" s="101" t="e">
        <f>RESULTADOS!#REF!</f>
        <v>#REF!</v>
      </c>
      <c r="DW25" s="101" t="e">
        <f>RESULTADOS!#REF!</f>
        <v>#REF!</v>
      </c>
      <c r="DX25" s="101" t="e">
        <f>RESULTADOS!#REF!</f>
        <v>#REF!</v>
      </c>
      <c r="DY25" s="101" t="e">
        <f>RESULTADOS!#REF!</f>
        <v>#REF!</v>
      </c>
      <c r="DZ25" s="101" t="e">
        <f>RESULTADOS!#REF!</f>
        <v>#REF!</v>
      </c>
      <c r="EA25" s="101" t="e">
        <f>RESULTADOS!#REF!</f>
        <v>#REF!</v>
      </c>
      <c r="EB25" s="101" t="e">
        <f>RESULTADOS!#REF!</f>
        <v>#REF!</v>
      </c>
      <c r="EC25" s="101" t="e">
        <f>RESULTADOS!#REF!</f>
        <v>#REF!</v>
      </c>
      <c r="ED25" s="101" t="e">
        <f>RESULTADOS!#REF!</f>
        <v>#REF!</v>
      </c>
      <c r="EE25" s="101" t="e">
        <f>RESULTADOS!#REF!</f>
        <v>#REF!</v>
      </c>
      <c r="EF25" s="101" t="e">
        <f>RESULTADOS!#REF!</f>
        <v>#REF!</v>
      </c>
      <c r="EG25" s="101" t="e">
        <f>RESULTADOS!#REF!</f>
        <v>#REF!</v>
      </c>
      <c r="EH25" s="101" t="e">
        <f>RESULTADOS!#REF!</f>
        <v>#REF!</v>
      </c>
      <c r="EI25" s="101" t="e">
        <f>RESULTADOS!#REF!</f>
        <v>#REF!</v>
      </c>
      <c r="EJ25" s="101" t="e">
        <f>RESULTADOS!#REF!</f>
        <v>#REF!</v>
      </c>
      <c r="EK25" s="101" t="e">
        <f>RESULTADOS!#REF!</f>
        <v>#REF!</v>
      </c>
      <c r="EL25" s="101" t="e">
        <f>RESULTADOS!#REF!</f>
        <v>#REF!</v>
      </c>
      <c r="EM25" s="101" t="e">
        <f>RESULTADOS!#REF!</f>
        <v>#REF!</v>
      </c>
      <c r="EN25" s="101" t="e">
        <f>RESULTADOS!#REF!</f>
        <v>#REF!</v>
      </c>
      <c r="EO25" s="101" t="e">
        <f>RESULTADOS!#REF!</f>
        <v>#REF!</v>
      </c>
      <c r="EP25" s="101" t="e">
        <f>RESULTADOS!#REF!</f>
        <v>#REF!</v>
      </c>
      <c r="EQ25" s="101" t="e">
        <f>RESULTADOS!#REF!</f>
        <v>#REF!</v>
      </c>
      <c r="ER25" s="101" t="e">
        <f>RESULTADOS!#REF!</f>
        <v>#REF!</v>
      </c>
      <c r="ES25" s="101" t="e">
        <f>RESULTADOS!#REF!</f>
        <v>#REF!</v>
      </c>
      <c r="ET25" s="101" t="e">
        <f>RESULTADOS!#REF!</f>
        <v>#REF!</v>
      </c>
      <c r="EU25" s="101" t="e">
        <f>RESULTADOS!#REF!</f>
        <v>#REF!</v>
      </c>
      <c r="EV25" s="101" t="e">
        <f>RESULTADOS!#REF!</f>
        <v>#REF!</v>
      </c>
      <c r="EW25" s="101" t="e">
        <f>RESULTADOS!#REF!</f>
        <v>#REF!</v>
      </c>
      <c r="EX25" s="101" t="e">
        <f>RESULTADOS!#REF!</f>
        <v>#REF!</v>
      </c>
      <c r="EY25" s="101" t="e">
        <f>RESULTADOS!#REF!</f>
        <v>#REF!</v>
      </c>
      <c r="EZ25" s="101" t="e">
        <f>RESULTADOS!#REF!</f>
        <v>#REF!</v>
      </c>
      <c r="FA25" s="101" t="e">
        <f>RESULTADOS!#REF!</f>
        <v>#REF!</v>
      </c>
      <c r="FB25" s="101" t="e">
        <f>RESULTADOS!#REF!</f>
        <v>#REF!</v>
      </c>
      <c r="FC25" s="101" t="e">
        <f>RESULTADOS!#REF!</f>
        <v>#REF!</v>
      </c>
      <c r="FD25" s="101" t="e">
        <f>RESULTADOS!#REF!</f>
        <v>#REF!</v>
      </c>
      <c r="FE25" s="101" t="e">
        <f>RESULTADOS!#REF!</f>
        <v>#REF!</v>
      </c>
      <c r="FF25" s="101" t="e">
        <f>RESULTADOS!#REF!</f>
        <v>#REF!</v>
      </c>
      <c r="FG25" s="101" t="e">
        <f>RESULTADOS!#REF!</f>
        <v>#REF!</v>
      </c>
      <c r="FH25" s="101" t="e">
        <f>RESULTADOS!#REF!</f>
        <v>#REF!</v>
      </c>
      <c r="FI25" s="101" t="e">
        <f>RESULTADOS!#REF!</f>
        <v>#REF!</v>
      </c>
      <c r="FJ25" s="101" t="e">
        <f>RESULTADOS!#REF!</f>
        <v>#REF!</v>
      </c>
      <c r="FK25" s="101" t="e">
        <f>RESULTADOS!#REF!</f>
        <v>#REF!</v>
      </c>
      <c r="FL25" s="101" t="e">
        <f>RESULTADOS!#REF!</f>
        <v>#REF!</v>
      </c>
      <c r="FM25" s="101" t="e">
        <f>RESULTADOS!#REF!</f>
        <v>#REF!</v>
      </c>
      <c r="FN25" s="101" t="e">
        <f>RESULTADOS!#REF!</f>
        <v>#REF!</v>
      </c>
    </row>
    <row r="26" spans="3:170" ht="13">
      <c r="C26" s="99" t="s">
        <v>8</v>
      </c>
      <c r="D26" s="102" t="e">
        <f>'01.Definición de ámbito'!#REF!</f>
        <v>#REF!</v>
      </c>
      <c r="K26" t="s">
        <v>46</v>
      </c>
      <c r="L26" s="103">
        <f ca="1">RESULTADOS!P11</f>
        <v>0</v>
      </c>
      <c r="M26" s="155">
        <f ca="1">RESULTADOS!Q11</f>
        <v>0</v>
      </c>
      <c r="T26" s="103" t="e">
        <f>RESULTADOS!#REF!</f>
        <v>#REF!</v>
      </c>
      <c r="U26" s="103" t="e">
        <f>RESULTADOS!#REF!</f>
        <v>#REF!</v>
      </c>
      <c r="V26" s="103" t="e">
        <f t="shared" si="0"/>
        <v>#REF!</v>
      </c>
      <c r="W26" s="103" t="str">
        <v/>
      </c>
      <c r="X26" s="103" t="e">
        <f>RESULTADOS!#REF!</f>
        <v>#REF!</v>
      </c>
      <c r="Y26" s="103" t="str">
        <v/>
      </c>
      <c r="Z26" s="167" t="str">
        <v/>
      </c>
      <c r="AA26" s="101" t="e">
        <f>RESULTADOS!#REF!</f>
        <v>#REF!</v>
      </c>
      <c r="AB26" s="101" t="e">
        <f>RESULTADOS!#REF!</f>
        <v>#REF!</v>
      </c>
      <c r="AC26" s="101" t="e">
        <f>RESULTADOS!#REF!</f>
        <v>#REF!</v>
      </c>
      <c r="AD26" s="101" t="e">
        <f>RESULTADOS!#REF!</f>
        <v>#REF!</v>
      </c>
      <c r="AE26" s="101" t="e">
        <f>RESULTADOS!#REF!</f>
        <v>#REF!</v>
      </c>
      <c r="AF26" s="101" t="e">
        <f>RESULTADOS!#REF!</f>
        <v>#REF!</v>
      </c>
      <c r="AG26" s="101" t="e">
        <f>RESULTADOS!#REF!</f>
        <v>#REF!</v>
      </c>
      <c r="AH26" s="101" t="e">
        <f>RESULTADOS!#REF!</f>
        <v>#REF!</v>
      </c>
      <c r="AI26" s="101" t="e">
        <f>RESULTADOS!#REF!</f>
        <v>#REF!</v>
      </c>
      <c r="AJ26" s="101" t="e">
        <f>RESULTADOS!#REF!</f>
        <v>#REF!</v>
      </c>
      <c r="AK26" s="101" t="e">
        <f>RESULTADOS!#REF!</f>
        <v>#REF!</v>
      </c>
      <c r="AL26" s="101" t="e">
        <f>RESULTADOS!#REF!</f>
        <v>#REF!</v>
      </c>
      <c r="AM26" s="101" t="e">
        <f>RESULTADOS!#REF!</f>
        <v>#REF!</v>
      </c>
      <c r="AN26" s="101" t="e">
        <f>RESULTADOS!#REF!</f>
        <v>#REF!</v>
      </c>
      <c r="AO26" s="101" t="e">
        <f>RESULTADOS!#REF!</f>
        <v>#REF!</v>
      </c>
      <c r="AP26" s="101" t="e">
        <f>RESULTADOS!#REF!</f>
        <v>#REF!</v>
      </c>
      <c r="AQ26" s="101" t="e">
        <f>RESULTADOS!#REF!</f>
        <v>#REF!</v>
      </c>
      <c r="AR26" s="101" t="e">
        <f>RESULTADOS!#REF!</f>
        <v>#REF!</v>
      </c>
      <c r="AS26" s="101" t="e">
        <f>RESULTADOS!#REF!</f>
        <v>#REF!</v>
      </c>
      <c r="AT26" s="101" t="e">
        <f>RESULTADOS!#REF!</f>
        <v>#REF!</v>
      </c>
      <c r="AU26" s="101" t="e">
        <f>RESULTADOS!#REF!</f>
        <v>#REF!</v>
      </c>
      <c r="AV26" s="101" t="e">
        <f>RESULTADOS!#REF!</f>
        <v>#REF!</v>
      </c>
      <c r="AW26" s="101" t="e">
        <f>RESULTADOS!#REF!</f>
        <v>#REF!</v>
      </c>
      <c r="AX26" s="101" t="e">
        <f>RESULTADOS!#REF!</f>
        <v>#REF!</v>
      </c>
      <c r="AY26" s="101" t="e">
        <f>RESULTADOS!#REF!</f>
        <v>#REF!</v>
      </c>
      <c r="AZ26" s="101" t="e">
        <f>RESULTADOS!#REF!</f>
        <v>#REF!</v>
      </c>
      <c r="BA26" s="101" t="e">
        <f>RESULTADOS!#REF!</f>
        <v>#REF!</v>
      </c>
      <c r="BB26" s="101" t="e">
        <f>RESULTADOS!#REF!</f>
        <v>#REF!</v>
      </c>
      <c r="BC26" s="101" t="e">
        <f>RESULTADOS!#REF!</f>
        <v>#REF!</v>
      </c>
      <c r="BD26" s="101" t="e">
        <f>RESULTADOS!#REF!</f>
        <v>#REF!</v>
      </c>
      <c r="BE26" s="101" t="e">
        <f>RESULTADOS!#REF!</f>
        <v>#REF!</v>
      </c>
      <c r="BF26" s="101" t="e">
        <f>RESULTADOS!#REF!</f>
        <v>#REF!</v>
      </c>
      <c r="BG26" s="101" t="e">
        <f>RESULTADOS!#REF!</f>
        <v>#REF!</v>
      </c>
      <c r="BH26" s="101" t="e">
        <f>RESULTADOS!#REF!</f>
        <v>#REF!</v>
      </c>
      <c r="BI26" s="101" t="e">
        <f>RESULTADOS!#REF!</f>
        <v>#REF!</v>
      </c>
      <c r="BJ26" s="101" t="e">
        <f>RESULTADOS!#REF!</f>
        <v>#REF!</v>
      </c>
      <c r="BK26" s="101" t="e">
        <f>RESULTADOS!#REF!</f>
        <v>#REF!</v>
      </c>
      <c r="BL26" s="101" t="e">
        <f>RESULTADOS!#REF!</f>
        <v>#REF!</v>
      </c>
      <c r="BM26" s="101" t="e">
        <f>RESULTADOS!#REF!</f>
        <v>#REF!</v>
      </c>
      <c r="BN26" s="101" t="e">
        <f>RESULTADOS!#REF!</f>
        <v>#REF!</v>
      </c>
      <c r="BO26" s="101" t="e">
        <f>RESULTADOS!#REF!</f>
        <v>#REF!</v>
      </c>
      <c r="BP26" s="101" t="e">
        <f>RESULTADOS!#REF!</f>
        <v>#REF!</v>
      </c>
      <c r="BQ26" s="101" t="e">
        <f>RESULTADOS!#REF!</f>
        <v>#REF!</v>
      </c>
      <c r="BR26" s="101" t="e">
        <f>RESULTADOS!#REF!</f>
        <v>#REF!</v>
      </c>
      <c r="BS26" s="101" t="e">
        <f>RESULTADOS!#REF!</f>
        <v>#REF!</v>
      </c>
      <c r="BT26" s="101" t="e">
        <f>RESULTADOS!#REF!</f>
        <v>#REF!</v>
      </c>
      <c r="BU26" s="101" t="e">
        <f>RESULTADOS!#REF!</f>
        <v>#REF!</v>
      </c>
      <c r="BV26" s="101" t="e">
        <f>RESULTADOS!#REF!</f>
        <v>#REF!</v>
      </c>
      <c r="BW26" s="101" t="e">
        <f>RESULTADOS!#REF!</f>
        <v>#REF!</v>
      </c>
      <c r="BX26" s="101" t="e">
        <f>RESULTADOS!#REF!</f>
        <v>#REF!</v>
      </c>
      <c r="BY26" s="101" t="e">
        <f>RESULTADOS!#REF!</f>
        <v>#REF!</v>
      </c>
      <c r="BZ26" s="101" t="e">
        <f>RESULTADOS!#REF!</f>
        <v>#REF!</v>
      </c>
      <c r="CA26" s="101" t="e">
        <f>RESULTADOS!#REF!</f>
        <v>#REF!</v>
      </c>
      <c r="CB26" s="101" t="e">
        <f>RESULTADOS!#REF!</f>
        <v>#REF!</v>
      </c>
      <c r="CC26" s="101" t="e">
        <f>RESULTADOS!#REF!</f>
        <v>#REF!</v>
      </c>
      <c r="CD26" s="101" t="e">
        <f>RESULTADOS!#REF!</f>
        <v>#REF!</v>
      </c>
      <c r="CE26" s="101" t="e">
        <f>RESULTADOS!#REF!</f>
        <v>#REF!</v>
      </c>
      <c r="CF26" s="101" t="e">
        <f>RESULTADOS!#REF!</f>
        <v>#REF!</v>
      </c>
      <c r="CG26" s="101" t="e">
        <f>RESULTADOS!#REF!</f>
        <v>#REF!</v>
      </c>
      <c r="CH26" s="101" t="e">
        <f>RESULTADOS!#REF!</f>
        <v>#REF!</v>
      </c>
      <c r="CI26" s="101" t="e">
        <f>RESULTADOS!#REF!</f>
        <v>#REF!</v>
      </c>
      <c r="CJ26" s="101" t="e">
        <f>RESULTADOS!#REF!</f>
        <v>#REF!</v>
      </c>
      <c r="CK26" s="101" t="e">
        <f>RESULTADOS!#REF!</f>
        <v>#REF!</v>
      </c>
      <c r="CL26" s="101" t="e">
        <f>RESULTADOS!#REF!</f>
        <v>#REF!</v>
      </c>
      <c r="CM26" s="101" t="e">
        <f>RESULTADOS!#REF!</f>
        <v>#REF!</v>
      </c>
      <c r="CN26" s="101" t="e">
        <f>RESULTADOS!#REF!</f>
        <v>#REF!</v>
      </c>
      <c r="CO26" s="101" t="e">
        <f>RESULTADOS!#REF!</f>
        <v>#REF!</v>
      </c>
      <c r="CP26" s="101" t="e">
        <f>RESULTADOS!#REF!</f>
        <v>#REF!</v>
      </c>
      <c r="CQ26" s="101" t="e">
        <f>RESULTADOS!#REF!</f>
        <v>#REF!</v>
      </c>
      <c r="CR26" s="101" t="e">
        <f>RESULTADOS!#REF!</f>
        <v>#REF!</v>
      </c>
      <c r="CS26" s="101" t="e">
        <f>RESULTADOS!#REF!</f>
        <v>#REF!</v>
      </c>
      <c r="CT26" s="101" t="e">
        <f>RESULTADOS!#REF!</f>
        <v>#REF!</v>
      </c>
      <c r="CU26" s="101" t="e">
        <f>RESULTADOS!#REF!</f>
        <v>#REF!</v>
      </c>
      <c r="CV26" s="101" t="e">
        <f>RESULTADOS!#REF!</f>
        <v>#REF!</v>
      </c>
      <c r="CW26" s="101" t="e">
        <f>RESULTADOS!#REF!</f>
        <v>#REF!</v>
      </c>
      <c r="CX26" s="101" t="e">
        <f>RESULTADOS!#REF!</f>
        <v>#REF!</v>
      </c>
      <c r="CY26" s="101" t="e">
        <f>RESULTADOS!#REF!</f>
        <v>#REF!</v>
      </c>
      <c r="CZ26" s="101" t="e">
        <f>RESULTADOS!#REF!</f>
        <v>#REF!</v>
      </c>
      <c r="DA26" s="101" t="e">
        <f>RESULTADOS!#REF!</f>
        <v>#REF!</v>
      </c>
      <c r="DB26" s="101" t="e">
        <f>RESULTADOS!#REF!</f>
        <v>#REF!</v>
      </c>
      <c r="DC26" s="101" t="e">
        <f>RESULTADOS!#REF!</f>
        <v>#REF!</v>
      </c>
      <c r="DD26" s="101" t="e">
        <f>RESULTADOS!#REF!</f>
        <v>#REF!</v>
      </c>
      <c r="DE26" s="101" t="e">
        <f>RESULTADOS!#REF!</f>
        <v>#REF!</v>
      </c>
      <c r="DF26" s="101" t="e">
        <f>RESULTADOS!#REF!</f>
        <v>#REF!</v>
      </c>
      <c r="DG26" s="101" t="e">
        <f>RESULTADOS!#REF!</f>
        <v>#REF!</v>
      </c>
      <c r="DH26" s="101" t="e">
        <f>RESULTADOS!#REF!</f>
        <v>#REF!</v>
      </c>
      <c r="DI26" s="101" t="e">
        <f>RESULTADOS!#REF!</f>
        <v>#REF!</v>
      </c>
      <c r="DJ26" s="101" t="e">
        <f>RESULTADOS!#REF!</f>
        <v>#REF!</v>
      </c>
      <c r="DK26" s="101" t="e">
        <f>RESULTADOS!#REF!</f>
        <v>#REF!</v>
      </c>
      <c r="DL26" s="101" t="e">
        <f>RESULTADOS!#REF!</f>
        <v>#REF!</v>
      </c>
      <c r="DM26" s="101" t="e">
        <f>RESULTADOS!#REF!</f>
        <v>#REF!</v>
      </c>
      <c r="DN26" s="101" t="e">
        <f>RESULTADOS!#REF!</f>
        <v>#REF!</v>
      </c>
      <c r="DO26" s="103" t="e">
        <f>RESULTADOS!#REF!</f>
        <v>#REF!</v>
      </c>
      <c r="DP26" s="103" t="e">
        <f>RESULTADOS!#REF!</f>
        <v>#REF!</v>
      </c>
      <c r="DQ26" s="103" t="e">
        <f t="shared" si="1"/>
        <v>#REF!</v>
      </c>
      <c r="DR26" s="103" t="str" cm="1">
        <f t="array" ref="DR26">IFERROR(INDEX('03.Muestra'!$E$8:$E$17,SMALL(IF("Documento no web"='03.Muestra'!$D$8:$D$17,ROW('03.Muestra'!$E$8:$E$17)-MIN(ROW('03.Muestra'!$D$8:$D$17))+1,""),ROW()-2)),"")</f>
        <v/>
      </c>
      <c r="DS26" s="103" t="e">
        <f>RESULTADOS!#REF!</f>
        <v>#REF!</v>
      </c>
      <c r="DT26" s="103" t="str" cm="1">
        <f t="array" ref="DT26">IFERROR(INDEX('03.Muestra'!$G$8:$G$17,SMALL(IF("Documento no web"='03.Muestra'!$D$8:$D$17,ROW('03.Muestra'!$G$8:$G$17)-MIN(ROW('03.Muestra'!$D$8:$D$17))+1,""),ROW()-2)),"")</f>
        <v/>
      </c>
      <c r="DU26" s="167" t="str" cm="1">
        <f t="array" ref="DU26">IFERROR(INDEX('03.Muestra'!$H$8:$H$17,SMALL(IF("Documento no web"='03.Muestra'!$D$8:$D$17,ROW('03.Muestra'!$H$8:$H$17)-MIN(ROW('03.Muestra'!$D$8:$D$17))+1,""),ROW()-2)),"")</f>
        <v/>
      </c>
      <c r="DV26" s="101" t="e">
        <f>RESULTADOS!#REF!</f>
        <v>#REF!</v>
      </c>
      <c r="DW26" s="101" t="e">
        <f>RESULTADOS!#REF!</f>
        <v>#REF!</v>
      </c>
      <c r="DX26" s="101" t="e">
        <f>RESULTADOS!#REF!</f>
        <v>#REF!</v>
      </c>
      <c r="DY26" s="101" t="e">
        <f>RESULTADOS!#REF!</f>
        <v>#REF!</v>
      </c>
      <c r="DZ26" s="101" t="e">
        <f>RESULTADOS!#REF!</f>
        <v>#REF!</v>
      </c>
      <c r="EA26" s="101" t="e">
        <f>RESULTADOS!#REF!</f>
        <v>#REF!</v>
      </c>
      <c r="EB26" s="101" t="e">
        <f>RESULTADOS!#REF!</f>
        <v>#REF!</v>
      </c>
      <c r="EC26" s="101" t="e">
        <f>RESULTADOS!#REF!</f>
        <v>#REF!</v>
      </c>
      <c r="ED26" s="101" t="e">
        <f>RESULTADOS!#REF!</f>
        <v>#REF!</v>
      </c>
      <c r="EE26" s="101" t="e">
        <f>RESULTADOS!#REF!</f>
        <v>#REF!</v>
      </c>
      <c r="EF26" s="101" t="e">
        <f>RESULTADOS!#REF!</f>
        <v>#REF!</v>
      </c>
      <c r="EG26" s="101" t="e">
        <f>RESULTADOS!#REF!</f>
        <v>#REF!</v>
      </c>
      <c r="EH26" s="101" t="e">
        <f>RESULTADOS!#REF!</f>
        <v>#REF!</v>
      </c>
      <c r="EI26" s="101" t="e">
        <f>RESULTADOS!#REF!</f>
        <v>#REF!</v>
      </c>
      <c r="EJ26" s="101" t="e">
        <f>RESULTADOS!#REF!</f>
        <v>#REF!</v>
      </c>
      <c r="EK26" s="101" t="e">
        <f>RESULTADOS!#REF!</f>
        <v>#REF!</v>
      </c>
      <c r="EL26" s="101" t="e">
        <f>RESULTADOS!#REF!</f>
        <v>#REF!</v>
      </c>
      <c r="EM26" s="101" t="e">
        <f>RESULTADOS!#REF!</f>
        <v>#REF!</v>
      </c>
      <c r="EN26" s="101" t="e">
        <f>RESULTADOS!#REF!</f>
        <v>#REF!</v>
      </c>
      <c r="EO26" s="101" t="e">
        <f>RESULTADOS!#REF!</f>
        <v>#REF!</v>
      </c>
      <c r="EP26" s="101" t="e">
        <f>RESULTADOS!#REF!</f>
        <v>#REF!</v>
      </c>
      <c r="EQ26" s="101" t="e">
        <f>RESULTADOS!#REF!</f>
        <v>#REF!</v>
      </c>
      <c r="ER26" s="101" t="e">
        <f>RESULTADOS!#REF!</f>
        <v>#REF!</v>
      </c>
      <c r="ES26" s="101" t="e">
        <f>RESULTADOS!#REF!</f>
        <v>#REF!</v>
      </c>
      <c r="ET26" s="101" t="e">
        <f>RESULTADOS!#REF!</f>
        <v>#REF!</v>
      </c>
      <c r="EU26" s="101" t="e">
        <f>RESULTADOS!#REF!</f>
        <v>#REF!</v>
      </c>
      <c r="EV26" s="101" t="e">
        <f>RESULTADOS!#REF!</f>
        <v>#REF!</v>
      </c>
      <c r="EW26" s="101" t="e">
        <f>RESULTADOS!#REF!</f>
        <v>#REF!</v>
      </c>
      <c r="EX26" s="101" t="e">
        <f>RESULTADOS!#REF!</f>
        <v>#REF!</v>
      </c>
      <c r="EY26" s="101" t="e">
        <f>RESULTADOS!#REF!</f>
        <v>#REF!</v>
      </c>
      <c r="EZ26" s="101" t="e">
        <f>RESULTADOS!#REF!</f>
        <v>#REF!</v>
      </c>
      <c r="FA26" s="101" t="e">
        <f>RESULTADOS!#REF!</f>
        <v>#REF!</v>
      </c>
      <c r="FB26" s="101" t="e">
        <f>RESULTADOS!#REF!</f>
        <v>#REF!</v>
      </c>
      <c r="FC26" s="101" t="e">
        <f>RESULTADOS!#REF!</f>
        <v>#REF!</v>
      </c>
      <c r="FD26" s="101" t="e">
        <f>RESULTADOS!#REF!</f>
        <v>#REF!</v>
      </c>
      <c r="FE26" s="101" t="e">
        <f>RESULTADOS!#REF!</f>
        <v>#REF!</v>
      </c>
      <c r="FF26" s="101" t="e">
        <f>RESULTADOS!#REF!</f>
        <v>#REF!</v>
      </c>
      <c r="FG26" s="101" t="e">
        <f>RESULTADOS!#REF!</f>
        <v>#REF!</v>
      </c>
      <c r="FH26" s="101" t="e">
        <f>RESULTADOS!#REF!</f>
        <v>#REF!</v>
      </c>
      <c r="FI26" s="101" t="e">
        <f>RESULTADOS!#REF!</f>
        <v>#REF!</v>
      </c>
      <c r="FJ26" s="101" t="e">
        <f>RESULTADOS!#REF!</f>
        <v>#REF!</v>
      </c>
      <c r="FK26" s="101" t="e">
        <f>RESULTADOS!#REF!</f>
        <v>#REF!</v>
      </c>
      <c r="FL26" s="101" t="e">
        <f>RESULTADOS!#REF!</f>
        <v>#REF!</v>
      </c>
      <c r="FM26" s="101" t="e">
        <f>RESULTADOS!#REF!</f>
        <v>#REF!</v>
      </c>
      <c r="FN26" s="101" t="e">
        <f>RESULTADOS!#REF!</f>
        <v>#REF!</v>
      </c>
    </row>
    <row r="27" spans="3:170" ht="13">
      <c r="C27" s="99"/>
      <c r="T27" s="103" t="e">
        <f>RESULTADOS!#REF!</f>
        <v>#REF!</v>
      </c>
      <c r="U27" s="103" t="e">
        <f>RESULTADOS!#REF!</f>
        <v>#REF!</v>
      </c>
      <c r="V27" s="103" t="e">
        <f t="shared" si="0"/>
        <v>#REF!</v>
      </c>
      <c r="W27" s="103" t="str">
        <v/>
      </c>
      <c r="X27" s="103" t="e">
        <f>RESULTADOS!#REF!</f>
        <v>#REF!</v>
      </c>
      <c r="Y27" s="103" t="str">
        <v/>
      </c>
      <c r="Z27" s="167" t="str">
        <v/>
      </c>
      <c r="AA27" s="101" t="e">
        <f>RESULTADOS!#REF!</f>
        <v>#REF!</v>
      </c>
      <c r="AB27" s="101" t="e">
        <f>RESULTADOS!#REF!</f>
        <v>#REF!</v>
      </c>
      <c r="AC27" s="101" t="e">
        <f>RESULTADOS!#REF!</f>
        <v>#REF!</v>
      </c>
      <c r="AD27" s="101" t="e">
        <f>RESULTADOS!#REF!</f>
        <v>#REF!</v>
      </c>
      <c r="AE27" s="101" t="e">
        <f>RESULTADOS!#REF!</f>
        <v>#REF!</v>
      </c>
      <c r="AF27" s="101" t="e">
        <f>RESULTADOS!#REF!</f>
        <v>#REF!</v>
      </c>
      <c r="AG27" s="101" t="e">
        <f>RESULTADOS!#REF!</f>
        <v>#REF!</v>
      </c>
      <c r="AH27" s="101" t="e">
        <f>RESULTADOS!#REF!</f>
        <v>#REF!</v>
      </c>
      <c r="AI27" s="101" t="e">
        <f>RESULTADOS!#REF!</f>
        <v>#REF!</v>
      </c>
      <c r="AJ27" s="101" t="e">
        <f>RESULTADOS!#REF!</f>
        <v>#REF!</v>
      </c>
      <c r="AK27" s="101" t="e">
        <f>RESULTADOS!#REF!</f>
        <v>#REF!</v>
      </c>
      <c r="AL27" s="101" t="e">
        <f>RESULTADOS!#REF!</f>
        <v>#REF!</v>
      </c>
      <c r="AM27" s="101" t="e">
        <f>RESULTADOS!#REF!</f>
        <v>#REF!</v>
      </c>
      <c r="AN27" s="101" t="e">
        <f>RESULTADOS!#REF!</f>
        <v>#REF!</v>
      </c>
      <c r="AO27" s="101" t="e">
        <f>RESULTADOS!#REF!</f>
        <v>#REF!</v>
      </c>
      <c r="AP27" s="101" t="e">
        <f>RESULTADOS!#REF!</f>
        <v>#REF!</v>
      </c>
      <c r="AQ27" s="101" t="e">
        <f>RESULTADOS!#REF!</f>
        <v>#REF!</v>
      </c>
      <c r="AR27" s="101" t="e">
        <f>RESULTADOS!#REF!</f>
        <v>#REF!</v>
      </c>
      <c r="AS27" s="101" t="e">
        <f>RESULTADOS!#REF!</f>
        <v>#REF!</v>
      </c>
      <c r="AT27" s="101" t="e">
        <f>RESULTADOS!#REF!</f>
        <v>#REF!</v>
      </c>
      <c r="AU27" s="101" t="e">
        <f>RESULTADOS!#REF!</f>
        <v>#REF!</v>
      </c>
      <c r="AV27" s="101" t="e">
        <f>RESULTADOS!#REF!</f>
        <v>#REF!</v>
      </c>
      <c r="AW27" s="101" t="e">
        <f>RESULTADOS!#REF!</f>
        <v>#REF!</v>
      </c>
      <c r="AX27" s="101" t="e">
        <f>RESULTADOS!#REF!</f>
        <v>#REF!</v>
      </c>
      <c r="AY27" s="101" t="e">
        <f>RESULTADOS!#REF!</f>
        <v>#REF!</v>
      </c>
      <c r="AZ27" s="101" t="e">
        <f>RESULTADOS!#REF!</f>
        <v>#REF!</v>
      </c>
      <c r="BA27" s="101" t="e">
        <f>RESULTADOS!#REF!</f>
        <v>#REF!</v>
      </c>
      <c r="BB27" s="101" t="e">
        <f>RESULTADOS!#REF!</f>
        <v>#REF!</v>
      </c>
      <c r="BC27" s="101" t="e">
        <f>RESULTADOS!#REF!</f>
        <v>#REF!</v>
      </c>
      <c r="BD27" s="101" t="e">
        <f>RESULTADOS!#REF!</f>
        <v>#REF!</v>
      </c>
      <c r="BE27" s="101" t="e">
        <f>RESULTADOS!#REF!</f>
        <v>#REF!</v>
      </c>
      <c r="BF27" s="101" t="e">
        <f>RESULTADOS!#REF!</f>
        <v>#REF!</v>
      </c>
      <c r="BG27" s="101" t="e">
        <f>RESULTADOS!#REF!</f>
        <v>#REF!</v>
      </c>
      <c r="BH27" s="101" t="e">
        <f>RESULTADOS!#REF!</f>
        <v>#REF!</v>
      </c>
      <c r="BI27" s="101" t="e">
        <f>RESULTADOS!#REF!</f>
        <v>#REF!</v>
      </c>
      <c r="BJ27" s="101" t="e">
        <f>RESULTADOS!#REF!</f>
        <v>#REF!</v>
      </c>
      <c r="BK27" s="101" t="e">
        <f>RESULTADOS!#REF!</f>
        <v>#REF!</v>
      </c>
      <c r="BL27" s="101" t="e">
        <f>RESULTADOS!#REF!</f>
        <v>#REF!</v>
      </c>
      <c r="BM27" s="101" t="e">
        <f>RESULTADOS!#REF!</f>
        <v>#REF!</v>
      </c>
      <c r="BN27" s="101" t="e">
        <f>RESULTADOS!#REF!</f>
        <v>#REF!</v>
      </c>
      <c r="BO27" s="101" t="e">
        <f>RESULTADOS!#REF!</f>
        <v>#REF!</v>
      </c>
      <c r="BP27" s="101" t="e">
        <f>RESULTADOS!#REF!</f>
        <v>#REF!</v>
      </c>
      <c r="BQ27" s="101" t="e">
        <f>RESULTADOS!#REF!</f>
        <v>#REF!</v>
      </c>
      <c r="BR27" s="101" t="e">
        <f>RESULTADOS!#REF!</f>
        <v>#REF!</v>
      </c>
      <c r="BS27" s="101" t="e">
        <f>RESULTADOS!#REF!</f>
        <v>#REF!</v>
      </c>
      <c r="BT27" s="101" t="e">
        <f>RESULTADOS!#REF!</f>
        <v>#REF!</v>
      </c>
      <c r="BU27" s="101" t="e">
        <f>RESULTADOS!#REF!</f>
        <v>#REF!</v>
      </c>
      <c r="BV27" s="101" t="e">
        <f>RESULTADOS!#REF!</f>
        <v>#REF!</v>
      </c>
      <c r="BW27" s="101" t="e">
        <f>RESULTADOS!#REF!</f>
        <v>#REF!</v>
      </c>
      <c r="BX27" s="101" t="e">
        <f>RESULTADOS!#REF!</f>
        <v>#REF!</v>
      </c>
      <c r="BY27" s="101" t="e">
        <f>RESULTADOS!#REF!</f>
        <v>#REF!</v>
      </c>
      <c r="BZ27" s="101" t="e">
        <f>RESULTADOS!#REF!</f>
        <v>#REF!</v>
      </c>
      <c r="CA27" s="101" t="e">
        <f>RESULTADOS!#REF!</f>
        <v>#REF!</v>
      </c>
      <c r="CB27" s="101" t="e">
        <f>RESULTADOS!#REF!</f>
        <v>#REF!</v>
      </c>
      <c r="CC27" s="101" t="e">
        <f>RESULTADOS!#REF!</f>
        <v>#REF!</v>
      </c>
      <c r="CD27" s="101" t="e">
        <f>RESULTADOS!#REF!</f>
        <v>#REF!</v>
      </c>
      <c r="CE27" s="101" t="e">
        <f>RESULTADOS!#REF!</f>
        <v>#REF!</v>
      </c>
      <c r="CF27" s="101" t="e">
        <f>RESULTADOS!#REF!</f>
        <v>#REF!</v>
      </c>
      <c r="CG27" s="101" t="e">
        <f>RESULTADOS!#REF!</f>
        <v>#REF!</v>
      </c>
      <c r="CH27" s="101" t="e">
        <f>RESULTADOS!#REF!</f>
        <v>#REF!</v>
      </c>
      <c r="CI27" s="101" t="e">
        <f>RESULTADOS!#REF!</f>
        <v>#REF!</v>
      </c>
      <c r="CJ27" s="101" t="e">
        <f>RESULTADOS!#REF!</f>
        <v>#REF!</v>
      </c>
      <c r="CK27" s="101" t="e">
        <f>RESULTADOS!#REF!</f>
        <v>#REF!</v>
      </c>
      <c r="CL27" s="101" t="e">
        <f>RESULTADOS!#REF!</f>
        <v>#REF!</v>
      </c>
      <c r="CM27" s="101" t="e">
        <f>RESULTADOS!#REF!</f>
        <v>#REF!</v>
      </c>
      <c r="CN27" s="101" t="e">
        <f>RESULTADOS!#REF!</f>
        <v>#REF!</v>
      </c>
      <c r="CO27" s="101" t="e">
        <f>RESULTADOS!#REF!</f>
        <v>#REF!</v>
      </c>
      <c r="CP27" s="101" t="e">
        <f>RESULTADOS!#REF!</f>
        <v>#REF!</v>
      </c>
      <c r="CQ27" s="101" t="e">
        <f>RESULTADOS!#REF!</f>
        <v>#REF!</v>
      </c>
      <c r="CR27" s="101" t="e">
        <f>RESULTADOS!#REF!</f>
        <v>#REF!</v>
      </c>
      <c r="CS27" s="101" t="e">
        <f>RESULTADOS!#REF!</f>
        <v>#REF!</v>
      </c>
      <c r="CT27" s="101" t="e">
        <f>RESULTADOS!#REF!</f>
        <v>#REF!</v>
      </c>
      <c r="CU27" s="101" t="e">
        <f>RESULTADOS!#REF!</f>
        <v>#REF!</v>
      </c>
      <c r="CV27" s="101" t="e">
        <f>RESULTADOS!#REF!</f>
        <v>#REF!</v>
      </c>
      <c r="CW27" s="101" t="e">
        <f>RESULTADOS!#REF!</f>
        <v>#REF!</v>
      </c>
      <c r="CX27" s="101" t="e">
        <f>RESULTADOS!#REF!</f>
        <v>#REF!</v>
      </c>
      <c r="CY27" s="101" t="e">
        <f>RESULTADOS!#REF!</f>
        <v>#REF!</v>
      </c>
      <c r="CZ27" s="101" t="e">
        <f>RESULTADOS!#REF!</f>
        <v>#REF!</v>
      </c>
      <c r="DA27" s="101" t="e">
        <f>RESULTADOS!#REF!</f>
        <v>#REF!</v>
      </c>
      <c r="DB27" s="101" t="e">
        <f>RESULTADOS!#REF!</f>
        <v>#REF!</v>
      </c>
      <c r="DC27" s="101" t="e">
        <f>RESULTADOS!#REF!</f>
        <v>#REF!</v>
      </c>
      <c r="DD27" s="101" t="e">
        <f>RESULTADOS!#REF!</f>
        <v>#REF!</v>
      </c>
      <c r="DE27" s="101" t="e">
        <f>RESULTADOS!#REF!</f>
        <v>#REF!</v>
      </c>
      <c r="DF27" s="101" t="e">
        <f>RESULTADOS!#REF!</f>
        <v>#REF!</v>
      </c>
      <c r="DG27" s="101" t="e">
        <f>RESULTADOS!#REF!</f>
        <v>#REF!</v>
      </c>
      <c r="DH27" s="101" t="e">
        <f>RESULTADOS!#REF!</f>
        <v>#REF!</v>
      </c>
      <c r="DI27" s="101" t="e">
        <f>RESULTADOS!#REF!</f>
        <v>#REF!</v>
      </c>
      <c r="DJ27" s="101" t="e">
        <f>RESULTADOS!#REF!</f>
        <v>#REF!</v>
      </c>
      <c r="DK27" s="101" t="e">
        <f>RESULTADOS!#REF!</f>
        <v>#REF!</v>
      </c>
      <c r="DL27" s="101" t="e">
        <f>RESULTADOS!#REF!</f>
        <v>#REF!</v>
      </c>
      <c r="DM27" s="101" t="e">
        <f>RESULTADOS!#REF!</f>
        <v>#REF!</v>
      </c>
      <c r="DN27" s="101" t="e">
        <f>RESULTADOS!#REF!</f>
        <v>#REF!</v>
      </c>
      <c r="DO27" s="103" t="e">
        <f>RESULTADOS!#REF!</f>
        <v>#REF!</v>
      </c>
      <c r="DP27" s="103" t="e">
        <f>RESULTADOS!#REF!</f>
        <v>#REF!</v>
      </c>
      <c r="DQ27" s="103" t="e">
        <f t="shared" si="1"/>
        <v>#REF!</v>
      </c>
      <c r="DR27" s="103" t="str" cm="1">
        <f t="array" ref="DR27">IFERROR(INDEX('03.Muestra'!$E$8:$E$17,SMALL(IF("Documento no web"='03.Muestra'!$D$8:$D$17,ROW('03.Muestra'!$E$8:$E$17)-MIN(ROW('03.Muestra'!$D$8:$D$17))+1,""),ROW()-2)),"")</f>
        <v/>
      </c>
      <c r="DS27" s="103" t="e">
        <f>RESULTADOS!#REF!</f>
        <v>#REF!</v>
      </c>
      <c r="DT27" s="103" t="str" cm="1">
        <f t="array" ref="DT27">IFERROR(INDEX('03.Muestra'!$G$8:$G$17,SMALL(IF("Documento no web"='03.Muestra'!$D$8:$D$17,ROW('03.Muestra'!$G$8:$G$17)-MIN(ROW('03.Muestra'!$D$8:$D$17))+1,""),ROW()-2)),"")</f>
        <v/>
      </c>
      <c r="DU27" s="167" t="str" cm="1">
        <f t="array" ref="DU27">IFERROR(INDEX('03.Muestra'!$H$8:$H$17,SMALL(IF("Documento no web"='03.Muestra'!$D$8:$D$17,ROW('03.Muestra'!$H$8:$H$17)-MIN(ROW('03.Muestra'!$D$8:$D$17))+1,""),ROW()-2)),"")</f>
        <v/>
      </c>
      <c r="DV27" s="101" t="e">
        <f>RESULTADOS!#REF!</f>
        <v>#REF!</v>
      </c>
      <c r="DW27" s="101" t="e">
        <f>RESULTADOS!#REF!</f>
        <v>#REF!</v>
      </c>
      <c r="DX27" s="101" t="e">
        <f>RESULTADOS!#REF!</f>
        <v>#REF!</v>
      </c>
      <c r="DY27" s="101" t="e">
        <f>RESULTADOS!#REF!</f>
        <v>#REF!</v>
      </c>
      <c r="DZ27" s="101" t="e">
        <f>RESULTADOS!#REF!</f>
        <v>#REF!</v>
      </c>
      <c r="EA27" s="101" t="e">
        <f>RESULTADOS!#REF!</f>
        <v>#REF!</v>
      </c>
      <c r="EB27" s="101" t="e">
        <f>RESULTADOS!#REF!</f>
        <v>#REF!</v>
      </c>
      <c r="EC27" s="101" t="e">
        <f>RESULTADOS!#REF!</f>
        <v>#REF!</v>
      </c>
      <c r="ED27" s="101" t="e">
        <f>RESULTADOS!#REF!</f>
        <v>#REF!</v>
      </c>
      <c r="EE27" s="101" t="e">
        <f>RESULTADOS!#REF!</f>
        <v>#REF!</v>
      </c>
      <c r="EF27" s="101" t="e">
        <f>RESULTADOS!#REF!</f>
        <v>#REF!</v>
      </c>
      <c r="EG27" s="101" t="e">
        <f>RESULTADOS!#REF!</f>
        <v>#REF!</v>
      </c>
      <c r="EH27" s="101" t="e">
        <f>RESULTADOS!#REF!</f>
        <v>#REF!</v>
      </c>
      <c r="EI27" s="101" t="e">
        <f>RESULTADOS!#REF!</f>
        <v>#REF!</v>
      </c>
      <c r="EJ27" s="101" t="e">
        <f>RESULTADOS!#REF!</f>
        <v>#REF!</v>
      </c>
      <c r="EK27" s="101" t="e">
        <f>RESULTADOS!#REF!</f>
        <v>#REF!</v>
      </c>
      <c r="EL27" s="101" t="e">
        <f>RESULTADOS!#REF!</f>
        <v>#REF!</v>
      </c>
      <c r="EM27" s="101" t="e">
        <f>RESULTADOS!#REF!</f>
        <v>#REF!</v>
      </c>
      <c r="EN27" s="101" t="e">
        <f>RESULTADOS!#REF!</f>
        <v>#REF!</v>
      </c>
      <c r="EO27" s="101" t="e">
        <f>RESULTADOS!#REF!</f>
        <v>#REF!</v>
      </c>
      <c r="EP27" s="101" t="e">
        <f>RESULTADOS!#REF!</f>
        <v>#REF!</v>
      </c>
      <c r="EQ27" s="101" t="e">
        <f>RESULTADOS!#REF!</f>
        <v>#REF!</v>
      </c>
      <c r="ER27" s="101" t="e">
        <f>RESULTADOS!#REF!</f>
        <v>#REF!</v>
      </c>
      <c r="ES27" s="101" t="e">
        <f>RESULTADOS!#REF!</f>
        <v>#REF!</v>
      </c>
      <c r="ET27" s="101" t="e">
        <f>RESULTADOS!#REF!</f>
        <v>#REF!</v>
      </c>
      <c r="EU27" s="101" t="e">
        <f>RESULTADOS!#REF!</f>
        <v>#REF!</v>
      </c>
      <c r="EV27" s="101" t="e">
        <f>RESULTADOS!#REF!</f>
        <v>#REF!</v>
      </c>
      <c r="EW27" s="101" t="e">
        <f>RESULTADOS!#REF!</f>
        <v>#REF!</v>
      </c>
      <c r="EX27" s="101" t="e">
        <f>RESULTADOS!#REF!</f>
        <v>#REF!</v>
      </c>
      <c r="EY27" s="101" t="e">
        <f>RESULTADOS!#REF!</f>
        <v>#REF!</v>
      </c>
      <c r="EZ27" s="101" t="e">
        <f>RESULTADOS!#REF!</f>
        <v>#REF!</v>
      </c>
      <c r="FA27" s="101" t="e">
        <f>RESULTADOS!#REF!</f>
        <v>#REF!</v>
      </c>
      <c r="FB27" s="101" t="e">
        <f>RESULTADOS!#REF!</f>
        <v>#REF!</v>
      </c>
      <c r="FC27" s="101" t="e">
        <f>RESULTADOS!#REF!</f>
        <v>#REF!</v>
      </c>
      <c r="FD27" s="101" t="e">
        <f>RESULTADOS!#REF!</f>
        <v>#REF!</v>
      </c>
      <c r="FE27" s="101" t="e">
        <f>RESULTADOS!#REF!</f>
        <v>#REF!</v>
      </c>
      <c r="FF27" s="101" t="e">
        <f>RESULTADOS!#REF!</f>
        <v>#REF!</v>
      </c>
      <c r="FG27" s="101" t="e">
        <f>RESULTADOS!#REF!</f>
        <v>#REF!</v>
      </c>
      <c r="FH27" s="101" t="e">
        <f>RESULTADOS!#REF!</f>
        <v>#REF!</v>
      </c>
      <c r="FI27" s="101" t="e">
        <f>RESULTADOS!#REF!</f>
        <v>#REF!</v>
      </c>
      <c r="FJ27" s="101" t="e">
        <f>RESULTADOS!#REF!</f>
        <v>#REF!</v>
      </c>
      <c r="FK27" s="101" t="e">
        <f>RESULTADOS!#REF!</f>
        <v>#REF!</v>
      </c>
      <c r="FL27" s="101" t="e">
        <f>RESULTADOS!#REF!</f>
        <v>#REF!</v>
      </c>
      <c r="FM27" s="101" t="e">
        <f>RESULTADOS!#REF!</f>
        <v>#REF!</v>
      </c>
      <c r="FN27" s="101" t="e">
        <f>RESULTADOS!#REF!</f>
        <v>#REF!</v>
      </c>
    </row>
    <row r="28" spans="3:170" ht="13">
      <c r="C28" s="99"/>
      <c r="K28" t="s">
        <v>142</v>
      </c>
      <c r="L28" s="104" t="str">
        <f ca="1">RESULTADOS!D14</f>
        <v>Parcialmente Conforme</v>
      </c>
      <c r="M28" s="104"/>
      <c r="T28" s="103" t="e">
        <f>RESULTADOS!#REF!</f>
        <v>#REF!</v>
      </c>
      <c r="U28" s="103" t="e">
        <f>RESULTADOS!#REF!</f>
        <v>#REF!</v>
      </c>
      <c r="V28" s="103" t="e">
        <f t="shared" si="0"/>
        <v>#REF!</v>
      </c>
      <c r="W28" s="103" t="str">
        <v/>
      </c>
      <c r="X28" s="103" t="e">
        <f>RESULTADOS!#REF!</f>
        <v>#REF!</v>
      </c>
      <c r="Y28" s="103" t="str">
        <v/>
      </c>
      <c r="Z28" s="167" t="str">
        <v/>
      </c>
      <c r="AA28" s="101" t="e">
        <f>RESULTADOS!#REF!</f>
        <v>#REF!</v>
      </c>
      <c r="AB28" s="101" t="e">
        <f>RESULTADOS!#REF!</f>
        <v>#REF!</v>
      </c>
      <c r="AC28" s="101" t="e">
        <f>RESULTADOS!#REF!</f>
        <v>#REF!</v>
      </c>
      <c r="AD28" s="101" t="e">
        <f>RESULTADOS!#REF!</f>
        <v>#REF!</v>
      </c>
      <c r="AE28" s="101" t="e">
        <f>RESULTADOS!#REF!</f>
        <v>#REF!</v>
      </c>
      <c r="AF28" s="101" t="e">
        <f>RESULTADOS!#REF!</f>
        <v>#REF!</v>
      </c>
      <c r="AG28" s="101" t="e">
        <f>RESULTADOS!#REF!</f>
        <v>#REF!</v>
      </c>
      <c r="AH28" s="101" t="e">
        <f>RESULTADOS!#REF!</f>
        <v>#REF!</v>
      </c>
      <c r="AI28" s="101" t="e">
        <f>RESULTADOS!#REF!</f>
        <v>#REF!</v>
      </c>
      <c r="AJ28" s="101" t="e">
        <f>RESULTADOS!#REF!</f>
        <v>#REF!</v>
      </c>
      <c r="AK28" s="101" t="e">
        <f>RESULTADOS!#REF!</f>
        <v>#REF!</v>
      </c>
      <c r="AL28" s="101" t="e">
        <f>RESULTADOS!#REF!</f>
        <v>#REF!</v>
      </c>
      <c r="AM28" s="101" t="e">
        <f>RESULTADOS!#REF!</f>
        <v>#REF!</v>
      </c>
      <c r="AN28" s="101" t="e">
        <f>RESULTADOS!#REF!</f>
        <v>#REF!</v>
      </c>
      <c r="AO28" s="101" t="e">
        <f>RESULTADOS!#REF!</f>
        <v>#REF!</v>
      </c>
      <c r="AP28" s="101" t="e">
        <f>RESULTADOS!#REF!</f>
        <v>#REF!</v>
      </c>
      <c r="AQ28" s="101" t="e">
        <f>RESULTADOS!#REF!</f>
        <v>#REF!</v>
      </c>
      <c r="AR28" s="101" t="e">
        <f>RESULTADOS!#REF!</f>
        <v>#REF!</v>
      </c>
      <c r="AS28" s="101" t="e">
        <f>RESULTADOS!#REF!</f>
        <v>#REF!</v>
      </c>
      <c r="AT28" s="101" t="e">
        <f>RESULTADOS!#REF!</f>
        <v>#REF!</v>
      </c>
      <c r="AU28" s="101" t="e">
        <f>RESULTADOS!#REF!</f>
        <v>#REF!</v>
      </c>
      <c r="AV28" s="101" t="e">
        <f>RESULTADOS!#REF!</f>
        <v>#REF!</v>
      </c>
      <c r="AW28" s="101" t="e">
        <f>RESULTADOS!#REF!</f>
        <v>#REF!</v>
      </c>
      <c r="AX28" s="101" t="e">
        <f>RESULTADOS!#REF!</f>
        <v>#REF!</v>
      </c>
      <c r="AY28" s="101" t="e">
        <f>RESULTADOS!#REF!</f>
        <v>#REF!</v>
      </c>
      <c r="AZ28" s="101" t="e">
        <f>RESULTADOS!#REF!</f>
        <v>#REF!</v>
      </c>
      <c r="BA28" s="101" t="e">
        <f>RESULTADOS!#REF!</f>
        <v>#REF!</v>
      </c>
      <c r="BB28" s="101" t="e">
        <f>RESULTADOS!#REF!</f>
        <v>#REF!</v>
      </c>
      <c r="BC28" s="101" t="e">
        <f>RESULTADOS!#REF!</f>
        <v>#REF!</v>
      </c>
      <c r="BD28" s="101" t="e">
        <f>RESULTADOS!#REF!</f>
        <v>#REF!</v>
      </c>
      <c r="BE28" s="101" t="e">
        <f>RESULTADOS!#REF!</f>
        <v>#REF!</v>
      </c>
      <c r="BF28" s="101" t="e">
        <f>RESULTADOS!#REF!</f>
        <v>#REF!</v>
      </c>
      <c r="BG28" s="101" t="e">
        <f>RESULTADOS!#REF!</f>
        <v>#REF!</v>
      </c>
      <c r="BH28" s="101" t="e">
        <f>RESULTADOS!#REF!</f>
        <v>#REF!</v>
      </c>
      <c r="BI28" s="101" t="e">
        <f>RESULTADOS!#REF!</f>
        <v>#REF!</v>
      </c>
      <c r="BJ28" s="101" t="e">
        <f>RESULTADOS!#REF!</f>
        <v>#REF!</v>
      </c>
      <c r="BK28" s="101" t="e">
        <f>RESULTADOS!#REF!</f>
        <v>#REF!</v>
      </c>
      <c r="BL28" s="101" t="e">
        <f>RESULTADOS!#REF!</f>
        <v>#REF!</v>
      </c>
      <c r="BM28" s="101" t="e">
        <f>RESULTADOS!#REF!</f>
        <v>#REF!</v>
      </c>
      <c r="BN28" s="101" t="e">
        <f>RESULTADOS!#REF!</f>
        <v>#REF!</v>
      </c>
      <c r="BO28" s="101" t="e">
        <f>RESULTADOS!#REF!</f>
        <v>#REF!</v>
      </c>
      <c r="BP28" s="101" t="e">
        <f>RESULTADOS!#REF!</f>
        <v>#REF!</v>
      </c>
      <c r="BQ28" s="101" t="e">
        <f>RESULTADOS!#REF!</f>
        <v>#REF!</v>
      </c>
      <c r="BR28" s="101" t="e">
        <f>RESULTADOS!#REF!</f>
        <v>#REF!</v>
      </c>
      <c r="BS28" s="101" t="e">
        <f>RESULTADOS!#REF!</f>
        <v>#REF!</v>
      </c>
      <c r="BT28" s="101" t="e">
        <f>RESULTADOS!#REF!</f>
        <v>#REF!</v>
      </c>
      <c r="BU28" s="101" t="e">
        <f>RESULTADOS!#REF!</f>
        <v>#REF!</v>
      </c>
      <c r="BV28" s="101" t="e">
        <f>RESULTADOS!#REF!</f>
        <v>#REF!</v>
      </c>
      <c r="BW28" s="101" t="e">
        <f>RESULTADOS!#REF!</f>
        <v>#REF!</v>
      </c>
      <c r="BX28" s="101" t="e">
        <f>RESULTADOS!#REF!</f>
        <v>#REF!</v>
      </c>
      <c r="BY28" s="101" t="e">
        <f>RESULTADOS!#REF!</f>
        <v>#REF!</v>
      </c>
      <c r="BZ28" s="101" t="e">
        <f>RESULTADOS!#REF!</f>
        <v>#REF!</v>
      </c>
      <c r="CA28" s="101" t="e">
        <f>RESULTADOS!#REF!</f>
        <v>#REF!</v>
      </c>
      <c r="CB28" s="101" t="e">
        <f>RESULTADOS!#REF!</f>
        <v>#REF!</v>
      </c>
      <c r="CC28" s="101" t="e">
        <f>RESULTADOS!#REF!</f>
        <v>#REF!</v>
      </c>
      <c r="CD28" s="101" t="e">
        <f>RESULTADOS!#REF!</f>
        <v>#REF!</v>
      </c>
      <c r="CE28" s="101" t="e">
        <f>RESULTADOS!#REF!</f>
        <v>#REF!</v>
      </c>
      <c r="CF28" s="101" t="e">
        <f>RESULTADOS!#REF!</f>
        <v>#REF!</v>
      </c>
      <c r="CG28" s="101" t="e">
        <f>RESULTADOS!#REF!</f>
        <v>#REF!</v>
      </c>
      <c r="CH28" s="101" t="e">
        <f>RESULTADOS!#REF!</f>
        <v>#REF!</v>
      </c>
      <c r="CI28" s="101" t="e">
        <f>RESULTADOS!#REF!</f>
        <v>#REF!</v>
      </c>
      <c r="CJ28" s="101" t="e">
        <f>RESULTADOS!#REF!</f>
        <v>#REF!</v>
      </c>
      <c r="CK28" s="101" t="e">
        <f>RESULTADOS!#REF!</f>
        <v>#REF!</v>
      </c>
      <c r="CL28" s="101" t="e">
        <f>RESULTADOS!#REF!</f>
        <v>#REF!</v>
      </c>
      <c r="CM28" s="101" t="e">
        <f>RESULTADOS!#REF!</f>
        <v>#REF!</v>
      </c>
      <c r="CN28" s="101" t="e">
        <f>RESULTADOS!#REF!</f>
        <v>#REF!</v>
      </c>
      <c r="CO28" s="101" t="e">
        <f>RESULTADOS!#REF!</f>
        <v>#REF!</v>
      </c>
      <c r="CP28" s="101" t="e">
        <f>RESULTADOS!#REF!</f>
        <v>#REF!</v>
      </c>
      <c r="CQ28" s="101" t="e">
        <f>RESULTADOS!#REF!</f>
        <v>#REF!</v>
      </c>
      <c r="CR28" s="101" t="e">
        <f>RESULTADOS!#REF!</f>
        <v>#REF!</v>
      </c>
      <c r="CS28" s="101" t="e">
        <f>RESULTADOS!#REF!</f>
        <v>#REF!</v>
      </c>
      <c r="CT28" s="101" t="e">
        <f>RESULTADOS!#REF!</f>
        <v>#REF!</v>
      </c>
      <c r="CU28" s="101" t="e">
        <f>RESULTADOS!#REF!</f>
        <v>#REF!</v>
      </c>
      <c r="CV28" s="101" t="e">
        <f>RESULTADOS!#REF!</f>
        <v>#REF!</v>
      </c>
      <c r="CW28" s="101" t="e">
        <f>RESULTADOS!#REF!</f>
        <v>#REF!</v>
      </c>
      <c r="CX28" s="101" t="e">
        <f>RESULTADOS!#REF!</f>
        <v>#REF!</v>
      </c>
      <c r="CY28" s="101" t="e">
        <f>RESULTADOS!#REF!</f>
        <v>#REF!</v>
      </c>
      <c r="CZ28" s="101" t="e">
        <f>RESULTADOS!#REF!</f>
        <v>#REF!</v>
      </c>
      <c r="DA28" s="101" t="e">
        <f>RESULTADOS!#REF!</f>
        <v>#REF!</v>
      </c>
      <c r="DB28" s="101" t="e">
        <f>RESULTADOS!#REF!</f>
        <v>#REF!</v>
      </c>
      <c r="DC28" s="101" t="e">
        <f>RESULTADOS!#REF!</f>
        <v>#REF!</v>
      </c>
      <c r="DD28" s="101" t="e">
        <f>RESULTADOS!#REF!</f>
        <v>#REF!</v>
      </c>
      <c r="DE28" s="101" t="e">
        <f>RESULTADOS!#REF!</f>
        <v>#REF!</v>
      </c>
      <c r="DF28" s="101" t="e">
        <f>RESULTADOS!#REF!</f>
        <v>#REF!</v>
      </c>
      <c r="DG28" s="101" t="e">
        <f>RESULTADOS!#REF!</f>
        <v>#REF!</v>
      </c>
      <c r="DH28" s="101" t="e">
        <f>RESULTADOS!#REF!</f>
        <v>#REF!</v>
      </c>
      <c r="DI28" s="101" t="e">
        <f>RESULTADOS!#REF!</f>
        <v>#REF!</v>
      </c>
      <c r="DJ28" s="101" t="e">
        <f>RESULTADOS!#REF!</f>
        <v>#REF!</v>
      </c>
      <c r="DK28" s="101" t="e">
        <f>RESULTADOS!#REF!</f>
        <v>#REF!</v>
      </c>
      <c r="DL28" s="101" t="e">
        <f>RESULTADOS!#REF!</f>
        <v>#REF!</v>
      </c>
      <c r="DM28" s="101" t="e">
        <f>RESULTADOS!#REF!</f>
        <v>#REF!</v>
      </c>
      <c r="DN28" s="101" t="e">
        <f>RESULTADOS!#REF!</f>
        <v>#REF!</v>
      </c>
      <c r="DO28" s="103" t="e">
        <f>RESULTADOS!#REF!</f>
        <v>#REF!</v>
      </c>
      <c r="DP28" s="103" t="e">
        <f>RESULTADOS!#REF!</f>
        <v>#REF!</v>
      </c>
      <c r="DQ28" s="103" t="e">
        <f t="shared" si="1"/>
        <v>#REF!</v>
      </c>
      <c r="DR28" s="103" t="str" cm="1">
        <f t="array" ref="DR28">IFERROR(INDEX('03.Muestra'!$E$8:$E$17,SMALL(IF("Documento no web"='03.Muestra'!$D$8:$D$17,ROW('03.Muestra'!$E$8:$E$17)-MIN(ROW('03.Muestra'!$D$8:$D$17))+1,""),ROW()-2)),"")</f>
        <v/>
      </c>
      <c r="DS28" s="103" t="e">
        <f>RESULTADOS!#REF!</f>
        <v>#REF!</v>
      </c>
      <c r="DT28" s="103" t="str" cm="1">
        <f t="array" ref="DT28">IFERROR(INDEX('03.Muestra'!$G$8:$G$17,SMALL(IF("Documento no web"='03.Muestra'!$D$8:$D$17,ROW('03.Muestra'!$G$8:$G$17)-MIN(ROW('03.Muestra'!$D$8:$D$17))+1,""),ROW()-2)),"")</f>
        <v/>
      </c>
      <c r="DU28" s="167" t="str" cm="1">
        <f t="array" ref="DU28">IFERROR(INDEX('03.Muestra'!$H$8:$H$17,SMALL(IF("Documento no web"='03.Muestra'!$D$8:$D$17,ROW('03.Muestra'!$H$8:$H$17)-MIN(ROW('03.Muestra'!$D$8:$D$17))+1,""),ROW()-2)),"")</f>
        <v/>
      </c>
      <c r="DV28" s="101" t="e">
        <f>RESULTADOS!#REF!</f>
        <v>#REF!</v>
      </c>
      <c r="DW28" s="101" t="e">
        <f>RESULTADOS!#REF!</f>
        <v>#REF!</v>
      </c>
      <c r="DX28" s="101" t="e">
        <f>RESULTADOS!#REF!</f>
        <v>#REF!</v>
      </c>
      <c r="DY28" s="101" t="e">
        <f>RESULTADOS!#REF!</f>
        <v>#REF!</v>
      </c>
      <c r="DZ28" s="101" t="e">
        <f>RESULTADOS!#REF!</f>
        <v>#REF!</v>
      </c>
      <c r="EA28" s="101" t="e">
        <f>RESULTADOS!#REF!</f>
        <v>#REF!</v>
      </c>
      <c r="EB28" s="101" t="e">
        <f>RESULTADOS!#REF!</f>
        <v>#REF!</v>
      </c>
      <c r="EC28" s="101" t="e">
        <f>RESULTADOS!#REF!</f>
        <v>#REF!</v>
      </c>
      <c r="ED28" s="101" t="e">
        <f>RESULTADOS!#REF!</f>
        <v>#REF!</v>
      </c>
      <c r="EE28" s="101" t="e">
        <f>RESULTADOS!#REF!</f>
        <v>#REF!</v>
      </c>
      <c r="EF28" s="101" t="e">
        <f>RESULTADOS!#REF!</f>
        <v>#REF!</v>
      </c>
      <c r="EG28" s="101" t="e">
        <f>RESULTADOS!#REF!</f>
        <v>#REF!</v>
      </c>
      <c r="EH28" s="101" t="e">
        <f>RESULTADOS!#REF!</f>
        <v>#REF!</v>
      </c>
      <c r="EI28" s="101" t="e">
        <f>RESULTADOS!#REF!</f>
        <v>#REF!</v>
      </c>
      <c r="EJ28" s="101" t="e">
        <f>RESULTADOS!#REF!</f>
        <v>#REF!</v>
      </c>
      <c r="EK28" s="101" t="e">
        <f>RESULTADOS!#REF!</f>
        <v>#REF!</v>
      </c>
      <c r="EL28" s="101" t="e">
        <f>RESULTADOS!#REF!</f>
        <v>#REF!</v>
      </c>
      <c r="EM28" s="101" t="e">
        <f>RESULTADOS!#REF!</f>
        <v>#REF!</v>
      </c>
      <c r="EN28" s="101" t="e">
        <f>RESULTADOS!#REF!</f>
        <v>#REF!</v>
      </c>
      <c r="EO28" s="101" t="e">
        <f>RESULTADOS!#REF!</f>
        <v>#REF!</v>
      </c>
      <c r="EP28" s="101" t="e">
        <f>RESULTADOS!#REF!</f>
        <v>#REF!</v>
      </c>
      <c r="EQ28" s="101" t="e">
        <f>RESULTADOS!#REF!</f>
        <v>#REF!</v>
      </c>
      <c r="ER28" s="101" t="e">
        <f>RESULTADOS!#REF!</f>
        <v>#REF!</v>
      </c>
      <c r="ES28" s="101" t="e">
        <f>RESULTADOS!#REF!</f>
        <v>#REF!</v>
      </c>
      <c r="ET28" s="101" t="e">
        <f>RESULTADOS!#REF!</f>
        <v>#REF!</v>
      </c>
      <c r="EU28" s="101" t="e">
        <f>RESULTADOS!#REF!</f>
        <v>#REF!</v>
      </c>
      <c r="EV28" s="101" t="e">
        <f>RESULTADOS!#REF!</f>
        <v>#REF!</v>
      </c>
      <c r="EW28" s="101" t="e">
        <f>RESULTADOS!#REF!</f>
        <v>#REF!</v>
      </c>
      <c r="EX28" s="101" t="e">
        <f>RESULTADOS!#REF!</f>
        <v>#REF!</v>
      </c>
      <c r="EY28" s="101" t="e">
        <f>RESULTADOS!#REF!</f>
        <v>#REF!</v>
      </c>
      <c r="EZ28" s="101" t="e">
        <f>RESULTADOS!#REF!</f>
        <v>#REF!</v>
      </c>
      <c r="FA28" s="101" t="e">
        <f>RESULTADOS!#REF!</f>
        <v>#REF!</v>
      </c>
      <c r="FB28" s="101" t="e">
        <f>RESULTADOS!#REF!</f>
        <v>#REF!</v>
      </c>
      <c r="FC28" s="101" t="e">
        <f>RESULTADOS!#REF!</f>
        <v>#REF!</v>
      </c>
      <c r="FD28" s="101" t="e">
        <f>RESULTADOS!#REF!</f>
        <v>#REF!</v>
      </c>
      <c r="FE28" s="101" t="e">
        <f>RESULTADOS!#REF!</f>
        <v>#REF!</v>
      </c>
      <c r="FF28" s="101" t="e">
        <f>RESULTADOS!#REF!</f>
        <v>#REF!</v>
      </c>
      <c r="FG28" s="101" t="e">
        <f>RESULTADOS!#REF!</f>
        <v>#REF!</v>
      </c>
      <c r="FH28" s="101" t="e">
        <f>RESULTADOS!#REF!</f>
        <v>#REF!</v>
      </c>
      <c r="FI28" s="101" t="e">
        <f>RESULTADOS!#REF!</f>
        <v>#REF!</v>
      </c>
      <c r="FJ28" s="101" t="e">
        <f>RESULTADOS!#REF!</f>
        <v>#REF!</v>
      </c>
      <c r="FK28" s="101" t="e">
        <f>RESULTADOS!#REF!</f>
        <v>#REF!</v>
      </c>
      <c r="FL28" s="101" t="e">
        <f>RESULTADOS!#REF!</f>
        <v>#REF!</v>
      </c>
      <c r="FM28" s="101" t="e">
        <f>RESULTADOS!#REF!</f>
        <v>#REF!</v>
      </c>
      <c r="FN28" s="101" t="e">
        <f>RESULTADOS!#REF!</f>
        <v>#REF!</v>
      </c>
    </row>
    <row r="29" spans="3:170" ht="13">
      <c r="C29" s="99" t="s">
        <v>143</v>
      </c>
      <c r="D29" s="102" t="str">
        <f>'01.Definición de ámbito'!C31</f>
        <v>Autoevaluacion con recursos propios</v>
      </c>
      <c r="K29" t="s">
        <v>341</v>
      </c>
      <c r="L29" s="105">
        <f ca="1">RESULTADOS!F14</f>
        <v>8.48</v>
      </c>
      <c r="T29" s="103" t="e">
        <f>RESULTADOS!#REF!</f>
        <v>#REF!</v>
      </c>
      <c r="U29" s="103" t="e">
        <f>RESULTADOS!#REF!</f>
        <v>#REF!</v>
      </c>
      <c r="V29" s="103" t="e">
        <f t="shared" si="0"/>
        <v>#REF!</v>
      </c>
      <c r="W29" s="103" t="str">
        <v/>
      </c>
      <c r="X29" s="103" t="e">
        <f>RESULTADOS!#REF!</f>
        <v>#REF!</v>
      </c>
      <c r="Y29" s="103" t="str">
        <v/>
      </c>
      <c r="Z29" s="167" t="str">
        <v/>
      </c>
      <c r="AA29" s="101" t="e">
        <f>RESULTADOS!#REF!</f>
        <v>#REF!</v>
      </c>
      <c r="AB29" s="101" t="e">
        <f>RESULTADOS!#REF!</f>
        <v>#REF!</v>
      </c>
      <c r="AC29" s="101" t="e">
        <f>RESULTADOS!#REF!</f>
        <v>#REF!</v>
      </c>
      <c r="AD29" s="101" t="e">
        <f>RESULTADOS!#REF!</f>
        <v>#REF!</v>
      </c>
      <c r="AE29" s="101" t="e">
        <f>RESULTADOS!#REF!</f>
        <v>#REF!</v>
      </c>
      <c r="AF29" s="101" t="e">
        <f>RESULTADOS!#REF!</f>
        <v>#REF!</v>
      </c>
      <c r="AG29" s="101" t="e">
        <f>RESULTADOS!#REF!</f>
        <v>#REF!</v>
      </c>
      <c r="AH29" s="101" t="e">
        <f>RESULTADOS!#REF!</f>
        <v>#REF!</v>
      </c>
      <c r="AI29" s="101" t="e">
        <f>RESULTADOS!#REF!</f>
        <v>#REF!</v>
      </c>
      <c r="AJ29" s="101" t="e">
        <f>RESULTADOS!#REF!</f>
        <v>#REF!</v>
      </c>
      <c r="AK29" s="101" t="e">
        <f>RESULTADOS!#REF!</f>
        <v>#REF!</v>
      </c>
      <c r="AL29" s="101" t="e">
        <f>RESULTADOS!#REF!</f>
        <v>#REF!</v>
      </c>
      <c r="AM29" s="101" t="e">
        <f>RESULTADOS!#REF!</f>
        <v>#REF!</v>
      </c>
      <c r="AN29" s="101" t="e">
        <f>RESULTADOS!#REF!</f>
        <v>#REF!</v>
      </c>
      <c r="AO29" s="101" t="e">
        <f>RESULTADOS!#REF!</f>
        <v>#REF!</v>
      </c>
      <c r="AP29" s="101" t="e">
        <f>RESULTADOS!#REF!</f>
        <v>#REF!</v>
      </c>
      <c r="AQ29" s="101" t="e">
        <f>RESULTADOS!#REF!</f>
        <v>#REF!</v>
      </c>
      <c r="AR29" s="101" t="e">
        <f>RESULTADOS!#REF!</f>
        <v>#REF!</v>
      </c>
      <c r="AS29" s="101" t="e">
        <f>RESULTADOS!#REF!</f>
        <v>#REF!</v>
      </c>
      <c r="AT29" s="101" t="e">
        <f>RESULTADOS!#REF!</f>
        <v>#REF!</v>
      </c>
      <c r="AU29" s="101" t="e">
        <f>RESULTADOS!#REF!</f>
        <v>#REF!</v>
      </c>
      <c r="AV29" s="101" t="e">
        <f>RESULTADOS!#REF!</f>
        <v>#REF!</v>
      </c>
      <c r="AW29" s="101" t="e">
        <f>RESULTADOS!#REF!</f>
        <v>#REF!</v>
      </c>
      <c r="AX29" s="101" t="e">
        <f>RESULTADOS!#REF!</f>
        <v>#REF!</v>
      </c>
      <c r="AY29" s="101" t="e">
        <f>RESULTADOS!#REF!</f>
        <v>#REF!</v>
      </c>
      <c r="AZ29" s="101" t="e">
        <f>RESULTADOS!#REF!</f>
        <v>#REF!</v>
      </c>
      <c r="BA29" s="101" t="e">
        <f>RESULTADOS!#REF!</f>
        <v>#REF!</v>
      </c>
      <c r="BB29" s="101" t="e">
        <f>RESULTADOS!#REF!</f>
        <v>#REF!</v>
      </c>
      <c r="BC29" s="101" t="e">
        <f>RESULTADOS!#REF!</f>
        <v>#REF!</v>
      </c>
      <c r="BD29" s="101" t="e">
        <f>RESULTADOS!#REF!</f>
        <v>#REF!</v>
      </c>
      <c r="BE29" s="101" t="e">
        <f>RESULTADOS!#REF!</f>
        <v>#REF!</v>
      </c>
      <c r="BF29" s="101" t="e">
        <f>RESULTADOS!#REF!</f>
        <v>#REF!</v>
      </c>
      <c r="BG29" s="101" t="e">
        <f>RESULTADOS!#REF!</f>
        <v>#REF!</v>
      </c>
      <c r="BH29" s="101" t="e">
        <f>RESULTADOS!#REF!</f>
        <v>#REF!</v>
      </c>
      <c r="BI29" s="101" t="e">
        <f>RESULTADOS!#REF!</f>
        <v>#REF!</v>
      </c>
      <c r="BJ29" s="101" t="e">
        <f>RESULTADOS!#REF!</f>
        <v>#REF!</v>
      </c>
      <c r="BK29" s="101" t="e">
        <f>RESULTADOS!#REF!</f>
        <v>#REF!</v>
      </c>
      <c r="BL29" s="101" t="e">
        <f>RESULTADOS!#REF!</f>
        <v>#REF!</v>
      </c>
      <c r="BM29" s="101" t="e">
        <f>RESULTADOS!#REF!</f>
        <v>#REF!</v>
      </c>
      <c r="BN29" s="101" t="e">
        <f>RESULTADOS!#REF!</f>
        <v>#REF!</v>
      </c>
      <c r="BO29" s="101" t="e">
        <f>RESULTADOS!#REF!</f>
        <v>#REF!</v>
      </c>
      <c r="BP29" s="101" t="e">
        <f>RESULTADOS!#REF!</f>
        <v>#REF!</v>
      </c>
      <c r="BQ29" s="101" t="e">
        <f>RESULTADOS!#REF!</f>
        <v>#REF!</v>
      </c>
      <c r="BR29" s="101" t="e">
        <f>RESULTADOS!#REF!</f>
        <v>#REF!</v>
      </c>
      <c r="BS29" s="101" t="e">
        <f>RESULTADOS!#REF!</f>
        <v>#REF!</v>
      </c>
      <c r="BT29" s="101" t="e">
        <f>RESULTADOS!#REF!</f>
        <v>#REF!</v>
      </c>
      <c r="BU29" s="101" t="e">
        <f>RESULTADOS!#REF!</f>
        <v>#REF!</v>
      </c>
      <c r="BV29" s="101" t="e">
        <f>RESULTADOS!#REF!</f>
        <v>#REF!</v>
      </c>
      <c r="BW29" s="101" t="e">
        <f>RESULTADOS!#REF!</f>
        <v>#REF!</v>
      </c>
      <c r="BX29" s="101" t="e">
        <f>RESULTADOS!#REF!</f>
        <v>#REF!</v>
      </c>
      <c r="BY29" s="101" t="e">
        <f>RESULTADOS!#REF!</f>
        <v>#REF!</v>
      </c>
      <c r="BZ29" s="101" t="e">
        <f>RESULTADOS!#REF!</f>
        <v>#REF!</v>
      </c>
      <c r="CA29" s="101" t="e">
        <f>RESULTADOS!#REF!</f>
        <v>#REF!</v>
      </c>
      <c r="CB29" s="101" t="e">
        <f>RESULTADOS!#REF!</f>
        <v>#REF!</v>
      </c>
      <c r="CC29" s="101" t="e">
        <f>RESULTADOS!#REF!</f>
        <v>#REF!</v>
      </c>
      <c r="CD29" s="101" t="e">
        <f>RESULTADOS!#REF!</f>
        <v>#REF!</v>
      </c>
      <c r="CE29" s="101" t="e">
        <f>RESULTADOS!#REF!</f>
        <v>#REF!</v>
      </c>
      <c r="CF29" s="101" t="e">
        <f>RESULTADOS!#REF!</f>
        <v>#REF!</v>
      </c>
      <c r="CG29" s="101" t="e">
        <f>RESULTADOS!#REF!</f>
        <v>#REF!</v>
      </c>
      <c r="CH29" s="101" t="e">
        <f>RESULTADOS!#REF!</f>
        <v>#REF!</v>
      </c>
      <c r="CI29" s="101" t="e">
        <f>RESULTADOS!#REF!</f>
        <v>#REF!</v>
      </c>
      <c r="CJ29" s="101" t="e">
        <f>RESULTADOS!#REF!</f>
        <v>#REF!</v>
      </c>
      <c r="CK29" s="101" t="e">
        <f>RESULTADOS!#REF!</f>
        <v>#REF!</v>
      </c>
      <c r="CL29" s="101" t="e">
        <f>RESULTADOS!#REF!</f>
        <v>#REF!</v>
      </c>
      <c r="CM29" s="101" t="e">
        <f>RESULTADOS!#REF!</f>
        <v>#REF!</v>
      </c>
      <c r="CN29" s="101" t="e">
        <f>RESULTADOS!#REF!</f>
        <v>#REF!</v>
      </c>
      <c r="CO29" s="101" t="e">
        <f>RESULTADOS!#REF!</f>
        <v>#REF!</v>
      </c>
      <c r="CP29" s="101" t="e">
        <f>RESULTADOS!#REF!</f>
        <v>#REF!</v>
      </c>
      <c r="CQ29" s="101" t="e">
        <f>RESULTADOS!#REF!</f>
        <v>#REF!</v>
      </c>
      <c r="CR29" s="101" t="e">
        <f>RESULTADOS!#REF!</f>
        <v>#REF!</v>
      </c>
      <c r="CS29" s="101" t="e">
        <f>RESULTADOS!#REF!</f>
        <v>#REF!</v>
      </c>
      <c r="CT29" s="101" t="e">
        <f>RESULTADOS!#REF!</f>
        <v>#REF!</v>
      </c>
      <c r="CU29" s="101" t="e">
        <f>RESULTADOS!#REF!</f>
        <v>#REF!</v>
      </c>
      <c r="CV29" s="101" t="e">
        <f>RESULTADOS!#REF!</f>
        <v>#REF!</v>
      </c>
      <c r="CW29" s="101" t="e">
        <f>RESULTADOS!#REF!</f>
        <v>#REF!</v>
      </c>
      <c r="CX29" s="101" t="e">
        <f>RESULTADOS!#REF!</f>
        <v>#REF!</v>
      </c>
      <c r="CY29" s="101" t="e">
        <f>RESULTADOS!#REF!</f>
        <v>#REF!</v>
      </c>
      <c r="CZ29" s="101" t="e">
        <f>RESULTADOS!#REF!</f>
        <v>#REF!</v>
      </c>
      <c r="DA29" s="101" t="e">
        <f>RESULTADOS!#REF!</f>
        <v>#REF!</v>
      </c>
      <c r="DB29" s="101" t="e">
        <f>RESULTADOS!#REF!</f>
        <v>#REF!</v>
      </c>
      <c r="DC29" s="101" t="e">
        <f>RESULTADOS!#REF!</f>
        <v>#REF!</v>
      </c>
      <c r="DD29" s="101" t="e">
        <f>RESULTADOS!#REF!</f>
        <v>#REF!</v>
      </c>
      <c r="DE29" s="101" t="e">
        <f>RESULTADOS!#REF!</f>
        <v>#REF!</v>
      </c>
      <c r="DF29" s="101" t="e">
        <f>RESULTADOS!#REF!</f>
        <v>#REF!</v>
      </c>
      <c r="DG29" s="101" t="e">
        <f>RESULTADOS!#REF!</f>
        <v>#REF!</v>
      </c>
      <c r="DH29" s="101" t="e">
        <f>RESULTADOS!#REF!</f>
        <v>#REF!</v>
      </c>
      <c r="DI29" s="101" t="e">
        <f>RESULTADOS!#REF!</f>
        <v>#REF!</v>
      </c>
      <c r="DJ29" s="101" t="e">
        <f>RESULTADOS!#REF!</f>
        <v>#REF!</v>
      </c>
      <c r="DK29" s="101" t="e">
        <f>RESULTADOS!#REF!</f>
        <v>#REF!</v>
      </c>
      <c r="DL29" s="101" t="e">
        <f>RESULTADOS!#REF!</f>
        <v>#REF!</v>
      </c>
      <c r="DM29" s="101" t="e">
        <f>RESULTADOS!#REF!</f>
        <v>#REF!</v>
      </c>
      <c r="DN29" s="101" t="e">
        <f>RESULTADOS!#REF!</f>
        <v>#REF!</v>
      </c>
      <c r="DO29" s="103" t="e">
        <f>RESULTADOS!#REF!</f>
        <v>#REF!</v>
      </c>
      <c r="DP29" s="103" t="e">
        <f>RESULTADOS!#REF!</f>
        <v>#REF!</v>
      </c>
      <c r="DQ29" s="103" t="e">
        <f t="shared" si="1"/>
        <v>#REF!</v>
      </c>
      <c r="DR29" s="103" t="str" cm="1">
        <f t="array" ref="DR29">IFERROR(INDEX('03.Muestra'!$E$8:$E$17,SMALL(IF("Documento no web"='03.Muestra'!$D$8:$D$17,ROW('03.Muestra'!$E$8:$E$17)-MIN(ROW('03.Muestra'!$D$8:$D$17))+1,""),ROW()-2)),"")</f>
        <v/>
      </c>
      <c r="DS29" s="103" t="e">
        <f>RESULTADOS!#REF!</f>
        <v>#REF!</v>
      </c>
      <c r="DT29" s="103" t="str" cm="1">
        <f t="array" ref="DT29">IFERROR(INDEX('03.Muestra'!$G$8:$G$17,SMALL(IF("Documento no web"='03.Muestra'!$D$8:$D$17,ROW('03.Muestra'!$G$8:$G$17)-MIN(ROW('03.Muestra'!$D$8:$D$17))+1,""),ROW()-2)),"")</f>
        <v/>
      </c>
      <c r="DU29" s="167" t="str" cm="1">
        <f t="array" ref="DU29">IFERROR(INDEX('03.Muestra'!$H$8:$H$17,SMALL(IF("Documento no web"='03.Muestra'!$D$8:$D$17,ROW('03.Muestra'!$H$8:$H$17)-MIN(ROW('03.Muestra'!$D$8:$D$17))+1,""),ROW()-2)),"")</f>
        <v/>
      </c>
      <c r="DV29" s="101" t="e">
        <f>RESULTADOS!#REF!</f>
        <v>#REF!</v>
      </c>
      <c r="DW29" s="101" t="e">
        <f>RESULTADOS!#REF!</f>
        <v>#REF!</v>
      </c>
      <c r="DX29" s="101" t="e">
        <f>RESULTADOS!#REF!</f>
        <v>#REF!</v>
      </c>
      <c r="DY29" s="101" t="e">
        <f>RESULTADOS!#REF!</f>
        <v>#REF!</v>
      </c>
      <c r="DZ29" s="101" t="e">
        <f>RESULTADOS!#REF!</f>
        <v>#REF!</v>
      </c>
      <c r="EA29" s="101" t="e">
        <f>RESULTADOS!#REF!</f>
        <v>#REF!</v>
      </c>
      <c r="EB29" s="101" t="e">
        <f>RESULTADOS!#REF!</f>
        <v>#REF!</v>
      </c>
      <c r="EC29" s="101" t="e">
        <f>RESULTADOS!#REF!</f>
        <v>#REF!</v>
      </c>
      <c r="ED29" s="101" t="e">
        <f>RESULTADOS!#REF!</f>
        <v>#REF!</v>
      </c>
      <c r="EE29" s="101" t="e">
        <f>RESULTADOS!#REF!</f>
        <v>#REF!</v>
      </c>
      <c r="EF29" s="101" t="e">
        <f>RESULTADOS!#REF!</f>
        <v>#REF!</v>
      </c>
      <c r="EG29" s="101" t="e">
        <f>RESULTADOS!#REF!</f>
        <v>#REF!</v>
      </c>
      <c r="EH29" s="101" t="e">
        <f>RESULTADOS!#REF!</f>
        <v>#REF!</v>
      </c>
      <c r="EI29" s="101" t="e">
        <f>RESULTADOS!#REF!</f>
        <v>#REF!</v>
      </c>
      <c r="EJ29" s="101" t="e">
        <f>RESULTADOS!#REF!</f>
        <v>#REF!</v>
      </c>
      <c r="EK29" s="101" t="e">
        <f>RESULTADOS!#REF!</f>
        <v>#REF!</v>
      </c>
      <c r="EL29" s="101" t="e">
        <f>RESULTADOS!#REF!</f>
        <v>#REF!</v>
      </c>
      <c r="EM29" s="101" t="e">
        <f>RESULTADOS!#REF!</f>
        <v>#REF!</v>
      </c>
      <c r="EN29" s="101" t="e">
        <f>RESULTADOS!#REF!</f>
        <v>#REF!</v>
      </c>
      <c r="EO29" s="101" t="e">
        <f>RESULTADOS!#REF!</f>
        <v>#REF!</v>
      </c>
      <c r="EP29" s="101" t="e">
        <f>RESULTADOS!#REF!</f>
        <v>#REF!</v>
      </c>
      <c r="EQ29" s="101" t="e">
        <f>RESULTADOS!#REF!</f>
        <v>#REF!</v>
      </c>
      <c r="ER29" s="101" t="e">
        <f>RESULTADOS!#REF!</f>
        <v>#REF!</v>
      </c>
      <c r="ES29" s="101" t="e">
        <f>RESULTADOS!#REF!</f>
        <v>#REF!</v>
      </c>
      <c r="ET29" s="101" t="e">
        <f>RESULTADOS!#REF!</f>
        <v>#REF!</v>
      </c>
      <c r="EU29" s="101" t="e">
        <f>RESULTADOS!#REF!</f>
        <v>#REF!</v>
      </c>
      <c r="EV29" s="101" t="e">
        <f>RESULTADOS!#REF!</f>
        <v>#REF!</v>
      </c>
      <c r="EW29" s="101" t="e">
        <f>RESULTADOS!#REF!</f>
        <v>#REF!</v>
      </c>
      <c r="EX29" s="101" t="e">
        <f>RESULTADOS!#REF!</f>
        <v>#REF!</v>
      </c>
      <c r="EY29" s="101" t="e">
        <f>RESULTADOS!#REF!</f>
        <v>#REF!</v>
      </c>
      <c r="EZ29" s="101" t="e">
        <f>RESULTADOS!#REF!</f>
        <v>#REF!</v>
      </c>
      <c r="FA29" s="101" t="e">
        <f>RESULTADOS!#REF!</f>
        <v>#REF!</v>
      </c>
      <c r="FB29" s="101" t="e">
        <f>RESULTADOS!#REF!</f>
        <v>#REF!</v>
      </c>
      <c r="FC29" s="101" t="e">
        <f>RESULTADOS!#REF!</f>
        <v>#REF!</v>
      </c>
      <c r="FD29" s="101" t="e">
        <f>RESULTADOS!#REF!</f>
        <v>#REF!</v>
      </c>
      <c r="FE29" s="101" t="e">
        <f>RESULTADOS!#REF!</f>
        <v>#REF!</v>
      </c>
      <c r="FF29" s="101" t="e">
        <f>RESULTADOS!#REF!</f>
        <v>#REF!</v>
      </c>
      <c r="FG29" s="101" t="e">
        <f>RESULTADOS!#REF!</f>
        <v>#REF!</v>
      </c>
      <c r="FH29" s="101" t="e">
        <f>RESULTADOS!#REF!</f>
        <v>#REF!</v>
      </c>
      <c r="FI29" s="101" t="e">
        <f>RESULTADOS!#REF!</f>
        <v>#REF!</v>
      </c>
      <c r="FJ29" s="101" t="e">
        <f>RESULTADOS!#REF!</f>
        <v>#REF!</v>
      </c>
      <c r="FK29" s="101" t="e">
        <f>RESULTADOS!#REF!</f>
        <v>#REF!</v>
      </c>
      <c r="FL29" s="101" t="e">
        <f>RESULTADOS!#REF!</f>
        <v>#REF!</v>
      </c>
      <c r="FM29" s="101" t="e">
        <f>RESULTADOS!#REF!</f>
        <v>#REF!</v>
      </c>
      <c r="FN29" s="101" t="e">
        <f>RESULTADOS!#REF!</f>
        <v>#REF!</v>
      </c>
    </row>
    <row r="30" spans="3:170">
      <c r="C30" t="s">
        <v>10</v>
      </c>
      <c r="D30" s="102">
        <f>'01.Definición de ámbito'!C33</f>
        <v>0</v>
      </c>
      <c r="T30" s="103" t="e">
        <f>RESULTADOS!#REF!</f>
        <v>#REF!</v>
      </c>
      <c r="U30" s="103" t="e">
        <f>RESULTADOS!#REF!</f>
        <v>#REF!</v>
      </c>
      <c r="V30" s="103" t="e">
        <f t="shared" si="0"/>
        <v>#REF!</v>
      </c>
      <c r="W30" s="103" t="str">
        <v/>
      </c>
      <c r="X30" s="103" t="e">
        <f>RESULTADOS!#REF!</f>
        <v>#REF!</v>
      </c>
      <c r="Y30" s="103" t="str">
        <v/>
      </c>
      <c r="Z30" s="167" t="str">
        <v/>
      </c>
      <c r="AA30" s="101" t="e">
        <f>RESULTADOS!#REF!</f>
        <v>#REF!</v>
      </c>
      <c r="AB30" s="101" t="e">
        <f>RESULTADOS!#REF!</f>
        <v>#REF!</v>
      </c>
      <c r="AC30" s="101" t="e">
        <f>RESULTADOS!#REF!</f>
        <v>#REF!</v>
      </c>
      <c r="AD30" s="101" t="e">
        <f>RESULTADOS!#REF!</f>
        <v>#REF!</v>
      </c>
      <c r="AE30" s="101" t="e">
        <f>RESULTADOS!#REF!</f>
        <v>#REF!</v>
      </c>
      <c r="AF30" s="101" t="e">
        <f>RESULTADOS!#REF!</f>
        <v>#REF!</v>
      </c>
      <c r="AG30" s="101" t="e">
        <f>RESULTADOS!#REF!</f>
        <v>#REF!</v>
      </c>
      <c r="AH30" s="101" t="e">
        <f>RESULTADOS!#REF!</f>
        <v>#REF!</v>
      </c>
      <c r="AI30" s="101" t="e">
        <f>RESULTADOS!#REF!</f>
        <v>#REF!</v>
      </c>
      <c r="AJ30" s="101" t="e">
        <f>RESULTADOS!#REF!</f>
        <v>#REF!</v>
      </c>
      <c r="AK30" s="101" t="e">
        <f>RESULTADOS!#REF!</f>
        <v>#REF!</v>
      </c>
      <c r="AL30" s="101" t="e">
        <f>RESULTADOS!#REF!</f>
        <v>#REF!</v>
      </c>
      <c r="AM30" s="101" t="e">
        <f>RESULTADOS!#REF!</f>
        <v>#REF!</v>
      </c>
      <c r="AN30" s="101" t="e">
        <f>RESULTADOS!#REF!</f>
        <v>#REF!</v>
      </c>
      <c r="AO30" s="101" t="e">
        <f>RESULTADOS!#REF!</f>
        <v>#REF!</v>
      </c>
      <c r="AP30" s="101" t="e">
        <f>RESULTADOS!#REF!</f>
        <v>#REF!</v>
      </c>
      <c r="AQ30" s="101" t="e">
        <f>RESULTADOS!#REF!</f>
        <v>#REF!</v>
      </c>
      <c r="AR30" s="101" t="e">
        <f>RESULTADOS!#REF!</f>
        <v>#REF!</v>
      </c>
      <c r="AS30" s="101" t="e">
        <f>RESULTADOS!#REF!</f>
        <v>#REF!</v>
      </c>
      <c r="AT30" s="101" t="e">
        <f>RESULTADOS!#REF!</f>
        <v>#REF!</v>
      </c>
      <c r="AU30" s="101" t="e">
        <f>RESULTADOS!#REF!</f>
        <v>#REF!</v>
      </c>
      <c r="AV30" s="101" t="e">
        <f>RESULTADOS!#REF!</f>
        <v>#REF!</v>
      </c>
      <c r="AW30" s="101" t="e">
        <f>RESULTADOS!#REF!</f>
        <v>#REF!</v>
      </c>
      <c r="AX30" s="101" t="e">
        <f>RESULTADOS!#REF!</f>
        <v>#REF!</v>
      </c>
      <c r="AY30" s="101" t="e">
        <f>RESULTADOS!#REF!</f>
        <v>#REF!</v>
      </c>
      <c r="AZ30" s="101" t="e">
        <f>RESULTADOS!#REF!</f>
        <v>#REF!</v>
      </c>
      <c r="BA30" s="101" t="e">
        <f>RESULTADOS!#REF!</f>
        <v>#REF!</v>
      </c>
      <c r="BB30" s="101" t="e">
        <f>RESULTADOS!#REF!</f>
        <v>#REF!</v>
      </c>
      <c r="BC30" s="101" t="e">
        <f>RESULTADOS!#REF!</f>
        <v>#REF!</v>
      </c>
      <c r="BD30" s="101" t="e">
        <f>RESULTADOS!#REF!</f>
        <v>#REF!</v>
      </c>
      <c r="BE30" s="101" t="e">
        <f>RESULTADOS!#REF!</f>
        <v>#REF!</v>
      </c>
      <c r="BF30" s="101" t="e">
        <f>RESULTADOS!#REF!</f>
        <v>#REF!</v>
      </c>
      <c r="BG30" s="101" t="e">
        <f>RESULTADOS!#REF!</f>
        <v>#REF!</v>
      </c>
      <c r="BH30" s="101" t="e">
        <f>RESULTADOS!#REF!</f>
        <v>#REF!</v>
      </c>
      <c r="BI30" s="101" t="e">
        <f>RESULTADOS!#REF!</f>
        <v>#REF!</v>
      </c>
      <c r="BJ30" s="101" t="e">
        <f>RESULTADOS!#REF!</f>
        <v>#REF!</v>
      </c>
      <c r="BK30" s="101" t="e">
        <f>RESULTADOS!#REF!</f>
        <v>#REF!</v>
      </c>
      <c r="BL30" s="101" t="e">
        <f>RESULTADOS!#REF!</f>
        <v>#REF!</v>
      </c>
      <c r="BM30" s="101" t="e">
        <f>RESULTADOS!#REF!</f>
        <v>#REF!</v>
      </c>
      <c r="BN30" s="101" t="e">
        <f>RESULTADOS!#REF!</f>
        <v>#REF!</v>
      </c>
      <c r="BO30" s="101" t="e">
        <f>RESULTADOS!#REF!</f>
        <v>#REF!</v>
      </c>
      <c r="BP30" s="101" t="e">
        <f>RESULTADOS!#REF!</f>
        <v>#REF!</v>
      </c>
      <c r="BQ30" s="101" t="e">
        <f>RESULTADOS!#REF!</f>
        <v>#REF!</v>
      </c>
      <c r="BR30" s="101" t="e">
        <f>RESULTADOS!#REF!</f>
        <v>#REF!</v>
      </c>
      <c r="BS30" s="101" t="e">
        <f>RESULTADOS!#REF!</f>
        <v>#REF!</v>
      </c>
      <c r="BT30" s="101" t="e">
        <f>RESULTADOS!#REF!</f>
        <v>#REF!</v>
      </c>
      <c r="BU30" s="101" t="e">
        <f>RESULTADOS!#REF!</f>
        <v>#REF!</v>
      </c>
      <c r="BV30" s="101" t="e">
        <f>RESULTADOS!#REF!</f>
        <v>#REF!</v>
      </c>
      <c r="BW30" s="101" t="e">
        <f>RESULTADOS!#REF!</f>
        <v>#REF!</v>
      </c>
      <c r="BX30" s="101" t="e">
        <f>RESULTADOS!#REF!</f>
        <v>#REF!</v>
      </c>
      <c r="BY30" s="101" t="e">
        <f>RESULTADOS!#REF!</f>
        <v>#REF!</v>
      </c>
      <c r="BZ30" s="101" t="e">
        <f>RESULTADOS!#REF!</f>
        <v>#REF!</v>
      </c>
      <c r="CA30" s="101" t="e">
        <f>RESULTADOS!#REF!</f>
        <v>#REF!</v>
      </c>
      <c r="CB30" s="101" t="e">
        <f>RESULTADOS!#REF!</f>
        <v>#REF!</v>
      </c>
      <c r="CC30" s="101" t="e">
        <f>RESULTADOS!#REF!</f>
        <v>#REF!</v>
      </c>
      <c r="CD30" s="101" t="e">
        <f>RESULTADOS!#REF!</f>
        <v>#REF!</v>
      </c>
      <c r="CE30" s="101" t="e">
        <f>RESULTADOS!#REF!</f>
        <v>#REF!</v>
      </c>
      <c r="CF30" s="101" t="e">
        <f>RESULTADOS!#REF!</f>
        <v>#REF!</v>
      </c>
      <c r="CG30" s="101" t="e">
        <f>RESULTADOS!#REF!</f>
        <v>#REF!</v>
      </c>
      <c r="CH30" s="101" t="e">
        <f>RESULTADOS!#REF!</f>
        <v>#REF!</v>
      </c>
      <c r="CI30" s="101" t="e">
        <f>RESULTADOS!#REF!</f>
        <v>#REF!</v>
      </c>
      <c r="CJ30" s="101" t="e">
        <f>RESULTADOS!#REF!</f>
        <v>#REF!</v>
      </c>
      <c r="CK30" s="101" t="e">
        <f>RESULTADOS!#REF!</f>
        <v>#REF!</v>
      </c>
      <c r="CL30" s="101" t="e">
        <f>RESULTADOS!#REF!</f>
        <v>#REF!</v>
      </c>
      <c r="CM30" s="101" t="e">
        <f>RESULTADOS!#REF!</f>
        <v>#REF!</v>
      </c>
      <c r="CN30" s="101" t="e">
        <f>RESULTADOS!#REF!</f>
        <v>#REF!</v>
      </c>
      <c r="CO30" s="101" t="e">
        <f>RESULTADOS!#REF!</f>
        <v>#REF!</v>
      </c>
      <c r="CP30" s="101" t="e">
        <f>RESULTADOS!#REF!</f>
        <v>#REF!</v>
      </c>
      <c r="CQ30" s="101" t="e">
        <f>RESULTADOS!#REF!</f>
        <v>#REF!</v>
      </c>
      <c r="CR30" s="101" t="e">
        <f>RESULTADOS!#REF!</f>
        <v>#REF!</v>
      </c>
      <c r="CS30" s="101" t="e">
        <f>RESULTADOS!#REF!</f>
        <v>#REF!</v>
      </c>
      <c r="CT30" s="101" t="e">
        <f>RESULTADOS!#REF!</f>
        <v>#REF!</v>
      </c>
      <c r="CU30" s="101" t="e">
        <f>RESULTADOS!#REF!</f>
        <v>#REF!</v>
      </c>
      <c r="CV30" s="101" t="e">
        <f>RESULTADOS!#REF!</f>
        <v>#REF!</v>
      </c>
      <c r="CW30" s="101" t="e">
        <f>RESULTADOS!#REF!</f>
        <v>#REF!</v>
      </c>
      <c r="CX30" s="101" t="e">
        <f>RESULTADOS!#REF!</f>
        <v>#REF!</v>
      </c>
      <c r="CY30" s="101" t="e">
        <f>RESULTADOS!#REF!</f>
        <v>#REF!</v>
      </c>
      <c r="CZ30" s="101" t="e">
        <f>RESULTADOS!#REF!</f>
        <v>#REF!</v>
      </c>
      <c r="DA30" s="101" t="e">
        <f>RESULTADOS!#REF!</f>
        <v>#REF!</v>
      </c>
      <c r="DB30" s="101" t="e">
        <f>RESULTADOS!#REF!</f>
        <v>#REF!</v>
      </c>
      <c r="DC30" s="101" t="e">
        <f>RESULTADOS!#REF!</f>
        <v>#REF!</v>
      </c>
      <c r="DD30" s="101" t="e">
        <f>RESULTADOS!#REF!</f>
        <v>#REF!</v>
      </c>
      <c r="DE30" s="101" t="e">
        <f>RESULTADOS!#REF!</f>
        <v>#REF!</v>
      </c>
      <c r="DF30" s="101" t="e">
        <f>RESULTADOS!#REF!</f>
        <v>#REF!</v>
      </c>
      <c r="DG30" s="101" t="e">
        <f>RESULTADOS!#REF!</f>
        <v>#REF!</v>
      </c>
      <c r="DH30" s="101" t="e">
        <f>RESULTADOS!#REF!</f>
        <v>#REF!</v>
      </c>
      <c r="DI30" s="101" t="e">
        <f>RESULTADOS!#REF!</f>
        <v>#REF!</v>
      </c>
      <c r="DJ30" s="101" t="e">
        <f>RESULTADOS!#REF!</f>
        <v>#REF!</v>
      </c>
      <c r="DK30" s="101" t="e">
        <f>RESULTADOS!#REF!</f>
        <v>#REF!</v>
      </c>
      <c r="DL30" s="101" t="e">
        <f>RESULTADOS!#REF!</f>
        <v>#REF!</v>
      </c>
      <c r="DM30" s="101" t="e">
        <f>RESULTADOS!#REF!</f>
        <v>#REF!</v>
      </c>
      <c r="DN30" s="101" t="e">
        <f>RESULTADOS!#REF!</f>
        <v>#REF!</v>
      </c>
      <c r="DO30" s="103" t="e">
        <f>RESULTADOS!#REF!</f>
        <v>#REF!</v>
      </c>
      <c r="DP30" s="103" t="e">
        <f>RESULTADOS!#REF!</f>
        <v>#REF!</v>
      </c>
      <c r="DQ30" s="103" t="e">
        <f t="shared" si="1"/>
        <v>#REF!</v>
      </c>
      <c r="DR30" s="103" t="str" cm="1">
        <f t="array" ref="DR30">IFERROR(INDEX('03.Muestra'!$E$8:$E$17,SMALL(IF("Documento no web"='03.Muestra'!$D$8:$D$17,ROW('03.Muestra'!$E$8:$E$17)-MIN(ROW('03.Muestra'!$D$8:$D$17))+1,""),ROW()-2)),"")</f>
        <v/>
      </c>
      <c r="DS30" s="103" t="e">
        <f>RESULTADOS!#REF!</f>
        <v>#REF!</v>
      </c>
      <c r="DT30" s="103" t="str" cm="1">
        <f t="array" ref="DT30">IFERROR(INDEX('03.Muestra'!$G$8:$G$17,SMALL(IF("Documento no web"='03.Muestra'!$D$8:$D$17,ROW('03.Muestra'!$G$8:$G$17)-MIN(ROW('03.Muestra'!$D$8:$D$17))+1,""),ROW()-2)),"")</f>
        <v/>
      </c>
      <c r="DU30" s="167" t="str" cm="1">
        <f t="array" ref="DU30">IFERROR(INDEX('03.Muestra'!$H$8:$H$17,SMALL(IF("Documento no web"='03.Muestra'!$D$8:$D$17,ROW('03.Muestra'!$H$8:$H$17)-MIN(ROW('03.Muestra'!$D$8:$D$17))+1,""),ROW()-2)),"")</f>
        <v/>
      </c>
      <c r="DV30" s="101" t="e">
        <f>RESULTADOS!#REF!</f>
        <v>#REF!</v>
      </c>
      <c r="DW30" s="101" t="e">
        <f>RESULTADOS!#REF!</f>
        <v>#REF!</v>
      </c>
      <c r="DX30" s="101" t="e">
        <f>RESULTADOS!#REF!</f>
        <v>#REF!</v>
      </c>
      <c r="DY30" s="101" t="e">
        <f>RESULTADOS!#REF!</f>
        <v>#REF!</v>
      </c>
      <c r="DZ30" s="101" t="e">
        <f>RESULTADOS!#REF!</f>
        <v>#REF!</v>
      </c>
      <c r="EA30" s="101" t="e">
        <f>RESULTADOS!#REF!</f>
        <v>#REF!</v>
      </c>
      <c r="EB30" s="101" t="e">
        <f>RESULTADOS!#REF!</f>
        <v>#REF!</v>
      </c>
      <c r="EC30" s="101" t="e">
        <f>RESULTADOS!#REF!</f>
        <v>#REF!</v>
      </c>
      <c r="ED30" s="101" t="e">
        <f>RESULTADOS!#REF!</f>
        <v>#REF!</v>
      </c>
      <c r="EE30" s="101" t="e">
        <f>RESULTADOS!#REF!</f>
        <v>#REF!</v>
      </c>
      <c r="EF30" s="101" t="e">
        <f>RESULTADOS!#REF!</f>
        <v>#REF!</v>
      </c>
      <c r="EG30" s="101" t="e">
        <f>RESULTADOS!#REF!</f>
        <v>#REF!</v>
      </c>
      <c r="EH30" s="101" t="e">
        <f>RESULTADOS!#REF!</f>
        <v>#REF!</v>
      </c>
      <c r="EI30" s="101" t="e">
        <f>RESULTADOS!#REF!</f>
        <v>#REF!</v>
      </c>
      <c r="EJ30" s="101" t="e">
        <f>RESULTADOS!#REF!</f>
        <v>#REF!</v>
      </c>
      <c r="EK30" s="101" t="e">
        <f>RESULTADOS!#REF!</f>
        <v>#REF!</v>
      </c>
      <c r="EL30" s="101" t="e">
        <f>RESULTADOS!#REF!</f>
        <v>#REF!</v>
      </c>
      <c r="EM30" s="101" t="e">
        <f>RESULTADOS!#REF!</f>
        <v>#REF!</v>
      </c>
      <c r="EN30" s="101" t="e">
        <f>RESULTADOS!#REF!</f>
        <v>#REF!</v>
      </c>
      <c r="EO30" s="101" t="e">
        <f>RESULTADOS!#REF!</f>
        <v>#REF!</v>
      </c>
      <c r="EP30" s="101" t="e">
        <f>RESULTADOS!#REF!</f>
        <v>#REF!</v>
      </c>
      <c r="EQ30" s="101" t="e">
        <f>RESULTADOS!#REF!</f>
        <v>#REF!</v>
      </c>
      <c r="ER30" s="101" t="e">
        <f>RESULTADOS!#REF!</f>
        <v>#REF!</v>
      </c>
      <c r="ES30" s="101" t="e">
        <f>RESULTADOS!#REF!</f>
        <v>#REF!</v>
      </c>
      <c r="ET30" s="101" t="e">
        <f>RESULTADOS!#REF!</f>
        <v>#REF!</v>
      </c>
      <c r="EU30" s="101" t="e">
        <f>RESULTADOS!#REF!</f>
        <v>#REF!</v>
      </c>
      <c r="EV30" s="101" t="e">
        <f>RESULTADOS!#REF!</f>
        <v>#REF!</v>
      </c>
      <c r="EW30" s="101" t="e">
        <f>RESULTADOS!#REF!</f>
        <v>#REF!</v>
      </c>
      <c r="EX30" s="101" t="e">
        <f>RESULTADOS!#REF!</f>
        <v>#REF!</v>
      </c>
      <c r="EY30" s="101" t="e">
        <f>RESULTADOS!#REF!</f>
        <v>#REF!</v>
      </c>
      <c r="EZ30" s="101" t="e">
        <f>RESULTADOS!#REF!</f>
        <v>#REF!</v>
      </c>
      <c r="FA30" s="101" t="e">
        <f>RESULTADOS!#REF!</f>
        <v>#REF!</v>
      </c>
      <c r="FB30" s="101" t="e">
        <f>RESULTADOS!#REF!</f>
        <v>#REF!</v>
      </c>
      <c r="FC30" s="101" t="e">
        <f>RESULTADOS!#REF!</f>
        <v>#REF!</v>
      </c>
      <c r="FD30" s="101" t="e">
        <f>RESULTADOS!#REF!</f>
        <v>#REF!</v>
      </c>
      <c r="FE30" s="101" t="e">
        <f>RESULTADOS!#REF!</f>
        <v>#REF!</v>
      </c>
      <c r="FF30" s="101" t="e">
        <f>RESULTADOS!#REF!</f>
        <v>#REF!</v>
      </c>
      <c r="FG30" s="101" t="e">
        <f>RESULTADOS!#REF!</f>
        <v>#REF!</v>
      </c>
      <c r="FH30" s="101" t="e">
        <f>RESULTADOS!#REF!</f>
        <v>#REF!</v>
      </c>
      <c r="FI30" s="101" t="e">
        <f>RESULTADOS!#REF!</f>
        <v>#REF!</v>
      </c>
      <c r="FJ30" s="101" t="e">
        <f>RESULTADOS!#REF!</f>
        <v>#REF!</v>
      </c>
      <c r="FK30" s="101" t="e">
        <f>RESULTADOS!#REF!</f>
        <v>#REF!</v>
      </c>
      <c r="FL30" s="101" t="e">
        <f>RESULTADOS!#REF!</f>
        <v>#REF!</v>
      </c>
      <c r="FM30" s="101" t="e">
        <f>RESULTADOS!#REF!</f>
        <v>#REF!</v>
      </c>
      <c r="FN30" s="101" t="e">
        <f>RESULTADOS!#REF!</f>
        <v>#REF!</v>
      </c>
    </row>
    <row r="31" spans="3:170">
      <c r="C31" t="s">
        <v>11</v>
      </c>
      <c r="D31" s="102" t="str">
        <f>'01.Definición de ámbito'!C35</f>
        <v>N/A</v>
      </c>
      <c r="K31" s="106"/>
      <c r="T31" s="103" t="e">
        <f>RESULTADOS!#REF!</f>
        <v>#REF!</v>
      </c>
      <c r="U31" s="103" t="e">
        <f>RESULTADOS!#REF!</f>
        <v>#REF!</v>
      </c>
      <c r="V31" s="103" t="e">
        <f t="shared" si="0"/>
        <v>#REF!</v>
      </c>
      <c r="W31" s="103" t="str">
        <v/>
      </c>
      <c r="X31" s="103" t="e">
        <f>RESULTADOS!#REF!</f>
        <v>#REF!</v>
      </c>
      <c r="Y31" s="103" t="str">
        <v/>
      </c>
      <c r="Z31" s="167" t="str">
        <v/>
      </c>
      <c r="AA31" s="101" t="e">
        <f>RESULTADOS!#REF!</f>
        <v>#REF!</v>
      </c>
      <c r="AB31" s="101" t="e">
        <f>RESULTADOS!#REF!</f>
        <v>#REF!</v>
      </c>
      <c r="AC31" s="101" t="e">
        <f>RESULTADOS!#REF!</f>
        <v>#REF!</v>
      </c>
      <c r="AD31" s="101" t="e">
        <f>RESULTADOS!#REF!</f>
        <v>#REF!</v>
      </c>
      <c r="AE31" s="101" t="e">
        <f>RESULTADOS!#REF!</f>
        <v>#REF!</v>
      </c>
      <c r="AF31" s="101" t="e">
        <f>RESULTADOS!#REF!</f>
        <v>#REF!</v>
      </c>
      <c r="AG31" s="101" t="e">
        <f>RESULTADOS!#REF!</f>
        <v>#REF!</v>
      </c>
      <c r="AH31" s="101" t="e">
        <f>RESULTADOS!#REF!</f>
        <v>#REF!</v>
      </c>
      <c r="AI31" s="101" t="e">
        <f>RESULTADOS!#REF!</f>
        <v>#REF!</v>
      </c>
      <c r="AJ31" s="101" t="e">
        <f>RESULTADOS!#REF!</f>
        <v>#REF!</v>
      </c>
      <c r="AK31" s="101" t="e">
        <f>RESULTADOS!#REF!</f>
        <v>#REF!</v>
      </c>
      <c r="AL31" s="101" t="e">
        <f>RESULTADOS!#REF!</f>
        <v>#REF!</v>
      </c>
      <c r="AM31" s="101" t="e">
        <f>RESULTADOS!#REF!</f>
        <v>#REF!</v>
      </c>
      <c r="AN31" s="101" t="e">
        <f>RESULTADOS!#REF!</f>
        <v>#REF!</v>
      </c>
      <c r="AO31" s="101" t="e">
        <f>RESULTADOS!#REF!</f>
        <v>#REF!</v>
      </c>
      <c r="AP31" s="101" t="e">
        <f>RESULTADOS!#REF!</f>
        <v>#REF!</v>
      </c>
      <c r="AQ31" s="101" t="e">
        <f>RESULTADOS!#REF!</f>
        <v>#REF!</v>
      </c>
      <c r="AR31" s="101" t="e">
        <f>RESULTADOS!#REF!</f>
        <v>#REF!</v>
      </c>
      <c r="AS31" s="101" t="e">
        <f>RESULTADOS!#REF!</f>
        <v>#REF!</v>
      </c>
      <c r="AT31" s="101" t="e">
        <f>RESULTADOS!#REF!</f>
        <v>#REF!</v>
      </c>
      <c r="AU31" s="101" t="e">
        <f>RESULTADOS!#REF!</f>
        <v>#REF!</v>
      </c>
      <c r="AV31" s="101" t="e">
        <f>RESULTADOS!#REF!</f>
        <v>#REF!</v>
      </c>
      <c r="AW31" s="101" t="e">
        <f>RESULTADOS!#REF!</f>
        <v>#REF!</v>
      </c>
      <c r="AX31" s="101" t="e">
        <f>RESULTADOS!#REF!</f>
        <v>#REF!</v>
      </c>
      <c r="AY31" s="101" t="e">
        <f>RESULTADOS!#REF!</f>
        <v>#REF!</v>
      </c>
      <c r="AZ31" s="101" t="e">
        <f>RESULTADOS!#REF!</f>
        <v>#REF!</v>
      </c>
      <c r="BA31" s="101" t="e">
        <f>RESULTADOS!#REF!</f>
        <v>#REF!</v>
      </c>
      <c r="BB31" s="101" t="e">
        <f>RESULTADOS!#REF!</f>
        <v>#REF!</v>
      </c>
      <c r="BC31" s="101" t="e">
        <f>RESULTADOS!#REF!</f>
        <v>#REF!</v>
      </c>
      <c r="BD31" s="101" t="e">
        <f>RESULTADOS!#REF!</f>
        <v>#REF!</v>
      </c>
      <c r="BE31" s="101" t="e">
        <f>RESULTADOS!#REF!</f>
        <v>#REF!</v>
      </c>
      <c r="BF31" s="101" t="e">
        <f>RESULTADOS!#REF!</f>
        <v>#REF!</v>
      </c>
      <c r="BG31" s="101" t="e">
        <f>RESULTADOS!#REF!</f>
        <v>#REF!</v>
      </c>
      <c r="BH31" s="101" t="e">
        <f>RESULTADOS!#REF!</f>
        <v>#REF!</v>
      </c>
      <c r="BI31" s="101" t="e">
        <f>RESULTADOS!#REF!</f>
        <v>#REF!</v>
      </c>
      <c r="BJ31" s="101" t="e">
        <f>RESULTADOS!#REF!</f>
        <v>#REF!</v>
      </c>
      <c r="BK31" s="101" t="e">
        <f>RESULTADOS!#REF!</f>
        <v>#REF!</v>
      </c>
      <c r="BL31" s="101" t="e">
        <f>RESULTADOS!#REF!</f>
        <v>#REF!</v>
      </c>
      <c r="BM31" s="101" t="e">
        <f>RESULTADOS!#REF!</f>
        <v>#REF!</v>
      </c>
      <c r="BN31" s="101" t="e">
        <f>RESULTADOS!#REF!</f>
        <v>#REF!</v>
      </c>
      <c r="BO31" s="101" t="e">
        <f>RESULTADOS!#REF!</f>
        <v>#REF!</v>
      </c>
      <c r="BP31" s="101" t="e">
        <f>RESULTADOS!#REF!</f>
        <v>#REF!</v>
      </c>
      <c r="BQ31" s="101" t="e">
        <f>RESULTADOS!#REF!</f>
        <v>#REF!</v>
      </c>
      <c r="BR31" s="101" t="e">
        <f>RESULTADOS!#REF!</f>
        <v>#REF!</v>
      </c>
      <c r="BS31" s="101" t="e">
        <f>RESULTADOS!#REF!</f>
        <v>#REF!</v>
      </c>
      <c r="BT31" s="101" t="e">
        <f>RESULTADOS!#REF!</f>
        <v>#REF!</v>
      </c>
      <c r="BU31" s="101" t="e">
        <f>RESULTADOS!#REF!</f>
        <v>#REF!</v>
      </c>
      <c r="BV31" s="101" t="e">
        <f>RESULTADOS!#REF!</f>
        <v>#REF!</v>
      </c>
      <c r="BW31" s="101" t="e">
        <f>RESULTADOS!#REF!</f>
        <v>#REF!</v>
      </c>
      <c r="BX31" s="101" t="e">
        <f>RESULTADOS!#REF!</f>
        <v>#REF!</v>
      </c>
      <c r="BY31" s="101" t="e">
        <f>RESULTADOS!#REF!</f>
        <v>#REF!</v>
      </c>
      <c r="BZ31" s="101" t="e">
        <f>RESULTADOS!#REF!</f>
        <v>#REF!</v>
      </c>
      <c r="CA31" s="101" t="e">
        <f>RESULTADOS!#REF!</f>
        <v>#REF!</v>
      </c>
      <c r="CB31" s="101" t="e">
        <f>RESULTADOS!#REF!</f>
        <v>#REF!</v>
      </c>
      <c r="CC31" s="101" t="e">
        <f>RESULTADOS!#REF!</f>
        <v>#REF!</v>
      </c>
      <c r="CD31" s="101" t="e">
        <f>RESULTADOS!#REF!</f>
        <v>#REF!</v>
      </c>
      <c r="CE31" s="101" t="e">
        <f>RESULTADOS!#REF!</f>
        <v>#REF!</v>
      </c>
      <c r="CF31" s="101" t="e">
        <f>RESULTADOS!#REF!</f>
        <v>#REF!</v>
      </c>
      <c r="CG31" s="101" t="e">
        <f>RESULTADOS!#REF!</f>
        <v>#REF!</v>
      </c>
      <c r="CH31" s="101" t="e">
        <f>RESULTADOS!#REF!</f>
        <v>#REF!</v>
      </c>
      <c r="CI31" s="101" t="e">
        <f>RESULTADOS!#REF!</f>
        <v>#REF!</v>
      </c>
      <c r="CJ31" s="101" t="e">
        <f>RESULTADOS!#REF!</f>
        <v>#REF!</v>
      </c>
      <c r="CK31" s="101" t="e">
        <f>RESULTADOS!#REF!</f>
        <v>#REF!</v>
      </c>
      <c r="CL31" s="101" t="e">
        <f>RESULTADOS!#REF!</f>
        <v>#REF!</v>
      </c>
      <c r="CM31" s="101" t="e">
        <f>RESULTADOS!#REF!</f>
        <v>#REF!</v>
      </c>
      <c r="CN31" s="101" t="e">
        <f>RESULTADOS!#REF!</f>
        <v>#REF!</v>
      </c>
      <c r="CO31" s="101" t="e">
        <f>RESULTADOS!#REF!</f>
        <v>#REF!</v>
      </c>
      <c r="CP31" s="101" t="e">
        <f>RESULTADOS!#REF!</f>
        <v>#REF!</v>
      </c>
      <c r="CQ31" s="101" t="e">
        <f>RESULTADOS!#REF!</f>
        <v>#REF!</v>
      </c>
      <c r="CR31" s="101" t="e">
        <f>RESULTADOS!#REF!</f>
        <v>#REF!</v>
      </c>
      <c r="CS31" s="101" t="e">
        <f>RESULTADOS!#REF!</f>
        <v>#REF!</v>
      </c>
      <c r="CT31" s="101" t="e">
        <f>RESULTADOS!#REF!</f>
        <v>#REF!</v>
      </c>
      <c r="CU31" s="101" t="e">
        <f>RESULTADOS!#REF!</f>
        <v>#REF!</v>
      </c>
      <c r="CV31" s="101" t="e">
        <f>RESULTADOS!#REF!</f>
        <v>#REF!</v>
      </c>
      <c r="CW31" s="101" t="e">
        <f>RESULTADOS!#REF!</f>
        <v>#REF!</v>
      </c>
      <c r="CX31" s="101" t="e">
        <f>RESULTADOS!#REF!</f>
        <v>#REF!</v>
      </c>
      <c r="CY31" s="101" t="e">
        <f>RESULTADOS!#REF!</f>
        <v>#REF!</v>
      </c>
      <c r="CZ31" s="101" t="e">
        <f>RESULTADOS!#REF!</f>
        <v>#REF!</v>
      </c>
      <c r="DA31" s="101" t="e">
        <f>RESULTADOS!#REF!</f>
        <v>#REF!</v>
      </c>
      <c r="DB31" s="101" t="e">
        <f>RESULTADOS!#REF!</f>
        <v>#REF!</v>
      </c>
      <c r="DC31" s="101" t="e">
        <f>RESULTADOS!#REF!</f>
        <v>#REF!</v>
      </c>
      <c r="DD31" s="101" t="e">
        <f>RESULTADOS!#REF!</f>
        <v>#REF!</v>
      </c>
      <c r="DE31" s="101" t="e">
        <f>RESULTADOS!#REF!</f>
        <v>#REF!</v>
      </c>
      <c r="DF31" s="101" t="e">
        <f>RESULTADOS!#REF!</f>
        <v>#REF!</v>
      </c>
      <c r="DG31" s="101" t="e">
        <f>RESULTADOS!#REF!</f>
        <v>#REF!</v>
      </c>
      <c r="DH31" s="101" t="e">
        <f>RESULTADOS!#REF!</f>
        <v>#REF!</v>
      </c>
      <c r="DI31" s="101" t="e">
        <f>RESULTADOS!#REF!</f>
        <v>#REF!</v>
      </c>
      <c r="DJ31" s="101" t="e">
        <f>RESULTADOS!#REF!</f>
        <v>#REF!</v>
      </c>
      <c r="DK31" s="101" t="e">
        <f>RESULTADOS!#REF!</f>
        <v>#REF!</v>
      </c>
      <c r="DL31" s="101" t="e">
        <f>RESULTADOS!#REF!</f>
        <v>#REF!</v>
      </c>
      <c r="DM31" s="101" t="e">
        <f>RESULTADOS!#REF!</f>
        <v>#REF!</v>
      </c>
      <c r="DN31" s="101" t="e">
        <f>RESULTADOS!#REF!</f>
        <v>#REF!</v>
      </c>
      <c r="DO31" s="103" t="e">
        <f>RESULTADOS!#REF!</f>
        <v>#REF!</v>
      </c>
      <c r="DP31" s="103" t="e">
        <f>RESULTADOS!#REF!</f>
        <v>#REF!</v>
      </c>
      <c r="DQ31" s="103" t="e">
        <f t="shared" si="1"/>
        <v>#REF!</v>
      </c>
      <c r="DR31" s="103" t="str" cm="1">
        <f t="array" ref="DR31">IFERROR(INDEX('03.Muestra'!$E$8:$E$17,SMALL(IF("Documento no web"='03.Muestra'!$D$8:$D$17,ROW('03.Muestra'!$E$8:$E$17)-MIN(ROW('03.Muestra'!$D$8:$D$17))+1,""),ROW()-2)),"")</f>
        <v/>
      </c>
      <c r="DS31" s="103" t="e">
        <f>RESULTADOS!#REF!</f>
        <v>#REF!</v>
      </c>
      <c r="DT31" s="103" t="str" cm="1">
        <f t="array" ref="DT31">IFERROR(INDEX('03.Muestra'!$G$8:$G$17,SMALL(IF("Documento no web"='03.Muestra'!$D$8:$D$17,ROW('03.Muestra'!$G$8:$G$17)-MIN(ROW('03.Muestra'!$D$8:$D$17))+1,""),ROW()-2)),"")</f>
        <v/>
      </c>
      <c r="DU31" s="167" t="str" cm="1">
        <f t="array" ref="DU31">IFERROR(INDEX('03.Muestra'!$H$8:$H$17,SMALL(IF("Documento no web"='03.Muestra'!$D$8:$D$17,ROW('03.Muestra'!$H$8:$H$17)-MIN(ROW('03.Muestra'!$D$8:$D$17))+1,""),ROW()-2)),"")</f>
        <v/>
      </c>
      <c r="DV31" s="101" t="e">
        <f>RESULTADOS!#REF!</f>
        <v>#REF!</v>
      </c>
      <c r="DW31" s="101" t="e">
        <f>RESULTADOS!#REF!</f>
        <v>#REF!</v>
      </c>
      <c r="DX31" s="101" t="e">
        <f>RESULTADOS!#REF!</f>
        <v>#REF!</v>
      </c>
      <c r="DY31" s="101" t="e">
        <f>RESULTADOS!#REF!</f>
        <v>#REF!</v>
      </c>
      <c r="DZ31" s="101" t="e">
        <f>RESULTADOS!#REF!</f>
        <v>#REF!</v>
      </c>
      <c r="EA31" s="101" t="e">
        <f>RESULTADOS!#REF!</f>
        <v>#REF!</v>
      </c>
      <c r="EB31" s="101" t="e">
        <f>RESULTADOS!#REF!</f>
        <v>#REF!</v>
      </c>
      <c r="EC31" s="101" t="e">
        <f>RESULTADOS!#REF!</f>
        <v>#REF!</v>
      </c>
      <c r="ED31" s="101" t="e">
        <f>RESULTADOS!#REF!</f>
        <v>#REF!</v>
      </c>
      <c r="EE31" s="101" t="e">
        <f>RESULTADOS!#REF!</f>
        <v>#REF!</v>
      </c>
      <c r="EF31" s="101" t="e">
        <f>RESULTADOS!#REF!</f>
        <v>#REF!</v>
      </c>
      <c r="EG31" s="101" t="e">
        <f>RESULTADOS!#REF!</f>
        <v>#REF!</v>
      </c>
      <c r="EH31" s="101" t="e">
        <f>RESULTADOS!#REF!</f>
        <v>#REF!</v>
      </c>
      <c r="EI31" s="101" t="e">
        <f>RESULTADOS!#REF!</f>
        <v>#REF!</v>
      </c>
      <c r="EJ31" s="101" t="e">
        <f>RESULTADOS!#REF!</f>
        <v>#REF!</v>
      </c>
      <c r="EK31" s="101" t="e">
        <f>RESULTADOS!#REF!</f>
        <v>#REF!</v>
      </c>
      <c r="EL31" s="101" t="e">
        <f>RESULTADOS!#REF!</f>
        <v>#REF!</v>
      </c>
      <c r="EM31" s="101" t="e">
        <f>RESULTADOS!#REF!</f>
        <v>#REF!</v>
      </c>
      <c r="EN31" s="101" t="e">
        <f>RESULTADOS!#REF!</f>
        <v>#REF!</v>
      </c>
      <c r="EO31" s="101" t="e">
        <f>RESULTADOS!#REF!</f>
        <v>#REF!</v>
      </c>
      <c r="EP31" s="101" t="e">
        <f>RESULTADOS!#REF!</f>
        <v>#REF!</v>
      </c>
      <c r="EQ31" s="101" t="e">
        <f>RESULTADOS!#REF!</f>
        <v>#REF!</v>
      </c>
      <c r="ER31" s="101" t="e">
        <f>RESULTADOS!#REF!</f>
        <v>#REF!</v>
      </c>
      <c r="ES31" s="101" t="e">
        <f>RESULTADOS!#REF!</f>
        <v>#REF!</v>
      </c>
      <c r="ET31" s="101" t="e">
        <f>RESULTADOS!#REF!</f>
        <v>#REF!</v>
      </c>
      <c r="EU31" s="101" t="e">
        <f>RESULTADOS!#REF!</f>
        <v>#REF!</v>
      </c>
      <c r="EV31" s="101" t="e">
        <f>RESULTADOS!#REF!</f>
        <v>#REF!</v>
      </c>
      <c r="EW31" s="101" t="e">
        <f>RESULTADOS!#REF!</f>
        <v>#REF!</v>
      </c>
      <c r="EX31" s="101" t="e">
        <f>RESULTADOS!#REF!</f>
        <v>#REF!</v>
      </c>
      <c r="EY31" s="101" t="e">
        <f>RESULTADOS!#REF!</f>
        <v>#REF!</v>
      </c>
      <c r="EZ31" s="101" t="e">
        <f>RESULTADOS!#REF!</f>
        <v>#REF!</v>
      </c>
      <c r="FA31" s="101" t="e">
        <f>RESULTADOS!#REF!</f>
        <v>#REF!</v>
      </c>
      <c r="FB31" s="101" t="e">
        <f>RESULTADOS!#REF!</f>
        <v>#REF!</v>
      </c>
      <c r="FC31" s="101" t="e">
        <f>RESULTADOS!#REF!</f>
        <v>#REF!</v>
      </c>
      <c r="FD31" s="101" t="e">
        <f>RESULTADOS!#REF!</f>
        <v>#REF!</v>
      </c>
      <c r="FE31" s="101" t="e">
        <f>RESULTADOS!#REF!</f>
        <v>#REF!</v>
      </c>
      <c r="FF31" s="101" t="e">
        <f>RESULTADOS!#REF!</f>
        <v>#REF!</v>
      </c>
      <c r="FG31" s="101" t="e">
        <f>RESULTADOS!#REF!</f>
        <v>#REF!</v>
      </c>
      <c r="FH31" s="101" t="e">
        <f>RESULTADOS!#REF!</f>
        <v>#REF!</v>
      </c>
      <c r="FI31" s="101" t="e">
        <f>RESULTADOS!#REF!</f>
        <v>#REF!</v>
      </c>
      <c r="FJ31" s="101" t="e">
        <f>RESULTADOS!#REF!</f>
        <v>#REF!</v>
      </c>
      <c r="FK31" s="101" t="e">
        <f>RESULTADOS!#REF!</f>
        <v>#REF!</v>
      </c>
      <c r="FL31" s="101" t="e">
        <f>RESULTADOS!#REF!</f>
        <v>#REF!</v>
      </c>
      <c r="FM31" s="101" t="e">
        <f>RESULTADOS!#REF!</f>
        <v>#REF!</v>
      </c>
      <c r="FN31" s="101" t="e">
        <f>RESULTADOS!#REF!</f>
        <v>#REF!</v>
      </c>
    </row>
    <row r="32" spans="3:170" ht="13">
      <c r="C32" s="99"/>
      <c r="K32" s="106"/>
      <c r="T32" s="103" t="e">
        <f>RESULTADOS!#REF!</f>
        <v>#REF!</v>
      </c>
      <c r="U32" s="103" t="e">
        <f>RESULTADOS!#REF!</f>
        <v>#REF!</v>
      </c>
      <c r="V32" s="103" t="e">
        <f t="shared" si="0"/>
        <v>#REF!</v>
      </c>
      <c r="W32" s="103" t="str">
        <v/>
      </c>
      <c r="X32" s="103" t="e">
        <f>RESULTADOS!#REF!</f>
        <v>#REF!</v>
      </c>
      <c r="Y32" s="103" t="str">
        <v/>
      </c>
      <c r="Z32" s="167" t="str">
        <v/>
      </c>
      <c r="AA32" s="101" t="e">
        <f>RESULTADOS!#REF!</f>
        <v>#REF!</v>
      </c>
      <c r="AB32" s="101" t="e">
        <f>RESULTADOS!#REF!</f>
        <v>#REF!</v>
      </c>
      <c r="AC32" s="101" t="e">
        <f>RESULTADOS!#REF!</f>
        <v>#REF!</v>
      </c>
      <c r="AD32" s="101" t="e">
        <f>RESULTADOS!#REF!</f>
        <v>#REF!</v>
      </c>
      <c r="AE32" s="101" t="e">
        <f>RESULTADOS!#REF!</f>
        <v>#REF!</v>
      </c>
      <c r="AF32" s="101" t="e">
        <f>RESULTADOS!#REF!</f>
        <v>#REF!</v>
      </c>
      <c r="AG32" s="101" t="e">
        <f>RESULTADOS!#REF!</f>
        <v>#REF!</v>
      </c>
      <c r="AH32" s="101" t="e">
        <f>RESULTADOS!#REF!</f>
        <v>#REF!</v>
      </c>
      <c r="AI32" s="101" t="e">
        <f>RESULTADOS!#REF!</f>
        <v>#REF!</v>
      </c>
      <c r="AJ32" s="101" t="e">
        <f>RESULTADOS!#REF!</f>
        <v>#REF!</v>
      </c>
      <c r="AK32" s="101" t="e">
        <f>RESULTADOS!#REF!</f>
        <v>#REF!</v>
      </c>
      <c r="AL32" s="101" t="e">
        <f>RESULTADOS!#REF!</f>
        <v>#REF!</v>
      </c>
      <c r="AM32" s="101" t="e">
        <f>RESULTADOS!#REF!</f>
        <v>#REF!</v>
      </c>
      <c r="AN32" s="101" t="e">
        <f>RESULTADOS!#REF!</f>
        <v>#REF!</v>
      </c>
      <c r="AO32" s="101" t="e">
        <f>RESULTADOS!#REF!</f>
        <v>#REF!</v>
      </c>
      <c r="AP32" s="101" t="e">
        <f>RESULTADOS!#REF!</f>
        <v>#REF!</v>
      </c>
      <c r="AQ32" s="101" t="e">
        <f>RESULTADOS!#REF!</f>
        <v>#REF!</v>
      </c>
      <c r="AR32" s="101" t="e">
        <f>RESULTADOS!#REF!</f>
        <v>#REF!</v>
      </c>
      <c r="AS32" s="101" t="e">
        <f>RESULTADOS!#REF!</f>
        <v>#REF!</v>
      </c>
      <c r="AT32" s="101" t="e">
        <f>RESULTADOS!#REF!</f>
        <v>#REF!</v>
      </c>
      <c r="AU32" s="101" t="e">
        <f>RESULTADOS!#REF!</f>
        <v>#REF!</v>
      </c>
      <c r="AV32" s="101" t="e">
        <f>RESULTADOS!#REF!</f>
        <v>#REF!</v>
      </c>
      <c r="AW32" s="101" t="e">
        <f>RESULTADOS!#REF!</f>
        <v>#REF!</v>
      </c>
      <c r="AX32" s="101" t="e">
        <f>RESULTADOS!#REF!</f>
        <v>#REF!</v>
      </c>
      <c r="AY32" s="101" t="e">
        <f>RESULTADOS!#REF!</f>
        <v>#REF!</v>
      </c>
      <c r="AZ32" s="101" t="e">
        <f>RESULTADOS!#REF!</f>
        <v>#REF!</v>
      </c>
      <c r="BA32" s="101" t="e">
        <f>RESULTADOS!#REF!</f>
        <v>#REF!</v>
      </c>
      <c r="BB32" s="101" t="e">
        <f>RESULTADOS!#REF!</f>
        <v>#REF!</v>
      </c>
      <c r="BC32" s="101" t="e">
        <f>RESULTADOS!#REF!</f>
        <v>#REF!</v>
      </c>
      <c r="BD32" s="101" t="e">
        <f>RESULTADOS!#REF!</f>
        <v>#REF!</v>
      </c>
      <c r="BE32" s="101" t="e">
        <f>RESULTADOS!#REF!</f>
        <v>#REF!</v>
      </c>
      <c r="BF32" s="101" t="e">
        <f>RESULTADOS!#REF!</f>
        <v>#REF!</v>
      </c>
      <c r="BG32" s="101" t="e">
        <f>RESULTADOS!#REF!</f>
        <v>#REF!</v>
      </c>
      <c r="BH32" s="101" t="e">
        <f>RESULTADOS!#REF!</f>
        <v>#REF!</v>
      </c>
      <c r="BI32" s="101" t="e">
        <f>RESULTADOS!#REF!</f>
        <v>#REF!</v>
      </c>
      <c r="BJ32" s="101" t="e">
        <f>RESULTADOS!#REF!</f>
        <v>#REF!</v>
      </c>
      <c r="BK32" s="101" t="e">
        <f>RESULTADOS!#REF!</f>
        <v>#REF!</v>
      </c>
      <c r="BL32" s="101" t="e">
        <f>RESULTADOS!#REF!</f>
        <v>#REF!</v>
      </c>
      <c r="BM32" s="101" t="e">
        <f>RESULTADOS!#REF!</f>
        <v>#REF!</v>
      </c>
      <c r="BN32" s="101" t="e">
        <f>RESULTADOS!#REF!</f>
        <v>#REF!</v>
      </c>
      <c r="BO32" s="101" t="e">
        <f>RESULTADOS!#REF!</f>
        <v>#REF!</v>
      </c>
      <c r="BP32" s="101" t="e">
        <f>RESULTADOS!#REF!</f>
        <v>#REF!</v>
      </c>
      <c r="BQ32" s="101" t="e">
        <f>RESULTADOS!#REF!</f>
        <v>#REF!</v>
      </c>
      <c r="BR32" s="101" t="e">
        <f>RESULTADOS!#REF!</f>
        <v>#REF!</v>
      </c>
      <c r="BS32" s="101" t="e">
        <f>RESULTADOS!#REF!</f>
        <v>#REF!</v>
      </c>
      <c r="BT32" s="101" t="e">
        <f>RESULTADOS!#REF!</f>
        <v>#REF!</v>
      </c>
      <c r="BU32" s="101" t="e">
        <f>RESULTADOS!#REF!</f>
        <v>#REF!</v>
      </c>
      <c r="BV32" s="101" t="e">
        <f>RESULTADOS!#REF!</f>
        <v>#REF!</v>
      </c>
      <c r="BW32" s="101" t="e">
        <f>RESULTADOS!#REF!</f>
        <v>#REF!</v>
      </c>
      <c r="BX32" s="101" t="e">
        <f>RESULTADOS!#REF!</f>
        <v>#REF!</v>
      </c>
      <c r="BY32" s="101" t="e">
        <f>RESULTADOS!#REF!</f>
        <v>#REF!</v>
      </c>
      <c r="BZ32" s="101" t="e">
        <f>RESULTADOS!#REF!</f>
        <v>#REF!</v>
      </c>
      <c r="CA32" s="101" t="e">
        <f>RESULTADOS!#REF!</f>
        <v>#REF!</v>
      </c>
      <c r="CB32" s="101" t="e">
        <f>RESULTADOS!#REF!</f>
        <v>#REF!</v>
      </c>
      <c r="CC32" s="101" t="e">
        <f>RESULTADOS!#REF!</f>
        <v>#REF!</v>
      </c>
      <c r="CD32" s="101" t="e">
        <f>RESULTADOS!#REF!</f>
        <v>#REF!</v>
      </c>
      <c r="CE32" s="101" t="e">
        <f>RESULTADOS!#REF!</f>
        <v>#REF!</v>
      </c>
      <c r="CF32" s="101" t="e">
        <f>RESULTADOS!#REF!</f>
        <v>#REF!</v>
      </c>
      <c r="CG32" s="101" t="e">
        <f>RESULTADOS!#REF!</f>
        <v>#REF!</v>
      </c>
      <c r="CH32" s="101" t="e">
        <f>RESULTADOS!#REF!</f>
        <v>#REF!</v>
      </c>
      <c r="CI32" s="101" t="e">
        <f>RESULTADOS!#REF!</f>
        <v>#REF!</v>
      </c>
      <c r="CJ32" s="101" t="e">
        <f>RESULTADOS!#REF!</f>
        <v>#REF!</v>
      </c>
      <c r="CK32" s="101" t="e">
        <f>RESULTADOS!#REF!</f>
        <v>#REF!</v>
      </c>
      <c r="CL32" s="101" t="e">
        <f>RESULTADOS!#REF!</f>
        <v>#REF!</v>
      </c>
      <c r="CM32" s="101" t="e">
        <f>RESULTADOS!#REF!</f>
        <v>#REF!</v>
      </c>
      <c r="CN32" s="101" t="e">
        <f>RESULTADOS!#REF!</f>
        <v>#REF!</v>
      </c>
      <c r="CO32" s="101" t="e">
        <f>RESULTADOS!#REF!</f>
        <v>#REF!</v>
      </c>
      <c r="CP32" s="101" t="e">
        <f>RESULTADOS!#REF!</f>
        <v>#REF!</v>
      </c>
      <c r="CQ32" s="101" t="e">
        <f>RESULTADOS!#REF!</f>
        <v>#REF!</v>
      </c>
      <c r="CR32" s="101" t="e">
        <f>RESULTADOS!#REF!</f>
        <v>#REF!</v>
      </c>
      <c r="CS32" s="101" t="e">
        <f>RESULTADOS!#REF!</f>
        <v>#REF!</v>
      </c>
      <c r="CT32" s="101" t="e">
        <f>RESULTADOS!#REF!</f>
        <v>#REF!</v>
      </c>
      <c r="CU32" s="101" t="e">
        <f>RESULTADOS!#REF!</f>
        <v>#REF!</v>
      </c>
      <c r="CV32" s="101" t="e">
        <f>RESULTADOS!#REF!</f>
        <v>#REF!</v>
      </c>
      <c r="CW32" s="101" t="e">
        <f>RESULTADOS!#REF!</f>
        <v>#REF!</v>
      </c>
      <c r="CX32" s="101" t="e">
        <f>RESULTADOS!#REF!</f>
        <v>#REF!</v>
      </c>
      <c r="CY32" s="101" t="e">
        <f>RESULTADOS!#REF!</f>
        <v>#REF!</v>
      </c>
      <c r="CZ32" s="101" t="e">
        <f>RESULTADOS!#REF!</f>
        <v>#REF!</v>
      </c>
      <c r="DA32" s="101" t="e">
        <f>RESULTADOS!#REF!</f>
        <v>#REF!</v>
      </c>
      <c r="DB32" s="101" t="e">
        <f>RESULTADOS!#REF!</f>
        <v>#REF!</v>
      </c>
      <c r="DC32" s="101" t="e">
        <f>RESULTADOS!#REF!</f>
        <v>#REF!</v>
      </c>
      <c r="DD32" s="101" t="e">
        <f>RESULTADOS!#REF!</f>
        <v>#REF!</v>
      </c>
      <c r="DE32" s="101" t="e">
        <f>RESULTADOS!#REF!</f>
        <v>#REF!</v>
      </c>
      <c r="DF32" s="101" t="e">
        <f>RESULTADOS!#REF!</f>
        <v>#REF!</v>
      </c>
      <c r="DG32" s="101" t="e">
        <f>RESULTADOS!#REF!</f>
        <v>#REF!</v>
      </c>
      <c r="DH32" s="101" t="e">
        <f>RESULTADOS!#REF!</f>
        <v>#REF!</v>
      </c>
      <c r="DI32" s="101" t="e">
        <f>RESULTADOS!#REF!</f>
        <v>#REF!</v>
      </c>
      <c r="DJ32" s="101" t="e">
        <f>RESULTADOS!#REF!</f>
        <v>#REF!</v>
      </c>
      <c r="DK32" s="101" t="e">
        <f>RESULTADOS!#REF!</f>
        <v>#REF!</v>
      </c>
      <c r="DL32" s="101" t="e">
        <f>RESULTADOS!#REF!</f>
        <v>#REF!</v>
      </c>
      <c r="DM32" s="101" t="e">
        <f>RESULTADOS!#REF!</f>
        <v>#REF!</v>
      </c>
      <c r="DN32" s="101" t="e">
        <f>RESULTADOS!#REF!</f>
        <v>#REF!</v>
      </c>
      <c r="DO32" s="103" t="e">
        <f>RESULTADOS!#REF!</f>
        <v>#REF!</v>
      </c>
      <c r="DP32" s="103" t="e">
        <f>RESULTADOS!#REF!</f>
        <v>#REF!</v>
      </c>
      <c r="DQ32" s="103" t="e">
        <f t="shared" si="1"/>
        <v>#REF!</v>
      </c>
      <c r="DR32" s="103" t="str" cm="1">
        <f t="array" ref="DR32">IFERROR(INDEX('03.Muestra'!$E$8:$E$17,SMALL(IF("Documento no web"='03.Muestra'!$D$8:$D$17,ROW('03.Muestra'!$E$8:$E$17)-MIN(ROW('03.Muestra'!$D$8:$D$17))+1,""),ROW()-2)),"")</f>
        <v/>
      </c>
      <c r="DS32" s="103" t="e">
        <f>RESULTADOS!#REF!</f>
        <v>#REF!</v>
      </c>
      <c r="DT32" s="103" t="str" cm="1">
        <f t="array" ref="DT32">IFERROR(INDEX('03.Muestra'!$G$8:$G$17,SMALL(IF("Documento no web"='03.Muestra'!$D$8:$D$17,ROW('03.Muestra'!$G$8:$G$17)-MIN(ROW('03.Muestra'!$D$8:$D$17))+1,""),ROW()-2)),"")</f>
        <v/>
      </c>
      <c r="DU32" s="167" t="str" cm="1">
        <f t="array" ref="DU32">IFERROR(INDEX('03.Muestra'!$H$8:$H$17,SMALL(IF("Documento no web"='03.Muestra'!$D$8:$D$17,ROW('03.Muestra'!$H$8:$H$17)-MIN(ROW('03.Muestra'!$D$8:$D$17))+1,""),ROW()-2)),"")</f>
        <v/>
      </c>
      <c r="DV32" s="101" t="e">
        <f>RESULTADOS!#REF!</f>
        <v>#REF!</v>
      </c>
      <c r="DW32" s="101" t="e">
        <f>RESULTADOS!#REF!</f>
        <v>#REF!</v>
      </c>
      <c r="DX32" s="101" t="e">
        <f>RESULTADOS!#REF!</f>
        <v>#REF!</v>
      </c>
      <c r="DY32" s="101" t="e">
        <f>RESULTADOS!#REF!</f>
        <v>#REF!</v>
      </c>
      <c r="DZ32" s="101" t="e">
        <f>RESULTADOS!#REF!</f>
        <v>#REF!</v>
      </c>
      <c r="EA32" s="101" t="e">
        <f>RESULTADOS!#REF!</f>
        <v>#REF!</v>
      </c>
      <c r="EB32" s="101" t="e">
        <f>RESULTADOS!#REF!</f>
        <v>#REF!</v>
      </c>
      <c r="EC32" s="101" t="e">
        <f>RESULTADOS!#REF!</f>
        <v>#REF!</v>
      </c>
      <c r="ED32" s="101" t="e">
        <f>RESULTADOS!#REF!</f>
        <v>#REF!</v>
      </c>
      <c r="EE32" s="101" t="e">
        <f>RESULTADOS!#REF!</f>
        <v>#REF!</v>
      </c>
      <c r="EF32" s="101" t="e">
        <f>RESULTADOS!#REF!</f>
        <v>#REF!</v>
      </c>
      <c r="EG32" s="101" t="e">
        <f>RESULTADOS!#REF!</f>
        <v>#REF!</v>
      </c>
      <c r="EH32" s="101" t="e">
        <f>RESULTADOS!#REF!</f>
        <v>#REF!</v>
      </c>
      <c r="EI32" s="101" t="e">
        <f>RESULTADOS!#REF!</f>
        <v>#REF!</v>
      </c>
      <c r="EJ32" s="101" t="e">
        <f>RESULTADOS!#REF!</f>
        <v>#REF!</v>
      </c>
      <c r="EK32" s="101" t="e">
        <f>RESULTADOS!#REF!</f>
        <v>#REF!</v>
      </c>
      <c r="EL32" s="101" t="e">
        <f>RESULTADOS!#REF!</f>
        <v>#REF!</v>
      </c>
      <c r="EM32" s="101" t="e">
        <f>RESULTADOS!#REF!</f>
        <v>#REF!</v>
      </c>
      <c r="EN32" s="101" t="e">
        <f>RESULTADOS!#REF!</f>
        <v>#REF!</v>
      </c>
      <c r="EO32" s="101" t="e">
        <f>RESULTADOS!#REF!</f>
        <v>#REF!</v>
      </c>
      <c r="EP32" s="101" t="e">
        <f>RESULTADOS!#REF!</f>
        <v>#REF!</v>
      </c>
      <c r="EQ32" s="101" t="e">
        <f>RESULTADOS!#REF!</f>
        <v>#REF!</v>
      </c>
      <c r="ER32" s="101" t="e">
        <f>RESULTADOS!#REF!</f>
        <v>#REF!</v>
      </c>
      <c r="ES32" s="101" t="e">
        <f>RESULTADOS!#REF!</f>
        <v>#REF!</v>
      </c>
      <c r="ET32" s="101" t="e">
        <f>RESULTADOS!#REF!</f>
        <v>#REF!</v>
      </c>
      <c r="EU32" s="101" t="e">
        <f>RESULTADOS!#REF!</f>
        <v>#REF!</v>
      </c>
      <c r="EV32" s="101" t="e">
        <f>RESULTADOS!#REF!</f>
        <v>#REF!</v>
      </c>
      <c r="EW32" s="101" t="e">
        <f>RESULTADOS!#REF!</f>
        <v>#REF!</v>
      </c>
      <c r="EX32" s="101" t="e">
        <f>RESULTADOS!#REF!</f>
        <v>#REF!</v>
      </c>
      <c r="EY32" s="101" t="e">
        <f>RESULTADOS!#REF!</f>
        <v>#REF!</v>
      </c>
      <c r="EZ32" s="101" t="e">
        <f>RESULTADOS!#REF!</f>
        <v>#REF!</v>
      </c>
      <c r="FA32" s="101" t="e">
        <f>RESULTADOS!#REF!</f>
        <v>#REF!</v>
      </c>
      <c r="FB32" s="101" t="e">
        <f>RESULTADOS!#REF!</f>
        <v>#REF!</v>
      </c>
      <c r="FC32" s="101" t="e">
        <f>RESULTADOS!#REF!</f>
        <v>#REF!</v>
      </c>
      <c r="FD32" s="101" t="e">
        <f>RESULTADOS!#REF!</f>
        <v>#REF!</v>
      </c>
      <c r="FE32" s="101" t="e">
        <f>RESULTADOS!#REF!</f>
        <v>#REF!</v>
      </c>
      <c r="FF32" s="101" t="e">
        <f>RESULTADOS!#REF!</f>
        <v>#REF!</v>
      </c>
      <c r="FG32" s="101" t="e">
        <f>RESULTADOS!#REF!</f>
        <v>#REF!</v>
      </c>
      <c r="FH32" s="101" t="e">
        <f>RESULTADOS!#REF!</f>
        <v>#REF!</v>
      </c>
      <c r="FI32" s="101" t="e">
        <f>RESULTADOS!#REF!</f>
        <v>#REF!</v>
      </c>
      <c r="FJ32" s="101" t="e">
        <f>RESULTADOS!#REF!</f>
        <v>#REF!</v>
      </c>
      <c r="FK32" s="101" t="e">
        <f>RESULTADOS!#REF!</f>
        <v>#REF!</v>
      </c>
      <c r="FL32" s="101" t="e">
        <f>RESULTADOS!#REF!</f>
        <v>#REF!</v>
      </c>
      <c r="FM32" s="101" t="e">
        <f>RESULTADOS!#REF!</f>
        <v>#REF!</v>
      </c>
      <c r="FN32" s="101" t="e">
        <f>RESULTADOS!#REF!</f>
        <v>#REF!</v>
      </c>
    </row>
    <row r="33" spans="3:170" ht="13">
      <c r="C33" s="99"/>
      <c r="K33" s="106"/>
      <c r="T33" s="103" t="e">
        <f>RESULTADOS!#REF!</f>
        <v>#REF!</v>
      </c>
      <c r="U33" s="103" t="e">
        <f>RESULTADOS!#REF!</f>
        <v>#REF!</v>
      </c>
      <c r="V33" s="103" t="e">
        <f t="shared" si="0"/>
        <v>#REF!</v>
      </c>
      <c r="W33" s="103" t="str">
        <v/>
      </c>
      <c r="X33" s="103" t="e">
        <f>RESULTADOS!#REF!</f>
        <v>#REF!</v>
      </c>
      <c r="Y33" s="103" t="str">
        <v/>
      </c>
      <c r="Z33" s="167" t="str">
        <v/>
      </c>
      <c r="AA33" s="101" t="e">
        <f>RESULTADOS!#REF!</f>
        <v>#REF!</v>
      </c>
      <c r="AB33" s="101" t="e">
        <f>RESULTADOS!#REF!</f>
        <v>#REF!</v>
      </c>
      <c r="AC33" s="101" t="e">
        <f>RESULTADOS!#REF!</f>
        <v>#REF!</v>
      </c>
      <c r="AD33" s="101" t="e">
        <f>RESULTADOS!#REF!</f>
        <v>#REF!</v>
      </c>
      <c r="AE33" s="101" t="e">
        <f>RESULTADOS!#REF!</f>
        <v>#REF!</v>
      </c>
      <c r="AF33" s="101" t="e">
        <f>RESULTADOS!#REF!</f>
        <v>#REF!</v>
      </c>
      <c r="AG33" s="101" t="e">
        <f>RESULTADOS!#REF!</f>
        <v>#REF!</v>
      </c>
      <c r="AH33" s="101" t="e">
        <f>RESULTADOS!#REF!</f>
        <v>#REF!</v>
      </c>
      <c r="AI33" s="101" t="e">
        <f>RESULTADOS!#REF!</f>
        <v>#REF!</v>
      </c>
      <c r="AJ33" s="101" t="e">
        <f>RESULTADOS!#REF!</f>
        <v>#REF!</v>
      </c>
      <c r="AK33" s="101" t="e">
        <f>RESULTADOS!#REF!</f>
        <v>#REF!</v>
      </c>
      <c r="AL33" s="101" t="e">
        <f>RESULTADOS!#REF!</f>
        <v>#REF!</v>
      </c>
      <c r="AM33" s="101" t="e">
        <f>RESULTADOS!#REF!</f>
        <v>#REF!</v>
      </c>
      <c r="AN33" s="101" t="e">
        <f>RESULTADOS!#REF!</f>
        <v>#REF!</v>
      </c>
      <c r="AO33" s="101" t="e">
        <f>RESULTADOS!#REF!</f>
        <v>#REF!</v>
      </c>
      <c r="AP33" s="101" t="e">
        <f>RESULTADOS!#REF!</f>
        <v>#REF!</v>
      </c>
      <c r="AQ33" s="101" t="e">
        <f>RESULTADOS!#REF!</f>
        <v>#REF!</v>
      </c>
      <c r="AR33" s="101" t="e">
        <f>RESULTADOS!#REF!</f>
        <v>#REF!</v>
      </c>
      <c r="AS33" s="101" t="e">
        <f>RESULTADOS!#REF!</f>
        <v>#REF!</v>
      </c>
      <c r="AT33" s="101" t="e">
        <f>RESULTADOS!#REF!</f>
        <v>#REF!</v>
      </c>
      <c r="AU33" s="101" t="e">
        <f>RESULTADOS!#REF!</f>
        <v>#REF!</v>
      </c>
      <c r="AV33" s="101" t="e">
        <f>RESULTADOS!#REF!</f>
        <v>#REF!</v>
      </c>
      <c r="AW33" s="101" t="e">
        <f>RESULTADOS!#REF!</f>
        <v>#REF!</v>
      </c>
      <c r="AX33" s="101" t="e">
        <f>RESULTADOS!#REF!</f>
        <v>#REF!</v>
      </c>
      <c r="AY33" s="101" t="e">
        <f>RESULTADOS!#REF!</f>
        <v>#REF!</v>
      </c>
      <c r="AZ33" s="101" t="e">
        <f>RESULTADOS!#REF!</f>
        <v>#REF!</v>
      </c>
      <c r="BA33" s="101" t="e">
        <f>RESULTADOS!#REF!</f>
        <v>#REF!</v>
      </c>
      <c r="BB33" s="101" t="e">
        <f>RESULTADOS!#REF!</f>
        <v>#REF!</v>
      </c>
      <c r="BC33" s="101" t="e">
        <f>RESULTADOS!#REF!</f>
        <v>#REF!</v>
      </c>
      <c r="BD33" s="101" t="e">
        <f>RESULTADOS!#REF!</f>
        <v>#REF!</v>
      </c>
      <c r="BE33" s="101" t="e">
        <f>RESULTADOS!#REF!</f>
        <v>#REF!</v>
      </c>
      <c r="BF33" s="101" t="e">
        <f>RESULTADOS!#REF!</f>
        <v>#REF!</v>
      </c>
      <c r="BG33" s="101" t="e">
        <f>RESULTADOS!#REF!</f>
        <v>#REF!</v>
      </c>
      <c r="BH33" s="101" t="e">
        <f>RESULTADOS!#REF!</f>
        <v>#REF!</v>
      </c>
      <c r="BI33" s="101" t="e">
        <f>RESULTADOS!#REF!</f>
        <v>#REF!</v>
      </c>
      <c r="BJ33" s="101" t="e">
        <f>RESULTADOS!#REF!</f>
        <v>#REF!</v>
      </c>
      <c r="BK33" s="101" t="e">
        <f>RESULTADOS!#REF!</f>
        <v>#REF!</v>
      </c>
      <c r="BL33" s="101" t="e">
        <f>RESULTADOS!#REF!</f>
        <v>#REF!</v>
      </c>
      <c r="BM33" s="101" t="e">
        <f>RESULTADOS!#REF!</f>
        <v>#REF!</v>
      </c>
      <c r="BN33" s="101" t="e">
        <f>RESULTADOS!#REF!</f>
        <v>#REF!</v>
      </c>
      <c r="BO33" s="101" t="e">
        <f>RESULTADOS!#REF!</f>
        <v>#REF!</v>
      </c>
      <c r="BP33" s="101" t="e">
        <f>RESULTADOS!#REF!</f>
        <v>#REF!</v>
      </c>
      <c r="BQ33" s="101" t="e">
        <f>RESULTADOS!#REF!</f>
        <v>#REF!</v>
      </c>
      <c r="BR33" s="101" t="e">
        <f>RESULTADOS!#REF!</f>
        <v>#REF!</v>
      </c>
      <c r="BS33" s="101" t="e">
        <f>RESULTADOS!#REF!</f>
        <v>#REF!</v>
      </c>
      <c r="BT33" s="101" t="e">
        <f>RESULTADOS!#REF!</f>
        <v>#REF!</v>
      </c>
      <c r="BU33" s="101" t="e">
        <f>RESULTADOS!#REF!</f>
        <v>#REF!</v>
      </c>
      <c r="BV33" s="101" t="e">
        <f>RESULTADOS!#REF!</f>
        <v>#REF!</v>
      </c>
      <c r="BW33" s="101" t="e">
        <f>RESULTADOS!#REF!</f>
        <v>#REF!</v>
      </c>
      <c r="BX33" s="101" t="e">
        <f>RESULTADOS!#REF!</f>
        <v>#REF!</v>
      </c>
      <c r="BY33" s="101" t="e">
        <f>RESULTADOS!#REF!</f>
        <v>#REF!</v>
      </c>
      <c r="BZ33" s="101" t="e">
        <f>RESULTADOS!#REF!</f>
        <v>#REF!</v>
      </c>
      <c r="CA33" s="101" t="e">
        <f>RESULTADOS!#REF!</f>
        <v>#REF!</v>
      </c>
      <c r="CB33" s="101" t="e">
        <f>RESULTADOS!#REF!</f>
        <v>#REF!</v>
      </c>
      <c r="CC33" s="101" t="e">
        <f>RESULTADOS!#REF!</f>
        <v>#REF!</v>
      </c>
      <c r="CD33" s="101" t="e">
        <f>RESULTADOS!#REF!</f>
        <v>#REF!</v>
      </c>
      <c r="CE33" s="101" t="e">
        <f>RESULTADOS!#REF!</f>
        <v>#REF!</v>
      </c>
      <c r="CF33" s="101" t="e">
        <f>RESULTADOS!#REF!</f>
        <v>#REF!</v>
      </c>
      <c r="CG33" s="101" t="e">
        <f>RESULTADOS!#REF!</f>
        <v>#REF!</v>
      </c>
      <c r="CH33" s="101" t="e">
        <f>RESULTADOS!#REF!</f>
        <v>#REF!</v>
      </c>
      <c r="CI33" s="101" t="e">
        <f>RESULTADOS!#REF!</f>
        <v>#REF!</v>
      </c>
      <c r="CJ33" s="101" t="e">
        <f>RESULTADOS!#REF!</f>
        <v>#REF!</v>
      </c>
      <c r="CK33" s="101" t="e">
        <f>RESULTADOS!#REF!</f>
        <v>#REF!</v>
      </c>
      <c r="CL33" s="101" t="e">
        <f>RESULTADOS!#REF!</f>
        <v>#REF!</v>
      </c>
      <c r="CM33" s="101" t="e">
        <f>RESULTADOS!#REF!</f>
        <v>#REF!</v>
      </c>
      <c r="CN33" s="101" t="e">
        <f>RESULTADOS!#REF!</f>
        <v>#REF!</v>
      </c>
      <c r="CO33" s="101" t="e">
        <f>RESULTADOS!#REF!</f>
        <v>#REF!</v>
      </c>
      <c r="CP33" s="101" t="e">
        <f>RESULTADOS!#REF!</f>
        <v>#REF!</v>
      </c>
      <c r="CQ33" s="101" t="e">
        <f>RESULTADOS!#REF!</f>
        <v>#REF!</v>
      </c>
      <c r="CR33" s="101" t="e">
        <f>RESULTADOS!#REF!</f>
        <v>#REF!</v>
      </c>
      <c r="CS33" s="101" t="e">
        <f>RESULTADOS!#REF!</f>
        <v>#REF!</v>
      </c>
      <c r="CT33" s="101" t="e">
        <f>RESULTADOS!#REF!</f>
        <v>#REF!</v>
      </c>
      <c r="CU33" s="101" t="e">
        <f>RESULTADOS!#REF!</f>
        <v>#REF!</v>
      </c>
      <c r="CV33" s="101" t="e">
        <f>RESULTADOS!#REF!</f>
        <v>#REF!</v>
      </c>
      <c r="CW33" s="101" t="e">
        <f>RESULTADOS!#REF!</f>
        <v>#REF!</v>
      </c>
      <c r="CX33" s="101" t="e">
        <f>RESULTADOS!#REF!</f>
        <v>#REF!</v>
      </c>
      <c r="CY33" s="101" t="e">
        <f>RESULTADOS!#REF!</f>
        <v>#REF!</v>
      </c>
      <c r="CZ33" s="101" t="e">
        <f>RESULTADOS!#REF!</f>
        <v>#REF!</v>
      </c>
      <c r="DA33" s="101" t="e">
        <f>RESULTADOS!#REF!</f>
        <v>#REF!</v>
      </c>
      <c r="DB33" s="101" t="e">
        <f>RESULTADOS!#REF!</f>
        <v>#REF!</v>
      </c>
      <c r="DC33" s="101" t="e">
        <f>RESULTADOS!#REF!</f>
        <v>#REF!</v>
      </c>
      <c r="DD33" s="101" t="e">
        <f>RESULTADOS!#REF!</f>
        <v>#REF!</v>
      </c>
      <c r="DE33" s="101" t="e">
        <f>RESULTADOS!#REF!</f>
        <v>#REF!</v>
      </c>
      <c r="DF33" s="101" t="e">
        <f>RESULTADOS!#REF!</f>
        <v>#REF!</v>
      </c>
      <c r="DG33" s="101" t="e">
        <f>RESULTADOS!#REF!</f>
        <v>#REF!</v>
      </c>
      <c r="DH33" s="101" t="e">
        <f>RESULTADOS!#REF!</f>
        <v>#REF!</v>
      </c>
      <c r="DI33" s="101" t="e">
        <f>RESULTADOS!#REF!</f>
        <v>#REF!</v>
      </c>
      <c r="DJ33" s="101" t="e">
        <f>RESULTADOS!#REF!</f>
        <v>#REF!</v>
      </c>
      <c r="DK33" s="101" t="e">
        <f>RESULTADOS!#REF!</f>
        <v>#REF!</v>
      </c>
      <c r="DL33" s="101" t="e">
        <f>RESULTADOS!#REF!</f>
        <v>#REF!</v>
      </c>
      <c r="DM33" s="101" t="e">
        <f>RESULTADOS!#REF!</f>
        <v>#REF!</v>
      </c>
      <c r="DN33" s="101" t="e">
        <f>RESULTADOS!#REF!</f>
        <v>#REF!</v>
      </c>
      <c r="DO33" s="103" t="e">
        <f>RESULTADOS!#REF!</f>
        <v>#REF!</v>
      </c>
      <c r="DP33" s="103" t="e">
        <f>RESULTADOS!#REF!</f>
        <v>#REF!</v>
      </c>
      <c r="DQ33" s="103" t="e">
        <f t="shared" si="1"/>
        <v>#REF!</v>
      </c>
      <c r="DR33" s="103" t="str" cm="1">
        <f t="array" ref="DR33">IFERROR(INDEX('03.Muestra'!$E$8:$E$17,SMALL(IF("Documento no web"='03.Muestra'!$D$8:$D$17,ROW('03.Muestra'!$E$8:$E$17)-MIN(ROW('03.Muestra'!$D$8:$D$17))+1,""),ROW()-2)),"")</f>
        <v/>
      </c>
      <c r="DS33" s="103" t="e">
        <f>RESULTADOS!#REF!</f>
        <v>#REF!</v>
      </c>
      <c r="DT33" s="103" t="str" cm="1">
        <f t="array" ref="DT33">IFERROR(INDEX('03.Muestra'!$G$8:$G$17,SMALL(IF("Documento no web"='03.Muestra'!$D$8:$D$17,ROW('03.Muestra'!$G$8:$G$17)-MIN(ROW('03.Muestra'!$D$8:$D$17))+1,""),ROW()-2)),"")</f>
        <v/>
      </c>
      <c r="DU33" s="167" t="str" cm="1">
        <f t="array" ref="DU33">IFERROR(INDEX('03.Muestra'!$H$8:$H$17,SMALL(IF("Documento no web"='03.Muestra'!$D$8:$D$17,ROW('03.Muestra'!$H$8:$H$17)-MIN(ROW('03.Muestra'!$D$8:$D$17))+1,""),ROW()-2)),"")</f>
        <v/>
      </c>
      <c r="DV33" s="101" t="e">
        <f>RESULTADOS!#REF!</f>
        <v>#REF!</v>
      </c>
      <c r="DW33" s="101" t="e">
        <f>RESULTADOS!#REF!</f>
        <v>#REF!</v>
      </c>
      <c r="DX33" s="101" t="e">
        <f>RESULTADOS!#REF!</f>
        <v>#REF!</v>
      </c>
      <c r="DY33" s="101" t="e">
        <f>RESULTADOS!#REF!</f>
        <v>#REF!</v>
      </c>
      <c r="DZ33" s="101" t="e">
        <f>RESULTADOS!#REF!</f>
        <v>#REF!</v>
      </c>
      <c r="EA33" s="101" t="e">
        <f>RESULTADOS!#REF!</f>
        <v>#REF!</v>
      </c>
      <c r="EB33" s="101" t="e">
        <f>RESULTADOS!#REF!</f>
        <v>#REF!</v>
      </c>
      <c r="EC33" s="101" t="e">
        <f>RESULTADOS!#REF!</f>
        <v>#REF!</v>
      </c>
      <c r="ED33" s="101" t="e">
        <f>RESULTADOS!#REF!</f>
        <v>#REF!</v>
      </c>
      <c r="EE33" s="101" t="e">
        <f>RESULTADOS!#REF!</f>
        <v>#REF!</v>
      </c>
      <c r="EF33" s="101" t="e">
        <f>RESULTADOS!#REF!</f>
        <v>#REF!</v>
      </c>
      <c r="EG33" s="101" t="e">
        <f>RESULTADOS!#REF!</f>
        <v>#REF!</v>
      </c>
      <c r="EH33" s="101" t="e">
        <f>RESULTADOS!#REF!</f>
        <v>#REF!</v>
      </c>
      <c r="EI33" s="101" t="e">
        <f>RESULTADOS!#REF!</f>
        <v>#REF!</v>
      </c>
      <c r="EJ33" s="101" t="e">
        <f>RESULTADOS!#REF!</f>
        <v>#REF!</v>
      </c>
      <c r="EK33" s="101" t="e">
        <f>RESULTADOS!#REF!</f>
        <v>#REF!</v>
      </c>
      <c r="EL33" s="101" t="e">
        <f>RESULTADOS!#REF!</f>
        <v>#REF!</v>
      </c>
      <c r="EM33" s="101" t="e">
        <f>RESULTADOS!#REF!</f>
        <v>#REF!</v>
      </c>
      <c r="EN33" s="101" t="e">
        <f>RESULTADOS!#REF!</f>
        <v>#REF!</v>
      </c>
      <c r="EO33" s="101" t="e">
        <f>RESULTADOS!#REF!</f>
        <v>#REF!</v>
      </c>
      <c r="EP33" s="101" t="e">
        <f>RESULTADOS!#REF!</f>
        <v>#REF!</v>
      </c>
      <c r="EQ33" s="101" t="e">
        <f>RESULTADOS!#REF!</f>
        <v>#REF!</v>
      </c>
      <c r="ER33" s="101" t="e">
        <f>RESULTADOS!#REF!</f>
        <v>#REF!</v>
      </c>
      <c r="ES33" s="101" t="e">
        <f>RESULTADOS!#REF!</f>
        <v>#REF!</v>
      </c>
      <c r="ET33" s="101" t="e">
        <f>RESULTADOS!#REF!</f>
        <v>#REF!</v>
      </c>
      <c r="EU33" s="101" t="e">
        <f>RESULTADOS!#REF!</f>
        <v>#REF!</v>
      </c>
      <c r="EV33" s="101" t="e">
        <f>RESULTADOS!#REF!</f>
        <v>#REF!</v>
      </c>
      <c r="EW33" s="101" t="e">
        <f>RESULTADOS!#REF!</f>
        <v>#REF!</v>
      </c>
      <c r="EX33" s="101" t="e">
        <f>RESULTADOS!#REF!</f>
        <v>#REF!</v>
      </c>
      <c r="EY33" s="101" t="e">
        <f>RESULTADOS!#REF!</f>
        <v>#REF!</v>
      </c>
      <c r="EZ33" s="101" t="e">
        <f>RESULTADOS!#REF!</f>
        <v>#REF!</v>
      </c>
      <c r="FA33" s="101" t="e">
        <f>RESULTADOS!#REF!</f>
        <v>#REF!</v>
      </c>
      <c r="FB33" s="101" t="e">
        <f>RESULTADOS!#REF!</f>
        <v>#REF!</v>
      </c>
      <c r="FC33" s="101" t="e">
        <f>RESULTADOS!#REF!</f>
        <v>#REF!</v>
      </c>
      <c r="FD33" s="101" t="e">
        <f>RESULTADOS!#REF!</f>
        <v>#REF!</v>
      </c>
      <c r="FE33" s="101" t="e">
        <f>RESULTADOS!#REF!</f>
        <v>#REF!</v>
      </c>
      <c r="FF33" s="101" t="e">
        <f>RESULTADOS!#REF!</f>
        <v>#REF!</v>
      </c>
      <c r="FG33" s="101" t="e">
        <f>RESULTADOS!#REF!</f>
        <v>#REF!</v>
      </c>
      <c r="FH33" s="101" t="e">
        <f>RESULTADOS!#REF!</f>
        <v>#REF!</v>
      </c>
      <c r="FI33" s="101" t="e">
        <f>RESULTADOS!#REF!</f>
        <v>#REF!</v>
      </c>
      <c r="FJ33" s="101" t="e">
        <f>RESULTADOS!#REF!</f>
        <v>#REF!</v>
      </c>
      <c r="FK33" s="101" t="e">
        <f>RESULTADOS!#REF!</f>
        <v>#REF!</v>
      </c>
      <c r="FL33" s="101" t="e">
        <f>RESULTADOS!#REF!</f>
        <v>#REF!</v>
      </c>
      <c r="FM33" s="101" t="e">
        <f>RESULTADOS!#REF!</f>
        <v>#REF!</v>
      </c>
      <c r="FN33" s="101" t="e">
        <f>RESULTADOS!#REF!</f>
        <v>#REF!</v>
      </c>
    </row>
    <row r="34" spans="3:170">
      <c r="T34" s="103" t="e">
        <f>RESULTADOS!#REF!</f>
        <v>#REF!</v>
      </c>
      <c r="U34" s="103" t="e">
        <f>RESULTADOS!#REF!</f>
        <v>#REF!</v>
      </c>
      <c r="V34" s="103" t="e">
        <f t="shared" si="0"/>
        <v>#REF!</v>
      </c>
      <c r="W34" s="103" t="str">
        <v/>
      </c>
      <c r="X34" s="103" t="e">
        <f>RESULTADOS!#REF!</f>
        <v>#REF!</v>
      </c>
      <c r="Y34" s="103" t="str">
        <v/>
      </c>
      <c r="Z34" s="167" t="str">
        <v/>
      </c>
      <c r="AA34" s="101" t="e">
        <f>RESULTADOS!#REF!</f>
        <v>#REF!</v>
      </c>
      <c r="AB34" s="101" t="e">
        <f>RESULTADOS!#REF!</f>
        <v>#REF!</v>
      </c>
      <c r="AC34" s="101" t="e">
        <f>RESULTADOS!#REF!</f>
        <v>#REF!</v>
      </c>
      <c r="AD34" s="101" t="e">
        <f>RESULTADOS!#REF!</f>
        <v>#REF!</v>
      </c>
      <c r="AE34" s="101" t="e">
        <f>RESULTADOS!#REF!</f>
        <v>#REF!</v>
      </c>
      <c r="AF34" s="101" t="e">
        <f>RESULTADOS!#REF!</f>
        <v>#REF!</v>
      </c>
      <c r="AG34" s="101" t="e">
        <f>RESULTADOS!#REF!</f>
        <v>#REF!</v>
      </c>
      <c r="AH34" s="101" t="e">
        <f>RESULTADOS!#REF!</f>
        <v>#REF!</v>
      </c>
      <c r="AI34" s="101" t="e">
        <f>RESULTADOS!#REF!</f>
        <v>#REF!</v>
      </c>
      <c r="AJ34" s="101" t="e">
        <f>RESULTADOS!#REF!</f>
        <v>#REF!</v>
      </c>
      <c r="AK34" s="101" t="e">
        <f>RESULTADOS!#REF!</f>
        <v>#REF!</v>
      </c>
      <c r="AL34" s="101" t="e">
        <f>RESULTADOS!#REF!</f>
        <v>#REF!</v>
      </c>
      <c r="AM34" s="101" t="e">
        <f>RESULTADOS!#REF!</f>
        <v>#REF!</v>
      </c>
      <c r="AN34" s="101" t="e">
        <f>RESULTADOS!#REF!</f>
        <v>#REF!</v>
      </c>
      <c r="AO34" s="101" t="e">
        <f>RESULTADOS!#REF!</f>
        <v>#REF!</v>
      </c>
      <c r="AP34" s="101" t="e">
        <f>RESULTADOS!#REF!</f>
        <v>#REF!</v>
      </c>
      <c r="AQ34" s="101" t="e">
        <f>RESULTADOS!#REF!</f>
        <v>#REF!</v>
      </c>
      <c r="AR34" s="101" t="e">
        <f>RESULTADOS!#REF!</f>
        <v>#REF!</v>
      </c>
      <c r="AS34" s="101" t="e">
        <f>RESULTADOS!#REF!</f>
        <v>#REF!</v>
      </c>
      <c r="AT34" s="101" t="e">
        <f>RESULTADOS!#REF!</f>
        <v>#REF!</v>
      </c>
      <c r="AU34" s="101" t="e">
        <f>RESULTADOS!#REF!</f>
        <v>#REF!</v>
      </c>
      <c r="AV34" s="101" t="e">
        <f>RESULTADOS!#REF!</f>
        <v>#REF!</v>
      </c>
      <c r="AW34" s="101" t="e">
        <f>RESULTADOS!#REF!</f>
        <v>#REF!</v>
      </c>
      <c r="AX34" s="101" t="e">
        <f>RESULTADOS!#REF!</f>
        <v>#REF!</v>
      </c>
      <c r="AY34" s="101" t="e">
        <f>RESULTADOS!#REF!</f>
        <v>#REF!</v>
      </c>
      <c r="AZ34" s="101" t="e">
        <f>RESULTADOS!#REF!</f>
        <v>#REF!</v>
      </c>
      <c r="BA34" s="101" t="e">
        <f>RESULTADOS!#REF!</f>
        <v>#REF!</v>
      </c>
      <c r="BB34" s="101" t="e">
        <f>RESULTADOS!#REF!</f>
        <v>#REF!</v>
      </c>
      <c r="BC34" s="101" t="e">
        <f>RESULTADOS!#REF!</f>
        <v>#REF!</v>
      </c>
      <c r="BD34" s="101" t="e">
        <f>RESULTADOS!#REF!</f>
        <v>#REF!</v>
      </c>
      <c r="BE34" s="101" t="e">
        <f>RESULTADOS!#REF!</f>
        <v>#REF!</v>
      </c>
      <c r="BF34" s="101" t="e">
        <f>RESULTADOS!#REF!</f>
        <v>#REF!</v>
      </c>
      <c r="BG34" s="101" t="e">
        <f>RESULTADOS!#REF!</f>
        <v>#REF!</v>
      </c>
      <c r="BH34" s="101" t="e">
        <f>RESULTADOS!#REF!</f>
        <v>#REF!</v>
      </c>
      <c r="BI34" s="101" t="e">
        <f>RESULTADOS!#REF!</f>
        <v>#REF!</v>
      </c>
      <c r="BJ34" s="101" t="e">
        <f>RESULTADOS!#REF!</f>
        <v>#REF!</v>
      </c>
      <c r="BK34" s="101" t="e">
        <f>RESULTADOS!#REF!</f>
        <v>#REF!</v>
      </c>
      <c r="BL34" s="101" t="e">
        <f>RESULTADOS!#REF!</f>
        <v>#REF!</v>
      </c>
      <c r="BM34" s="101" t="e">
        <f>RESULTADOS!#REF!</f>
        <v>#REF!</v>
      </c>
      <c r="BN34" s="101" t="e">
        <f>RESULTADOS!#REF!</f>
        <v>#REF!</v>
      </c>
      <c r="BO34" s="101" t="e">
        <f>RESULTADOS!#REF!</f>
        <v>#REF!</v>
      </c>
      <c r="BP34" s="101" t="e">
        <f>RESULTADOS!#REF!</f>
        <v>#REF!</v>
      </c>
      <c r="BQ34" s="101" t="e">
        <f>RESULTADOS!#REF!</f>
        <v>#REF!</v>
      </c>
      <c r="BR34" s="101" t="e">
        <f>RESULTADOS!#REF!</f>
        <v>#REF!</v>
      </c>
      <c r="BS34" s="101" t="e">
        <f>RESULTADOS!#REF!</f>
        <v>#REF!</v>
      </c>
      <c r="BT34" s="101" t="e">
        <f>RESULTADOS!#REF!</f>
        <v>#REF!</v>
      </c>
      <c r="BU34" s="101" t="e">
        <f>RESULTADOS!#REF!</f>
        <v>#REF!</v>
      </c>
      <c r="BV34" s="101" t="e">
        <f>RESULTADOS!#REF!</f>
        <v>#REF!</v>
      </c>
      <c r="BW34" s="101" t="e">
        <f>RESULTADOS!#REF!</f>
        <v>#REF!</v>
      </c>
      <c r="BX34" s="101" t="e">
        <f>RESULTADOS!#REF!</f>
        <v>#REF!</v>
      </c>
      <c r="BY34" s="101" t="e">
        <f>RESULTADOS!#REF!</f>
        <v>#REF!</v>
      </c>
      <c r="BZ34" s="101" t="e">
        <f>RESULTADOS!#REF!</f>
        <v>#REF!</v>
      </c>
      <c r="CA34" s="101" t="e">
        <f>RESULTADOS!#REF!</f>
        <v>#REF!</v>
      </c>
      <c r="CB34" s="101" t="e">
        <f>RESULTADOS!#REF!</f>
        <v>#REF!</v>
      </c>
      <c r="CC34" s="101" t="e">
        <f>RESULTADOS!#REF!</f>
        <v>#REF!</v>
      </c>
      <c r="CD34" s="101" t="e">
        <f>RESULTADOS!#REF!</f>
        <v>#REF!</v>
      </c>
      <c r="CE34" s="101" t="e">
        <f>RESULTADOS!#REF!</f>
        <v>#REF!</v>
      </c>
      <c r="CF34" s="101" t="e">
        <f>RESULTADOS!#REF!</f>
        <v>#REF!</v>
      </c>
      <c r="CG34" s="101" t="e">
        <f>RESULTADOS!#REF!</f>
        <v>#REF!</v>
      </c>
      <c r="CH34" s="101" t="e">
        <f>RESULTADOS!#REF!</f>
        <v>#REF!</v>
      </c>
      <c r="CI34" s="101" t="e">
        <f>RESULTADOS!#REF!</f>
        <v>#REF!</v>
      </c>
      <c r="CJ34" s="101" t="e">
        <f>RESULTADOS!#REF!</f>
        <v>#REF!</v>
      </c>
      <c r="CK34" s="101" t="e">
        <f>RESULTADOS!#REF!</f>
        <v>#REF!</v>
      </c>
      <c r="CL34" s="101" t="e">
        <f>RESULTADOS!#REF!</f>
        <v>#REF!</v>
      </c>
      <c r="CM34" s="101" t="e">
        <f>RESULTADOS!#REF!</f>
        <v>#REF!</v>
      </c>
      <c r="CN34" s="101" t="e">
        <f>RESULTADOS!#REF!</f>
        <v>#REF!</v>
      </c>
      <c r="CO34" s="101" t="e">
        <f>RESULTADOS!#REF!</f>
        <v>#REF!</v>
      </c>
      <c r="CP34" s="101" t="e">
        <f>RESULTADOS!#REF!</f>
        <v>#REF!</v>
      </c>
      <c r="CQ34" s="101" t="e">
        <f>RESULTADOS!#REF!</f>
        <v>#REF!</v>
      </c>
      <c r="CR34" s="101" t="e">
        <f>RESULTADOS!#REF!</f>
        <v>#REF!</v>
      </c>
      <c r="CS34" s="101" t="e">
        <f>RESULTADOS!#REF!</f>
        <v>#REF!</v>
      </c>
      <c r="CT34" s="101" t="e">
        <f>RESULTADOS!#REF!</f>
        <v>#REF!</v>
      </c>
      <c r="CU34" s="101" t="e">
        <f>RESULTADOS!#REF!</f>
        <v>#REF!</v>
      </c>
      <c r="CV34" s="101" t="e">
        <f>RESULTADOS!#REF!</f>
        <v>#REF!</v>
      </c>
      <c r="CW34" s="101" t="e">
        <f>RESULTADOS!#REF!</f>
        <v>#REF!</v>
      </c>
      <c r="CX34" s="101" t="e">
        <f>RESULTADOS!#REF!</f>
        <v>#REF!</v>
      </c>
      <c r="CY34" s="101" t="e">
        <f>RESULTADOS!#REF!</f>
        <v>#REF!</v>
      </c>
      <c r="CZ34" s="101" t="e">
        <f>RESULTADOS!#REF!</f>
        <v>#REF!</v>
      </c>
      <c r="DA34" s="101" t="e">
        <f>RESULTADOS!#REF!</f>
        <v>#REF!</v>
      </c>
      <c r="DB34" s="101" t="e">
        <f>RESULTADOS!#REF!</f>
        <v>#REF!</v>
      </c>
      <c r="DC34" s="101" t="e">
        <f>RESULTADOS!#REF!</f>
        <v>#REF!</v>
      </c>
      <c r="DD34" s="101" t="e">
        <f>RESULTADOS!#REF!</f>
        <v>#REF!</v>
      </c>
      <c r="DE34" s="101" t="e">
        <f>RESULTADOS!#REF!</f>
        <v>#REF!</v>
      </c>
      <c r="DF34" s="101" t="e">
        <f>RESULTADOS!#REF!</f>
        <v>#REF!</v>
      </c>
      <c r="DG34" s="101" t="e">
        <f>RESULTADOS!#REF!</f>
        <v>#REF!</v>
      </c>
      <c r="DH34" s="101" t="e">
        <f>RESULTADOS!#REF!</f>
        <v>#REF!</v>
      </c>
      <c r="DI34" s="101" t="e">
        <f>RESULTADOS!#REF!</f>
        <v>#REF!</v>
      </c>
      <c r="DJ34" s="101" t="e">
        <f>RESULTADOS!#REF!</f>
        <v>#REF!</v>
      </c>
      <c r="DK34" s="101" t="e">
        <f>RESULTADOS!#REF!</f>
        <v>#REF!</v>
      </c>
      <c r="DL34" s="101" t="e">
        <f>RESULTADOS!#REF!</f>
        <v>#REF!</v>
      </c>
      <c r="DM34" s="101" t="e">
        <f>RESULTADOS!#REF!</f>
        <v>#REF!</v>
      </c>
      <c r="DN34" s="101" t="e">
        <f>RESULTADOS!#REF!</f>
        <v>#REF!</v>
      </c>
      <c r="DO34" s="103" t="e">
        <f>RESULTADOS!#REF!</f>
        <v>#REF!</v>
      </c>
      <c r="DP34" s="103" t="e">
        <f>RESULTADOS!#REF!</f>
        <v>#REF!</v>
      </c>
      <c r="DQ34" s="103" t="e">
        <f t="shared" si="1"/>
        <v>#REF!</v>
      </c>
      <c r="DR34" s="103" t="str" cm="1">
        <f t="array" ref="DR34">IFERROR(INDEX('03.Muestra'!$E$8:$E$17,SMALL(IF("Documento no web"='03.Muestra'!$D$8:$D$17,ROW('03.Muestra'!$E$8:$E$17)-MIN(ROW('03.Muestra'!$D$8:$D$17))+1,""),ROW()-2)),"")</f>
        <v/>
      </c>
      <c r="DS34" s="103" t="e">
        <f>RESULTADOS!#REF!</f>
        <v>#REF!</v>
      </c>
      <c r="DT34" s="103" t="str" cm="1">
        <f t="array" ref="DT34">IFERROR(INDEX('03.Muestra'!$G$8:$G$17,SMALL(IF("Documento no web"='03.Muestra'!$D$8:$D$17,ROW('03.Muestra'!$G$8:$G$17)-MIN(ROW('03.Muestra'!$D$8:$D$17))+1,""),ROW()-2)),"")</f>
        <v/>
      </c>
      <c r="DU34" s="167" t="str" cm="1">
        <f t="array" ref="DU34">IFERROR(INDEX('03.Muestra'!$H$8:$H$17,SMALL(IF("Documento no web"='03.Muestra'!$D$8:$D$17,ROW('03.Muestra'!$H$8:$H$17)-MIN(ROW('03.Muestra'!$D$8:$D$17))+1,""),ROW()-2)),"")</f>
        <v/>
      </c>
      <c r="DV34" s="101" t="e">
        <f>RESULTADOS!#REF!</f>
        <v>#REF!</v>
      </c>
      <c r="DW34" s="101" t="e">
        <f>RESULTADOS!#REF!</f>
        <v>#REF!</v>
      </c>
      <c r="DX34" s="101" t="e">
        <f>RESULTADOS!#REF!</f>
        <v>#REF!</v>
      </c>
      <c r="DY34" s="101" t="e">
        <f>RESULTADOS!#REF!</f>
        <v>#REF!</v>
      </c>
      <c r="DZ34" s="101" t="e">
        <f>RESULTADOS!#REF!</f>
        <v>#REF!</v>
      </c>
      <c r="EA34" s="101" t="e">
        <f>RESULTADOS!#REF!</f>
        <v>#REF!</v>
      </c>
      <c r="EB34" s="101" t="e">
        <f>RESULTADOS!#REF!</f>
        <v>#REF!</v>
      </c>
      <c r="EC34" s="101" t="e">
        <f>RESULTADOS!#REF!</f>
        <v>#REF!</v>
      </c>
      <c r="ED34" s="101" t="e">
        <f>RESULTADOS!#REF!</f>
        <v>#REF!</v>
      </c>
      <c r="EE34" s="101" t="e">
        <f>RESULTADOS!#REF!</f>
        <v>#REF!</v>
      </c>
      <c r="EF34" s="101" t="e">
        <f>RESULTADOS!#REF!</f>
        <v>#REF!</v>
      </c>
      <c r="EG34" s="101" t="e">
        <f>RESULTADOS!#REF!</f>
        <v>#REF!</v>
      </c>
      <c r="EH34" s="101" t="e">
        <f>RESULTADOS!#REF!</f>
        <v>#REF!</v>
      </c>
      <c r="EI34" s="101" t="e">
        <f>RESULTADOS!#REF!</f>
        <v>#REF!</v>
      </c>
      <c r="EJ34" s="101" t="e">
        <f>RESULTADOS!#REF!</f>
        <v>#REF!</v>
      </c>
      <c r="EK34" s="101" t="e">
        <f>RESULTADOS!#REF!</f>
        <v>#REF!</v>
      </c>
      <c r="EL34" s="101" t="e">
        <f>RESULTADOS!#REF!</f>
        <v>#REF!</v>
      </c>
      <c r="EM34" s="101" t="e">
        <f>RESULTADOS!#REF!</f>
        <v>#REF!</v>
      </c>
      <c r="EN34" s="101" t="e">
        <f>RESULTADOS!#REF!</f>
        <v>#REF!</v>
      </c>
      <c r="EO34" s="101" t="e">
        <f>RESULTADOS!#REF!</f>
        <v>#REF!</v>
      </c>
      <c r="EP34" s="101" t="e">
        <f>RESULTADOS!#REF!</f>
        <v>#REF!</v>
      </c>
      <c r="EQ34" s="101" t="e">
        <f>RESULTADOS!#REF!</f>
        <v>#REF!</v>
      </c>
      <c r="ER34" s="101" t="e">
        <f>RESULTADOS!#REF!</f>
        <v>#REF!</v>
      </c>
      <c r="ES34" s="101" t="e">
        <f>RESULTADOS!#REF!</f>
        <v>#REF!</v>
      </c>
      <c r="ET34" s="101" t="e">
        <f>RESULTADOS!#REF!</f>
        <v>#REF!</v>
      </c>
      <c r="EU34" s="101" t="e">
        <f>RESULTADOS!#REF!</f>
        <v>#REF!</v>
      </c>
      <c r="EV34" s="101" t="e">
        <f>RESULTADOS!#REF!</f>
        <v>#REF!</v>
      </c>
      <c r="EW34" s="101" t="e">
        <f>RESULTADOS!#REF!</f>
        <v>#REF!</v>
      </c>
      <c r="EX34" s="101" t="e">
        <f>RESULTADOS!#REF!</f>
        <v>#REF!</v>
      </c>
      <c r="EY34" s="101" t="e">
        <f>RESULTADOS!#REF!</f>
        <v>#REF!</v>
      </c>
      <c r="EZ34" s="101" t="e">
        <f>RESULTADOS!#REF!</f>
        <v>#REF!</v>
      </c>
      <c r="FA34" s="101" t="e">
        <f>RESULTADOS!#REF!</f>
        <v>#REF!</v>
      </c>
      <c r="FB34" s="101" t="e">
        <f>RESULTADOS!#REF!</f>
        <v>#REF!</v>
      </c>
      <c r="FC34" s="101" t="e">
        <f>RESULTADOS!#REF!</f>
        <v>#REF!</v>
      </c>
      <c r="FD34" s="101" t="e">
        <f>RESULTADOS!#REF!</f>
        <v>#REF!</v>
      </c>
      <c r="FE34" s="101" t="e">
        <f>RESULTADOS!#REF!</f>
        <v>#REF!</v>
      </c>
      <c r="FF34" s="101" t="e">
        <f>RESULTADOS!#REF!</f>
        <v>#REF!</v>
      </c>
      <c r="FG34" s="101" t="e">
        <f>RESULTADOS!#REF!</f>
        <v>#REF!</v>
      </c>
      <c r="FH34" s="101" t="e">
        <f>RESULTADOS!#REF!</f>
        <v>#REF!</v>
      </c>
      <c r="FI34" s="101" t="e">
        <f>RESULTADOS!#REF!</f>
        <v>#REF!</v>
      </c>
      <c r="FJ34" s="101" t="e">
        <f>RESULTADOS!#REF!</f>
        <v>#REF!</v>
      </c>
      <c r="FK34" s="101" t="e">
        <f>RESULTADOS!#REF!</f>
        <v>#REF!</v>
      </c>
      <c r="FL34" s="101" t="e">
        <f>RESULTADOS!#REF!</f>
        <v>#REF!</v>
      </c>
      <c r="FM34" s="101" t="e">
        <f>RESULTADOS!#REF!</f>
        <v>#REF!</v>
      </c>
      <c r="FN34" s="101" t="e">
        <f>RESULTADOS!#REF!</f>
        <v>#REF!</v>
      </c>
    </row>
    <row r="35" spans="3:170">
      <c r="T35" s="103" t="e">
        <f>RESULTADOS!#REF!</f>
        <v>#REF!</v>
      </c>
      <c r="U35" s="103" t="e">
        <f>RESULTADOS!#REF!</f>
        <v>#REF!</v>
      </c>
      <c r="V35" s="103" t="e">
        <f t="shared" si="0"/>
        <v>#REF!</v>
      </c>
      <c r="W35" s="103" t="str">
        <v/>
      </c>
      <c r="X35" s="103" t="e">
        <f>RESULTADOS!#REF!</f>
        <v>#REF!</v>
      </c>
      <c r="Y35" s="103" t="str">
        <v/>
      </c>
      <c r="Z35" s="167" t="str">
        <v/>
      </c>
      <c r="AA35" s="101" t="e">
        <f>RESULTADOS!#REF!</f>
        <v>#REF!</v>
      </c>
      <c r="AB35" s="101" t="e">
        <f>RESULTADOS!#REF!</f>
        <v>#REF!</v>
      </c>
      <c r="AC35" s="101" t="e">
        <f>RESULTADOS!#REF!</f>
        <v>#REF!</v>
      </c>
      <c r="AD35" s="101" t="e">
        <f>RESULTADOS!#REF!</f>
        <v>#REF!</v>
      </c>
      <c r="AE35" s="101" t="e">
        <f>RESULTADOS!#REF!</f>
        <v>#REF!</v>
      </c>
      <c r="AF35" s="101" t="e">
        <f>RESULTADOS!#REF!</f>
        <v>#REF!</v>
      </c>
      <c r="AG35" s="101" t="e">
        <f>RESULTADOS!#REF!</f>
        <v>#REF!</v>
      </c>
      <c r="AH35" s="101" t="e">
        <f>RESULTADOS!#REF!</f>
        <v>#REF!</v>
      </c>
      <c r="AI35" s="101" t="e">
        <f>RESULTADOS!#REF!</f>
        <v>#REF!</v>
      </c>
      <c r="AJ35" s="101" t="e">
        <f>RESULTADOS!#REF!</f>
        <v>#REF!</v>
      </c>
      <c r="AK35" s="101" t="e">
        <f>RESULTADOS!#REF!</f>
        <v>#REF!</v>
      </c>
      <c r="AL35" s="101" t="e">
        <f>RESULTADOS!#REF!</f>
        <v>#REF!</v>
      </c>
      <c r="AM35" s="101" t="e">
        <f>RESULTADOS!#REF!</f>
        <v>#REF!</v>
      </c>
      <c r="AN35" s="101" t="e">
        <f>RESULTADOS!#REF!</f>
        <v>#REF!</v>
      </c>
      <c r="AO35" s="101" t="e">
        <f>RESULTADOS!#REF!</f>
        <v>#REF!</v>
      </c>
      <c r="AP35" s="101" t="e">
        <f>RESULTADOS!#REF!</f>
        <v>#REF!</v>
      </c>
      <c r="AQ35" s="101" t="e">
        <f>RESULTADOS!#REF!</f>
        <v>#REF!</v>
      </c>
      <c r="AR35" s="101" t="e">
        <f>RESULTADOS!#REF!</f>
        <v>#REF!</v>
      </c>
      <c r="AS35" s="101" t="e">
        <f>RESULTADOS!#REF!</f>
        <v>#REF!</v>
      </c>
      <c r="AT35" s="101" t="e">
        <f>RESULTADOS!#REF!</f>
        <v>#REF!</v>
      </c>
      <c r="AU35" s="101" t="e">
        <f>RESULTADOS!#REF!</f>
        <v>#REF!</v>
      </c>
      <c r="AV35" s="101" t="e">
        <f>RESULTADOS!#REF!</f>
        <v>#REF!</v>
      </c>
      <c r="AW35" s="101" t="e">
        <f>RESULTADOS!#REF!</f>
        <v>#REF!</v>
      </c>
      <c r="AX35" s="101" t="e">
        <f>RESULTADOS!#REF!</f>
        <v>#REF!</v>
      </c>
      <c r="AY35" s="101" t="e">
        <f>RESULTADOS!#REF!</f>
        <v>#REF!</v>
      </c>
      <c r="AZ35" s="101" t="e">
        <f>RESULTADOS!#REF!</f>
        <v>#REF!</v>
      </c>
      <c r="BA35" s="101" t="e">
        <f>RESULTADOS!#REF!</f>
        <v>#REF!</v>
      </c>
      <c r="BB35" s="101" t="e">
        <f>RESULTADOS!#REF!</f>
        <v>#REF!</v>
      </c>
      <c r="BC35" s="101" t="e">
        <f>RESULTADOS!#REF!</f>
        <v>#REF!</v>
      </c>
      <c r="BD35" s="101" t="e">
        <f>RESULTADOS!#REF!</f>
        <v>#REF!</v>
      </c>
      <c r="BE35" s="101" t="e">
        <f>RESULTADOS!#REF!</f>
        <v>#REF!</v>
      </c>
      <c r="BF35" s="101" t="e">
        <f>RESULTADOS!#REF!</f>
        <v>#REF!</v>
      </c>
      <c r="BG35" s="101" t="e">
        <f>RESULTADOS!#REF!</f>
        <v>#REF!</v>
      </c>
      <c r="BH35" s="101" t="e">
        <f>RESULTADOS!#REF!</f>
        <v>#REF!</v>
      </c>
      <c r="BI35" s="101" t="e">
        <f>RESULTADOS!#REF!</f>
        <v>#REF!</v>
      </c>
      <c r="BJ35" s="101" t="e">
        <f>RESULTADOS!#REF!</f>
        <v>#REF!</v>
      </c>
      <c r="BK35" s="101" t="e">
        <f>RESULTADOS!#REF!</f>
        <v>#REF!</v>
      </c>
      <c r="BL35" s="101" t="e">
        <f>RESULTADOS!#REF!</f>
        <v>#REF!</v>
      </c>
      <c r="BM35" s="101" t="e">
        <f>RESULTADOS!#REF!</f>
        <v>#REF!</v>
      </c>
      <c r="BN35" s="101" t="e">
        <f>RESULTADOS!#REF!</f>
        <v>#REF!</v>
      </c>
      <c r="BO35" s="101" t="e">
        <f>RESULTADOS!#REF!</f>
        <v>#REF!</v>
      </c>
      <c r="BP35" s="101" t="e">
        <f>RESULTADOS!#REF!</f>
        <v>#REF!</v>
      </c>
      <c r="BQ35" s="101" t="e">
        <f>RESULTADOS!#REF!</f>
        <v>#REF!</v>
      </c>
      <c r="BR35" s="101" t="e">
        <f>RESULTADOS!#REF!</f>
        <v>#REF!</v>
      </c>
      <c r="BS35" s="101" t="e">
        <f>RESULTADOS!#REF!</f>
        <v>#REF!</v>
      </c>
      <c r="BT35" s="101" t="e">
        <f>RESULTADOS!#REF!</f>
        <v>#REF!</v>
      </c>
      <c r="BU35" s="101" t="e">
        <f>RESULTADOS!#REF!</f>
        <v>#REF!</v>
      </c>
      <c r="BV35" s="101" t="e">
        <f>RESULTADOS!#REF!</f>
        <v>#REF!</v>
      </c>
      <c r="BW35" s="101" t="e">
        <f>RESULTADOS!#REF!</f>
        <v>#REF!</v>
      </c>
      <c r="BX35" s="101" t="e">
        <f>RESULTADOS!#REF!</f>
        <v>#REF!</v>
      </c>
      <c r="BY35" s="101" t="e">
        <f>RESULTADOS!#REF!</f>
        <v>#REF!</v>
      </c>
      <c r="BZ35" s="101" t="e">
        <f>RESULTADOS!#REF!</f>
        <v>#REF!</v>
      </c>
      <c r="CA35" s="101" t="e">
        <f>RESULTADOS!#REF!</f>
        <v>#REF!</v>
      </c>
      <c r="CB35" s="101" t="e">
        <f>RESULTADOS!#REF!</f>
        <v>#REF!</v>
      </c>
      <c r="CC35" s="101" t="e">
        <f>RESULTADOS!#REF!</f>
        <v>#REF!</v>
      </c>
      <c r="CD35" s="101" t="e">
        <f>RESULTADOS!#REF!</f>
        <v>#REF!</v>
      </c>
      <c r="CE35" s="101" t="e">
        <f>RESULTADOS!#REF!</f>
        <v>#REF!</v>
      </c>
      <c r="CF35" s="101" t="e">
        <f>RESULTADOS!#REF!</f>
        <v>#REF!</v>
      </c>
      <c r="CG35" s="101" t="e">
        <f>RESULTADOS!#REF!</f>
        <v>#REF!</v>
      </c>
      <c r="CH35" s="101" t="e">
        <f>RESULTADOS!#REF!</f>
        <v>#REF!</v>
      </c>
      <c r="CI35" s="101" t="e">
        <f>RESULTADOS!#REF!</f>
        <v>#REF!</v>
      </c>
      <c r="CJ35" s="101" t="e">
        <f>RESULTADOS!#REF!</f>
        <v>#REF!</v>
      </c>
      <c r="CK35" s="101" t="e">
        <f>RESULTADOS!#REF!</f>
        <v>#REF!</v>
      </c>
      <c r="CL35" s="101" t="e">
        <f>RESULTADOS!#REF!</f>
        <v>#REF!</v>
      </c>
      <c r="CM35" s="101" t="e">
        <f>RESULTADOS!#REF!</f>
        <v>#REF!</v>
      </c>
      <c r="CN35" s="101" t="e">
        <f>RESULTADOS!#REF!</f>
        <v>#REF!</v>
      </c>
      <c r="CO35" s="101" t="e">
        <f>RESULTADOS!#REF!</f>
        <v>#REF!</v>
      </c>
      <c r="CP35" s="101" t="e">
        <f>RESULTADOS!#REF!</f>
        <v>#REF!</v>
      </c>
      <c r="CQ35" s="101" t="e">
        <f>RESULTADOS!#REF!</f>
        <v>#REF!</v>
      </c>
      <c r="CR35" s="101" t="e">
        <f>RESULTADOS!#REF!</f>
        <v>#REF!</v>
      </c>
      <c r="CS35" s="101" t="e">
        <f>RESULTADOS!#REF!</f>
        <v>#REF!</v>
      </c>
      <c r="CT35" s="101" t="e">
        <f>RESULTADOS!#REF!</f>
        <v>#REF!</v>
      </c>
      <c r="CU35" s="101" t="e">
        <f>RESULTADOS!#REF!</f>
        <v>#REF!</v>
      </c>
      <c r="CV35" s="101" t="e">
        <f>RESULTADOS!#REF!</f>
        <v>#REF!</v>
      </c>
      <c r="CW35" s="101" t="e">
        <f>RESULTADOS!#REF!</f>
        <v>#REF!</v>
      </c>
      <c r="CX35" s="101" t="e">
        <f>RESULTADOS!#REF!</f>
        <v>#REF!</v>
      </c>
      <c r="CY35" s="101" t="e">
        <f>RESULTADOS!#REF!</f>
        <v>#REF!</v>
      </c>
      <c r="CZ35" s="101" t="e">
        <f>RESULTADOS!#REF!</f>
        <v>#REF!</v>
      </c>
      <c r="DA35" s="101" t="e">
        <f>RESULTADOS!#REF!</f>
        <v>#REF!</v>
      </c>
      <c r="DB35" s="101" t="e">
        <f>RESULTADOS!#REF!</f>
        <v>#REF!</v>
      </c>
      <c r="DC35" s="101" t="e">
        <f>RESULTADOS!#REF!</f>
        <v>#REF!</v>
      </c>
      <c r="DD35" s="101" t="e">
        <f>RESULTADOS!#REF!</f>
        <v>#REF!</v>
      </c>
      <c r="DE35" s="101" t="e">
        <f>RESULTADOS!#REF!</f>
        <v>#REF!</v>
      </c>
      <c r="DF35" s="101" t="e">
        <f>RESULTADOS!#REF!</f>
        <v>#REF!</v>
      </c>
      <c r="DG35" s="101" t="e">
        <f>RESULTADOS!#REF!</f>
        <v>#REF!</v>
      </c>
      <c r="DH35" s="101" t="e">
        <f>RESULTADOS!#REF!</f>
        <v>#REF!</v>
      </c>
      <c r="DI35" s="101" t="e">
        <f>RESULTADOS!#REF!</f>
        <v>#REF!</v>
      </c>
      <c r="DJ35" s="101" t="e">
        <f>RESULTADOS!#REF!</f>
        <v>#REF!</v>
      </c>
      <c r="DK35" s="101" t="e">
        <f>RESULTADOS!#REF!</f>
        <v>#REF!</v>
      </c>
      <c r="DL35" s="101" t="e">
        <f>RESULTADOS!#REF!</f>
        <v>#REF!</v>
      </c>
      <c r="DM35" s="101" t="e">
        <f>RESULTADOS!#REF!</f>
        <v>#REF!</v>
      </c>
      <c r="DN35" s="101" t="e">
        <f>RESULTADOS!#REF!</f>
        <v>#REF!</v>
      </c>
      <c r="DO35" s="103" t="e">
        <f>RESULTADOS!#REF!</f>
        <v>#REF!</v>
      </c>
      <c r="DP35" s="103" t="e">
        <f>RESULTADOS!#REF!</f>
        <v>#REF!</v>
      </c>
      <c r="DQ35" s="103" t="e">
        <f t="shared" si="1"/>
        <v>#REF!</v>
      </c>
      <c r="DR35" s="103" t="str" cm="1">
        <f t="array" ref="DR35">IFERROR(INDEX('03.Muestra'!$E$8:$E$17,SMALL(IF("Documento no web"='03.Muestra'!$D$8:$D$17,ROW('03.Muestra'!$E$8:$E$17)-MIN(ROW('03.Muestra'!$D$8:$D$17))+1,""),ROW()-2)),"")</f>
        <v/>
      </c>
      <c r="DS35" s="103" t="e">
        <f>RESULTADOS!#REF!</f>
        <v>#REF!</v>
      </c>
      <c r="DT35" s="103" t="str" cm="1">
        <f t="array" ref="DT35">IFERROR(INDEX('03.Muestra'!$G$8:$G$17,SMALL(IF("Documento no web"='03.Muestra'!$D$8:$D$17,ROW('03.Muestra'!$G$8:$G$17)-MIN(ROW('03.Muestra'!$D$8:$D$17))+1,""),ROW()-2)),"")</f>
        <v/>
      </c>
      <c r="DU35" s="167" t="str" cm="1">
        <f t="array" ref="DU35">IFERROR(INDEX('03.Muestra'!$H$8:$H$17,SMALL(IF("Documento no web"='03.Muestra'!$D$8:$D$17,ROW('03.Muestra'!$H$8:$H$17)-MIN(ROW('03.Muestra'!$D$8:$D$17))+1,""),ROW()-2)),"")</f>
        <v/>
      </c>
      <c r="DV35" s="101" t="e">
        <f>RESULTADOS!#REF!</f>
        <v>#REF!</v>
      </c>
      <c r="DW35" s="101" t="e">
        <f>RESULTADOS!#REF!</f>
        <v>#REF!</v>
      </c>
      <c r="DX35" s="101" t="e">
        <f>RESULTADOS!#REF!</f>
        <v>#REF!</v>
      </c>
      <c r="DY35" s="101" t="e">
        <f>RESULTADOS!#REF!</f>
        <v>#REF!</v>
      </c>
      <c r="DZ35" s="101" t="e">
        <f>RESULTADOS!#REF!</f>
        <v>#REF!</v>
      </c>
      <c r="EA35" s="101" t="e">
        <f>RESULTADOS!#REF!</f>
        <v>#REF!</v>
      </c>
      <c r="EB35" s="101" t="e">
        <f>RESULTADOS!#REF!</f>
        <v>#REF!</v>
      </c>
      <c r="EC35" s="101" t="e">
        <f>RESULTADOS!#REF!</f>
        <v>#REF!</v>
      </c>
      <c r="ED35" s="101" t="e">
        <f>RESULTADOS!#REF!</f>
        <v>#REF!</v>
      </c>
      <c r="EE35" s="101" t="e">
        <f>RESULTADOS!#REF!</f>
        <v>#REF!</v>
      </c>
      <c r="EF35" s="101" t="e">
        <f>RESULTADOS!#REF!</f>
        <v>#REF!</v>
      </c>
      <c r="EG35" s="101" t="e">
        <f>RESULTADOS!#REF!</f>
        <v>#REF!</v>
      </c>
      <c r="EH35" s="101" t="e">
        <f>RESULTADOS!#REF!</f>
        <v>#REF!</v>
      </c>
      <c r="EI35" s="101" t="e">
        <f>RESULTADOS!#REF!</f>
        <v>#REF!</v>
      </c>
      <c r="EJ35" s="101" t="e">
        <f>RESULTADOS!#REF!</f>
        <v>#REF!</v>
      </c>
      <c r="EK35" s="101" t="e">
        <f>RESULTADOS!#REF!</f>
        <v>#REF!</v>
      </c>
      <c r="EL35" s="101" t="e">
        <f>RESULTADOS!#REF!</f>
        <v>#REF!</v>
      </c>
      <c r="EM35" s="101" t="e">
        <f>RESULTADOS!#REF!</f>
        <v>#REF!</v>
      </c>
      <c r="EN35" s="101" t="e">
        <f>RESULTADOS!#REF!</f>
        <v>#REF!</v>
      </c>
      <c r="EO35" s="101" t="e">
        <f>RESULTADOS!#REF!</f>
        <v>#REF!</v>
      </c>
      <c r="EP35" s="101" t="e">
        <f>RESULTADOS!#REF!</f>
        <v>#REF!</v>
      </c>
      <c r="EQ35" s="101" t="e">
        <f>RESULTADOS!#REF!</f>
        <v>#REF!</v>
      </c>
      <c r="ER35" s="101" t="e">
        <f>RESULTADOS!#REF!</f>
        <v>#REF!</v>
      </c>
      <c r="ES35" s="101" t="e">
        <f>RESULTADOS!#REF!</f>
        <v>#REF!</v>
      </c>
      <c r="ET35" s="101" t="e">
        <f>RESULTADOS!#REF!</f>
        <v>#REF!</v>
      </c>
      <c r="EU35" s="101" t="e">
        <f>RESULTADOS!#REF!</f>
        <v>#REF!</v>
      </c>
      <c r="EV35" s="101" t="e">
        <f>RESULTADOS!#REF!</f>
        <v>#REF!</v>
      </c>
      <c r="EW35" s="101" t="e">
        <f>RESULTADOS!#REF!</f>
        <v>#REF!</v>
      </c>
      <c r="EX35" s="101" t="e">
        <f>RESULTADOS!#REF!</f>
        <v>#REF!</v>
      </c>
      <c r="EY35" s="101" t="e">
        <f>RESULTADOS!#REF!</f>
        <v>#REF!</v>
      </c>
      <c r="EZ35" s="101" t="e">
        <f>RESULTADOS!#REF!</f>
        <v>#REF!</v>
      </c>
      <c r="FA35" s="101" t="e">
        <f>RESULTADOS!#REF!</f>
        <v>#REF!</v>
      </c>
      <c r="FB35" s="101" t="e">
        <f>RESULTADOS!#REF!</f>
        <v>#REF!</v>
      </c>
      <c r="FC35" s="101" t="e">
        <f>RESULTADOS!#REF!</f>
        <v>#REF!</v>
      </c>
      <c r="FD35" s="101" t="e">
        <f>RESULTADOS!#REF!</f>
        <v>#REF!</v>
      </c>
      <c r="FE35" s="101" t="e">
        <f>RESULTADOS!#REF!</f>
        <v>#REF!</v>
      </c>
      <c r="FF35" s="101" t="e">
        <f>RESULTADOS!#REF!</f>
        <v>#REF!</v>
      </c>
      <c r="FG35" s="101" t="e">
        <f>RESULTADOS!#REF!</f>
        <v>#REF!</v>
      </c>
      <c r="FH35" s="101" t="e">
        <f>RESULTADOS!#REF!</f>
        <v>#REF!</v>
      </c>
      <c r="FI35" s="101" t="e">
        <f>RESULTADOS!#REF!</f>
        <v>#REF!</v>
      </c>
      <c r="FJ35" s="101" t="e">
        <f>RESULTADOS!#REF!</f>
        <v>#REF!</v>
      </c>
      <c r="FK35" s="101" t="e">
        <f>RESULTADOS!#REF!</f>
        <v>#REF!</v>
      </c>
      <c r="FL35" s="101" t="e">
        <f>RESULTADOS!#REF!</f>
        <v>#REF!</v>
      </c>
      <c r="FM35" s="101" t="e">
        <f>RESULTADOS!#REF!</f>
        <v>#REF!</v>
      </c>
      <c r="FN35" s="101" t="e">
        <f>RESULTADOS!#REF!</f>
        <v>#REF!</v>
      </c>
    </row>
    <row r="36" spans="3:170">
      <c r="T36" s="103" t="e">
        <f>RESULTADOS!#REF!</f>
        <v>#REF!</v>
      </c>
      <c r="U36" s="103" t="e">
        <f>RESULTADOS!#REF!</f>
        <v>#REF!</v>
      </c>
      <c r="V36" s="103" t="e">
        <f t="shared" si="0"/>
        <v>#REF!</v>
      </c>
      <c r="W36" s="103" t="str">
        <v/>
      </c>
      <c r="X36" s="103" t="e">
        <f>RESULTADOS!#REF!</f>
        <v>#REF!</v>
      </c>
      <c r="Y36" s="103" t="str">
        <v/>
      </c>
      <c r="Z36" s="167" t="str">
        <v/>
      </c>
      <c r="AA36" s="101" t="e">
        <f>RESULTADOS!#REF!</f>
        <v>#REF!</v>
      </c>
      <c r="AB36" s="101" t="e">
        <f>RESULTADOS!#REF!</f>
        <v>#REF!</v>
      </c>
      <c r="AC36" s="101" t="e">
        <f>RESULTADOS!#REF!</f>
        <v>#REF!</v>
      </c>
      <c r="AD36" s="101" t="e">
        <f>RESULTADOS!#REF!</f>
        <v>#REF!</v>
      </c>
      <c r="AE36" s="101" t="e">
        <f>RESULTADOS!#REF!</f>
        <v>#REF!</v>
      </c>
      <c r="AF36" s="101" t="e">
        <f>RESULTADOS!#REF!</f>
        <v>#REF!</v>
      </c>
      <c r="AG36" s="101" t="e">
        <f>RESULTADOS!#REF!</f>
        <v>#REF!</v>
      </c>
      <c r="AH36" s="101" t="e">
        <f>RESULTADOS!#REF!</f>
        <v>#REF!</v>
      </c>
      <c r="AI36" s="101" t="e">
        <f>RESULTADOS!#REF!</f>
        <v>#REF!</v>
      </c>
      <c r="AJ36" s="101" t="e">
        <f>RESULTADOS!#REF!</f>
        <v>#REF!</v>
      </c>
      <c r="AK36" s="101" t="e">
        <f>RESULTADOS!#REF!</f>
        <v>#REF!</v>
      </c>
      <c r="AL36" s="101" t="e">
        <f>RESULTADOS!#REF!</f>
        <v>#REF!</v>
      </c>
      <c r="AM36" s="101" t="e">
        <f>RESULTADOS!#REF!</f>
        <v>#REF!</v>
      </c>
      <c r="AN36" s="101" t="e">
        <f>RESULTADOS!#REF!</f>
        <v>#REF!</v>
      </c>
      <c r="AO36" s="101" t="e">
        <f>RESULTADOS!#REF!</f>
        <v>#REF!</v>
      </c>
      <c r="AP36" s="101" t="e">
        <f>RESULTADOS!#REF!</f>
        <v>#REF!</v>
      </c>
      <c r="AQ36" s="101" t="e">
        <f>RESULTADOS!#REF!</f>
        <v>#REF!</v>
      </c>
      <c r="AR36" s="101" t="e">
        <f>RESULTADOS!#REF!</f>
        <v>#REF!</v>
      </c>
      <c r="AS36" s="101" t="e">
        <f>RESULTADOS!#REF!</f>
        <v>#REF!</v>
      </c>
      <c r="AT36" s="101" t="e">
        <f>RESULTADOS!#REF!</f>
        <v>#REF!</v>
      </c>
      <c r="AU36" s="101" t="e">
        <f>RESULTADOS!#REF!</f>
        <v>#REF!</v>
      </c>
      <c r="AV36" s="101" t="e">
        <f>RESULTADOS!#REF!</f>
        <v>#REF!</v>
      </c>
      <c r="AW36" s="101" t="e">
        <f>RESULTADOS!#REF!</f>
        <v>#REF!</v>
      </c>
      <c r="AX36" s="101" t="e">
        <f>RESULTADOS!#REF!</f>
        <v>#REF!</v>
      </c>
      <c r="AY36" s="101" t="e">
        <f>RESULTADOS!#REF!</f>
        <v>#REF!</v>
      </c>
      <c r="AZ36" s="101" t="e">
        <f>RESULTADOS!#REF!</f>
        <v>#REF!</v>
      </c>
      <c r="BA36" s="101" t="e">
        <f>RESULTADOS!#REF!</f>
        <v>#REF!</v>
      </c>
      <c r="BB36" s="101" t="e">
        <f>RESULTADOS!#REF!</f>
        <v>#REF!</v>
      </c>
      <c r="BC36" s="101" t="e">
        <f>RESULTADOS!#REF!</f>
        <v>#REF!</v>
      </c>
      <c r="BD36" s="101" t="e">
        <f>RESULTADOS!#REF!</f>
        <v>#REF!</v>
      </c>
      <c r="BE36" s="101" t="e">
        <f>RESULTADOS!#REF!</f>
        <v>#REF!</v>
      </c>
      <c r="BF36" s="101" t="e">
        <f>RESULTADOS!#REF!</f>
        <v>#REF!</v>
      </c>
      <c r="BG36" s="101" t="e">
        <f>RESULTADOS!#REF!</f>
        <v>#REF!</v>
      </c>
      <c r="BH36" s="101" t="e">
        <f>RESULTADOS!#REF!</f>
        <v>#REF!</v>
      </c>
      <c r="BI36" s="101" t="e">
        <f>RESULTADOS!#REF!</f>
        <v>#REF!</v>
      </c>
      <c r="BJ36" s="101" t="e">
        <f>RESULTADOS!#REF!</f>
        <v>#REF!</v>
      </c>
      <c r="BK36" s="101" t="e">
        <f>RESULTADOS!#REF!</f>
        <v>#REF!</v>
      </c>
      <c r="BL36" s="101" t="e">
        <f>RESULTADOS!#REF!</f>
        <v>#REF!</v>
      </c>
      <c r="BM36" s="101" t="e">
        <f>RESULTADOS!#REF!</f>
        <v>#REF!</v>
      </c>
      <c r="BN36" s="101" t="e">
        <f>RESULTADOS!#REF!</f>
        <v>#REF!</v>
      </c>
      <c r="BO36" s="101" t="e">
        <f>RESULTADOS!#REF!</f>
        <v>#REF!</v>
      </c>
      <c r="BP36" s="101" t="e">
        <f>RESULTADOS!#REF!</f>
        <v>#REF!</v>
      </c>
      <c r="BQ36" s="101" t="e">
        <f>RESULTADOS!#REF!</f>
        <v>#REF!</v>
      </c>
      <c r="BR36" s="101" t="e">
        <f>RESULTADOS!#REF!</f>
        <v>#REF!</v>
      </c>
      <c r="BS36" s="101" t="e">
        <f>RESULTADOS!#REF!</f>
        <v>#REF!</v>
      </c>
      <c r="BT36" s="101" t="e">
        <f>RESULTADOS!#REF!</f>
        <v>#REF!</v>
      </c>
      <c r="BU36" s="101" t="e">
        <f>RESULTADOS!#REF!</f>
        <v>#REF!</v>
      </c>
      <c r="BV36" s="101" t="e">
        <f>RESULTADOS!#REF!</f>
        <v>#REF!</v>
      </c>
      <c r="BW36" s="101" t="e">
        <f>RESULTADOS!#REF!</f>
        <v>#REF!</v>
      </c>
      <c r="BX36" s="101" t="e">
        <f>RESULTADOS!#REF!</f>
        <v>#REF!</v>
      </c>
      <c r="BY36" s="101" t="e">
        <f>RESULTADOS!#REF!</f>
        <v>#REF!</v>
      </c>
      <c r="BZ36" s="101" t="e">
        <f>RESULTADOS!#REF!</f>
        <v>#REF!</v>
      </c>
      <c r="CA36" s="101" t="e">
        <f>RESULTADOS!#REF!</f>
        <v>#REF!</v>
      </c>
      <c r="CB36" s="101" t="e">
        <f>RESULTADOS!#REF!</f>
        <v>#REF!</v>
      </c>
      <c r="CC36" s="101" t="e">
        <f>RESULTADOS!#REF!</f>
        <v>#REF!</v>
      </c>
      <c r="CD36" s="101" t="e">
        <f>RESULTADOS!#REF!</f>
        <v>#REF!</v>
      </c>
      <c r="CE36" s="101" t="e">
        <f>RESULTADOS!#REF!</f>
        <v>#REF!</v>
      </c>
      <c r="CF36" s="101" t="e">
        <f>RESULTADOS!#REF!</f>
        <v>#REF!</v>
      </c>
      <c r="CG36" s="101" t="e">
        <f>RESULTADOS!#REF!</f>
        <v>#REF!</v>
      </c>
      <c r="CH36" s="101" t="e">
        <f>RESULTADOS!#REF!</f>
        <v>#REF!</v>
      </c>
      <c r="CI36" s="101" t="e">
        <f>RESULTADOS!#REF!</f>
        <v>#REF!</v>
      </c>
      <c r="CJ36" s="101" t="e">
        <f>RESULTADOS!#REF!</f>
        <v>#REF!</v>
      </c>
      <c r="CK36" s="101" t="e">
        <f>RESULTADOS!#REF!</f>
        <v>#REF!</v>
      </c>
      <c r="CL36" s="101" t="e">
        <f>RESULTADOS!#REF!</f>
        <v>#REF!</v>
      </c>
      <c r="CM36" s="101" t="e">
        <f>RESULTADOS!#REF!</f>
        <v>#REF!</v>
      </c>
      <c r="CN36" s="101" t="e">
        <f>RESULTADOS!#REF!</f>
        <v>#REF!</v>
      </c>
      <c r="CO36" s="101" t="e">
        <f>RESULTADOS!#REF!</f>
        <v>#REF!</v>
      </c>
      <c r="CP36" s="101" t="e">
        <f>RESULTADOS!#REF!</f>
        <v>#REF!</v>
      </c>
      <c r="CQ36" s="101" t="e">
        <f>RESULTADOS!#REF!</f>
        <v>#REF!</v>
      </c>
      <c r="CR36" s="101" t="e">
        <f>RESULTADOS!#REF!</f>
        <v>#REF!</v>
      </c>
      <c r="CS36" s="101" t="e">
        <f>RESULTADOS!#REF!</f>
        <v>#REF!</v>
      </c>
      <c r="CT36" s="101" t="e">
        <f>RESULTADOS!#REF!</f>
        <v>#REF!</v>
      </c>
      <c r="CU36" s="101" t="e">
        <f>RESULTADOS!#REF!</f>
        <v>#REF!</v>
      </c>
      <c r="CV36" s="101" t="e">
        <f>RESULTADOS!#REF!</f>
        <v>#REF!</v>
      </c>
      <c r="CW36" s="101" t="e">
        <f>RESULTADOS!#REF!</f>
        <v>#REF!</v>
      </c>
      <c r="CX36" s="101" t="e">
        <f>RESULTADOS!#REF!</f>
        <v>#REF!</v>
      </c>
      <c r="CY36" s="101" t="e">
        <f>RESULTADOS!#REF!</f>
        <v>#REF!</v>
      </c>
      <c r="CZ36" s="101" t="e">
        <f>RESULTADOS!#REF!</f>
        <v>#REF!</v>
      </c>
      <c r="DA36" s="101" t="e">
        <f>RESULTADOS!#REF!</f>
        <v>#REF!</v>
      </c>
      <c r="DB36" s="101" t="e">
        <f>RESULTADOS!#REF!</f>
        <v>#REF!</v>
      </c>
      <c r="DC36" s="101" t="e">
        <f>RESULTADOS!#REF!</f>
        <v>#REF!</v>
      </c>
      <c r="DD36" s="101" t="e">
        <f>RESULTADOS!#REF!</f>
        <v>#REF!</v>
      </c>
      <c r="DE36" s="101" t="e">
        <f>RESULTADOS!#REF!</f>
        <v>#REF!</v>
      </c>
      <c r="DF36" s="101" t="e">
        <f>RESULTADOS!#REF!</f>
        <v>#REF!</v>
      </c>
      <c r="DG36" s="101" t="e">
        <f>RESULTADOS!#REF!</f>
        <v>#REF!</v>
      </c>
      <c r="DH36" s="101" t="e">
        <f>RESULTADOS!#REF!</f>
        <v>#REF!</v>
      </c>
      <c r="DI36" s="101" t="e">
        <f>RESULTADOS!#REF!</f>
        <v>#REF!</v>
      </c>
      <c r="DJ36" s="101" t="e">
        <f>RESULTADOS!#REF!</f>
        <v>#REF!</v>
      </c>
      <c r="DK36" s="101" t="e">
        <f>RESULTADOS!#REF!</f>
        <v>#REF!</v>
      </c>
      <c r="DL36" s="101" t="e">
        <f>RESULTADOS!#REF!</f>
        <v>#REF!</v>
      </c>
      <c r="DM36" s="101" t="e">
        <f>RESULTADOS!#REF!</f>
        <v>#REF!</v>
      </c>
      <c r="DN36" s="101" t="e">
        <f>RESULTADOS!#REF!</f>
        <v>#REF!</v>
      </c>
      <c r="DO36" s="103" t="e">
        <f>RESULTADOS!#REF!</f>
        <v>#REF!</v>
      </c>
      <c r="DP36" s="103" t="e">
        <f>RESULTADOS!#REF!</f>
        <v>#REF!</v>
      </c>
      <c r="DQ36" s="103" t="e">
        <f t="shared" si="1"/>
        <v>#REF!</v>
      </c>
      <c r="DR36" s="103" t="str" cm="1">
        <f t="array" ref="DR36">IFERROR(INDEX('03.Muestra'!$E$8:$E$17,SMALL(IF("Documento no web"='03.Muestra'!$D$8:$D$17,ROW('03.Muestra'!$E$8:$E$17)-MIN(ROW('03.Muestra'!$D$8:$D$17))+1,""),ROW()-2)),"")</f>
        <v/>
      </c>
      <c r="DS36" s="103" t="e">
        <f>RESULTADOS!#REF!</f>
        <v>#REF!</v>
      </c>
      <c r="DT36" s="103" t="str" cm="1">
        <f t="array" ref="DT36">IFERROR(INDEX('03.Muestra'!$G$8:$G$17,SMALL(IF("Documento no web"='03.Muestra'!$D$8:$D$17,ROW('03.Muestra'!$G$8:$G$17)-MIN(ROW('03.Muestra'!$D$8:$D$17))+1,""),ROW()-2)),"")</f>
        <v/>
      </c>
      <c r="DU36" s="167" t="str" cm="1">
        <f t="array" ref="DU36">IFERROR(INDEX('03.Muestra'!$H$8:$H$17,SMALL(IF("Documento no web"='03.Muestra'!$D$8:$D$17,ROW('03.Muestra'!$H$8:$H$17)-MIN(ROW('03.Muestra'!$D$8:$D$17))+1,""),ROW()-2)),"")</f>
        <v/>
      </c>
      <c r="DV36" s="101" t="e">
        <f>RESULTADOS!#REF!</f>
        <v>#REF!</v>
      </c>
      <c r="DW36" s="101" t="e">
        <f>RESULTADOS!#REF!</f>
        <v>#REF!</v>
      </c>
      <c r="DX36" s="101" t="e">
        <f>RESULTADOS!#REF!</f>
        <v>#REF!</v>
      </c>
      <c r="DY36" s="101" t="e">
        <f>RESULTADOS!#REF!</f>
        <v>#REF!</v>
      </c>
      <c r="DZ36" s="101" t="e">
        <f>RESULTADOS!#REF!</f>
        <v>#REF!</v>
      </c>
      <c r="EA36" s="101" t="e">
        <f>RESULTADOS!#REF!</f>
        <v>#REF!</v>
      </c>
      <c r="EB36" s="101" t="e">
        <f>RESULTADOS!#REF!</f>
        <v>#REF!</v>
      </c>
      <c r="EC36" s="101" t="e">
        <f>RESULTADOS!#REF!</f>
        <v>#REF!</v>
      </c>
      <c r="ED36" s="101" t="e">
        <f>RESULTADOS!#REF!</f>
        <v>#REF!</v>
      </c>
      <c r="EE36" s="101" t="e">
        <f>RESULTADOS!#REF!</f>
        <v>#REF!</v>
      </c>
      <c r="EF36" s="101" t="e">
        <f>RESULTADOS!#REF!</f>
        <v>#REF!</v>
      </c>
      <c r="EG36" s="101" t="e">
        <f>RESULTADOS!#REF!</f>
        <v>#REF!</v>
      </c>
      <c r="EH36" s="101" t="e">
        <f>RESULTADOS!#REF!</f>
        <v>#REF!</v>
      </c>
      <c r="EI36" s="101" t="e">
        <f>RESULTADOS!#REF!</f>
        <v>#REF!</v>
      </c>
      <c r="EJ36" s="101" t="e">
        <f>RESULTADOS!#REF!</f>
        <v>#REF!</v>
      </c>
      <c r="EK36" s="101" t="e">
        <f>RESULTADOS!#REF!</f>
        <v>#REF!</v>
      </c>
      <c r="EL36" s="101" t="e">
        <f>RESULTADOS!#REF!</f>
        <v>#REF!</v>
      </c>
      <c r="EM36" s="101" t="e">
        <f>RESULTADOS!#REF!</f>
        <v>#REF!</v>
      </c>
      <c r="EN36" s="101" t="e">
        <f>RESULTADOS!#REF!</f>
        <v>#REF!</v>
      </c>
      <c r="EO36" s="101" t="e">
        <f>RESULTADOS!#REF!</f>
        <v>#REF!</v>
      </c>
      <c r="EP36" s="101" t="e">
        <f>RESULTADOS!#REF!</f>
        <v>#REF!</v>
      </c>
      <c r="EQ36" s="101" t="e">
        <f>RESULTADOS!#REF!</f>
        <v>#REF!</v>
      </c>
      <c r="ER36" s="101" t="e">
        <f>RESULTADOS!#REF!</f>
        <v>#REF!</v>
      </c>
      <c r="ES36" s="101" t="e">
        <f>RESULTADOS!#REF!</f>
        <v>#REF!</v>
      </c>
      <c r="ET36" s="101" t="e">
        <f>RESULTADOS!#REF!</f>
        <v>#REF!</v>
      </c>
      <c r="EU36" s="101" t="e">
        <f>RESULTADOS!#REF!</f>
        <v>#REF!</v>
      </c>
      <c r="EV36" s="101" t="e">
        <f>RESULTADOS!#REF!</f>
        <v>#REF!</v>
      </c>
      <c r="EW36" s="101" t="e">
        <f>RESULTADOS!#REF!</f>
        <v>#REF!</v>
      </c>
      <c r="EX36" s="101" t="e">
        <f>RESULTADOS!#REF!</f>
        <v>#REF!</v>
      </c>
      <c r="EY36" s="101" t="e">
        <f>RESULTADOS!#REF!</f>
        <v>#REF!</v>
      </c>
      <c r="EZ36" s="101" t="e">
        <f>RESULTADOS!#REF!</f>
        <v>#REF!</v>
      </c>
      <c r="FA36" s="101" t="e">
        <f>RESULTADOS!#REF!</f>
        <v>#REF!</v>
      </c>
      <c r="FB36" s="101" t="e">
        <f>RESULTADOS!#REF!</f>
        <v>#REF!</v>
      </c>
      <c r="FC36" s="101" t="e">
        <f>RESULTADOS!#REF!</f>
        <v>#REF!</v>
      </c>
      <c r="FD36" s="101" t="e">
        <f>RESULTADOS!#REF!</f>
        <v>#REF!</v>
      </c>
      <c r="FE36" s="101" t="e">
        <f>RESULTADOS!#REF!</f>
        <v>#REF!</v>
      </c>
      <c r="FF36" s="101" t="e">
        <f>RESULTADOS!#REF!</f>
        <v>#REF!</v>
      </c>
      <c r="FG36" s="101" t="e">
        <f>RESULTADOS!#REF!</f>
        <v>#REF!</v>
      </c>
      <c r="FH36" s="101" t="e">
        <f>RESULTADOS!#REF!</f>
        <v>#REF!</v>
      </c>
      <c r="FI36" s="101" t="e">
        <f>RESULTADOS!#REF!</f>
        <v>#REF!</v>
      </c>
      <c r="FJ36" s="101" t="e">
        <f>RESULTADOS!#REF!</f>
        <v>#REF!</v>
      </c>
      <c r="FK36" s="101" t="e">
        <f>RESULTADOS!#REF!</f>
        <v>#REF!</v>
      </c>
      <c r="FL36" s="101" t="e">
        <f>RESULTADOS!#REF!</f>
        <v>#REF!</v>
      </c>
      <c r="FM36" s="101" t="e">
        <f>RESULTADOS!#REF!</f>
        <v>#REF!</v>
      </c>
      <c r="FN36" s="101" t="e">
        <f>RESULTADOS!#REF!</f>
        <v>#REF!</v>
      </c>
    </row>
    <row r="37" spans="3:170">
      <c r="T37" s="103" t="e">
        <f>RESULTADOS!#REF!</f>
        <v>#REF!</v>
      </c>
      <c r="U37" s="103" t="e">
        <f>RESULTADOS!#REF!</f>
        <v>#REF!</v>
      </c>
      <c r="V37" s="103" t="e">
        <f t="shared" si="0"/>
        <v>#REF!</v>
      </c>
      <c r="W37" s="103" t="str">
        <v/>
      </c>
      <c r="X37" s="103" t="e">
        <f>RESULTADOS!#REF!</f>
        <v>#REF!</v>
      </c>
      <c r="Y37" s="103" t="str">
        <v/>
      </c>
      <c r="Z37" s="167" t="str">
        <v/>
      </c>
      <c r="AA37" s="101" t="e">
        <f>RESULTADOS!#REF!</f>
        <v>#REF!</v>
      </c>
      <c r="AB37" s="101" t="e">
        <f>RESULTADOS!#REF!</f>
        <v>#REF!</v>
      </c>
      <c r="AC37" s="101" t="e">
        <f>RESULTADOS!#REF!</f>
        <v>#REF!</v>
      </c>
      <c r="AD37" s="101" t="e">
        <f>RESULTADOS!#REF!</f>
        <v>#REF!</v>
      </c>
      <c r="AE37" s="101" t="e">
        <f>RESULTADOS!#REF!</f>
        <v>#REF!</v>
      </c>
      <c r="AF37" s="101" t="e">
        <f>RESULTADOS!#REF!</f>
        <v>#REF!</v>
      </c>
      <c r="AG37" s="101" t="e">
        <f>RESULTADOS!#REF!</f>
        <v>#REF!</v>
      </c>
      <c r="AH37" s="101" t="e">
        <f>RESULTADOS!#REF!</f>
        <v>#REF!</v>
      </c>
      <c r="AI37" s="101" t="e">
        <f>RESULTADOS!#REF!</f>
        <v>#REF!</v>
      </c>
      <c r="AJ37" s="101" t="e">
        <f>RESULTADOS!#REF!</f>
        <v>#REF!</v>
      </c>
      <c r="AK37" s="101" t="e">
        <f>RESULTADOS!#REF!</f>
        <v>#REF!</v>
      </c>
      <c r="AL37" s="101" t="e">
        <f>RESULTADOS!#REF!</f>
        <v>#REF!</v>
      </c>
      <c r="AM37" s="101" t="e">
        <f>RESULTADOS!#REF!</f>
        <v>#REF!</v>
      </c>
      <c r="AN37" s="101" t="e">
        <f>RESULTADOS!#REF!</f>
        <v>#REF!</v>
      </c>
      <c r="AO37" s="101" t="e">
        <f>RESULTADOS!#REF!</f>
        <v>#REF!</v>
      </c>
      <c r="AP37" s="101" t="e">
        <f>RESULTADOS!#REF!</f>
        <v>#REF!</v>
      </c>
      <c r="AQ37" s="101" t="e">
        <f>RESULTADOS!#REF!</f>
        <v>#REF!</v>
      </c>
      <c r="AR37" s="101" t="e">
        <f>RESULTADOS!#REF!</f>
        <v>#REF!</v>
      </c>
      <c r="AS37" s="101" t="e">
        <f>RESULTADOS!#REF!</f>
        <v>#REF!</v>
      </c>
      <c r="AT37" s="101" t="e">
        <f>RESULTADOS!#REF!</f>
        <v>#REF!</v>
      </c>
      <c r="AU37" s="101" t="e">
        <f>RESULTADOS!#REF!</f>
        <v>#REF!</v>
      </c>
      <c r="AV37" s="101" t="e">
        <f>RESULTADOS!#REF!</f>
        <v>#REF!</v>
      </c>
      <c r="AW37" s="101" t="e">
        <f>RESULTADOS!#REF!</f>
        <v>#REF!</v>
      </c>
      <c r="AX37" s="101" t="e">
        <f>RESULTADOS!#REF!</f>
        <v>#REF!</v>
      </c>
      <c r="AY37" s="101" t="e">
        <f>RESULTADOS!#REF!</f>
        <v>#REF!</v>
      </c>
      <c r="AZ37" s="101" t="e">
        <f>RESULTADOS!#REF!</f>
        <v>#REF!</v>
      </c>
      <c r="BA37" s="101" t="e">
        <f>RESULTADOS!#REF!</f>
        <v>#REF!</v>
      </c>
      <c r="BB37" s="101" t="e">
        <f>RESULTADOS!#REF!</f>
        <v>#REF!</v>
      </c>
      <c r="BC37" s="101" t="e">
        <f>RESULTADOS!#REF!</f>
        <v>#REF!</v>
      </c>
      <c r="BD37" s="101" t="e">
        <f>RESULTADOS!#REF!</f>
        <v>#REF!</v>
      </c>
      <c r="BE37" s="101" t="e">
        <f>RESULTADOS!#REF!</f>
        <v>#REF!</v>
      </c>
      <c r="BF37" s="101" t="e">
        <f>RESULTADOS!#REF!</f>
        <v>#REF!</v>
      </c>
      <c r="BG37" s="101" t="e">
        <f>RESULTADOS!#REF!</f>
        <v>#REF!</v>
      </c>
      <c r="BH37" s="101" t="e">
        <f>RESULTADOS!#REF!</f>
        <v>#REF!</v>
      </c>
      <c r="BI37" s="101" t="e">
        <f>RESULTADOS!#REF!</f>
        <v>#REF!</v>
      </c>
      <c r="BJ37" s="101" t="e">
        <f>RESULTADOS!#REF!</f>
        <v>#REF!</v>
      </c>
      <c r="BK37" s="101" t="e">
        <f>RESULTADOS!#REF!</f>
        <v>#REF!</v>
      </c>
      <c r="BL37" s="101" t="e">
        <f>RESULTADOS!#REF!</f>
        <v>#REF!</v>
      </c>
      <c r="BM37" s="101" t="e">
        <f>RESULTADOS!#REF!</f>
        <v>#REF!</v>
      </c>
      <c r="BN37" s="101" t="e">
        <f>RESULTADOS!#REF!</f>
        <v>#REF!</v>
      </c>
      <c r="BO37" s="101" t="e">
        <f>RESULTADOS!#REF!</f>
        <v>#REF!</v>
      </c>
      <c r="BP37" s="101" t="e">
        <f>RESULTADOS!#REF!</f>
        <v>#REF!</v>
      </c>
      <c r="BQ37" s="101" t="e">
        <f>RESULTADOS!#REF!</f>
        <v>#REF!</v>
      </c>
      <c r="BR37" s="101" t="e">
        <f>RESULTADOS!#REF!</f>
        <v>#REF!</v>
      </c>
      <c r="BS37" s="101" t="e">
        <f>RESULTADOS!#REF!</f>
        <v>#REF!</v>
      </c>
      <c r="BT37" s="101" t="e">
        <f>RESULTADOS!#REF!</f>
        <v>#REF!</v>
      </c>
      <c r="BU37" s="101" t="e">
        <f>RESULTADOS!#REF!</f>
        <v>#REF!</v>
      </c>
      <c r="BV37" s="101" t="e">
        <f>RESULTADOS!#REF!</f>
        <v>#REF!</v>
      </c>
      <c r="BW37" s="101" t="e">
        <f>RESULTADOS!#REF!</f>
        <v>#REF!</v>
      </c>
      <c r="BX37" s="101" t="e">
        <f>RESULTADOS!#REF!</f>
        <v>#REF!</v>
      </c>
      <c r="BY37" s="101" t="e">
        <f>RESULTADOS!#REF!</f>
        <v>#REF!</v>
      </c>
      <c r="BZ37" s="101" t="e">
        <f>RESULTADOS!#REF!</f>
        <v>#REF!</v>
      </c>
      <c r="CA37" s="101" t="e">
        <f>RESULTADOS!#REF!</f>
        <v>#REF!</v>
      </c>
      <c r="CB37" s="101" t="e">
        <f>RESULTADOS!#REF!</f>
        <v>#REF!</v>
      </c>
      <c r="CC37" s="101" t="e">
        <f>RESULTADOS!#REF!</f>
        <v>#REF!</v>
      </c>
      <c r="CD37" s="101" t="e">
        <f>RESULTADOS!#REF!</f>
        <v>#REF!</v>
      </c>
      <c r="CE37" s="101" t="e">
        <f>RESULTADOS!#REF!</f>
        <v>#REF!</v>
      </c>
      <c r="CF37" s="101" t="e">
        <f>RESULTADOS!#REF!</f>
        <v>#REF!</v>
      </c>
      <c r="CG37" s="101" t="e">
        <f>RESULTADOS!#REF!</f>
        <v>#REF!</v>
      </c>
      <c r="CH37" s="101" t="e">
        <f>RESULTADOS!#REF!</f>
        <v>#REF!</v>
      </c>
      <c r="CI37" s="101" t="e">
        <f>RESULTADOS!#REF!</f>
        <v>#REF!</v>
      </c>
      <c r="CJ37" s="101" t="e">
        <f>RESULTADOS!#REF!</f>
        <v>#REF!</v>
      </c>
      <c r="CK37" s="101" t="e">
        <f>RESULTADOS!#REF!</f>
        <v>#REF!</v>
      </c>
      <c r="CL37" s="101" t="e">
        <f>RESULTADOS!#REF!</f>
        <v>#REF!</v>
      </c>
      <c r="CM37" s="101" t="e">
        <f>RESULTADOS!#REF!</f>
        <v>#REF!</v>
      </c>
      <c r="CN37" s="101" t="e">
        <f>RESULTADOS!#REF!</f>
        <v>#REF!</v>
      </c>
      <c r="CO37" s="101" t="e">
        <f>RESULTADOS!#REF!</f>
        <v>#REF!</v>
      </c>
      <c r="CP37" s="101" t="e">
        <f>RESULTADOS!#REF!</f>
        <v>#REF!</v>
      </c>
      <c r="CQ37" s="101" t="e">
        <f>RESULTADOS!#REF!</f>
        <v>#REF!</v>
      </c>
      <c r="CR37" s="101" t="e">
        <f>RESULTADOS!#REF!</f>
        <v>#REF!</v>
      </c>
      <c r="CS37" s="101" t="e">
        <f>RESULTADOS!#REF!</f>
        <v>#REF!</v>
      </c>
      <c r="CT37" s="101" t="e">
        <f>RESULTADOS!#REF!</f>
        <v>#REF!</v>
      </c>
      <c r="CU37" s="101" t="e">
        <f>RESULTADOS!#REF!</f>
        <v>#REF!</v>
      </c>
      <c r="CV37" s="101" t="e">
        <f>RESULTADOS!#REF!</f>
        <v>#REF!</v>
      </c>
      <c r="CW37" s="101" t="e">
        <f>RESULTADOS!#REF!</f>
        <v>#REF!</v>
      </c>
      <c r="CX37" s="101" t="e">
        <f>RESULTADOS!#REF!</f>
        <v>#REF!</v>
      </c>
      <c r="CY37" s="101" t="e">
        <f>RESULTADOS!#REF!</f>
        <v>#REF!</v>
      </c>
      <c r="CZ37" s="101" t="e">
        <f>RESULTADOS!#REF!</f>
        <v>#REF!</v>
      </c>
      <c r="DA37" s="101" t="e">
        <f>RESULTADOS!#REF!</f>
        <v>#REF!</v>
      </c>
      <c r="DB37" s="101" t="e">
        <f>RESULTADOS!#REF!</f>
        <v>#REF!</v>
      </c>
      <c r="DC37" s="101" t="e">
        <f>RESULTADOS!#REF!</f>
        <v>#REF!</v>
      </c>
      <c r="DD37" s="101" t="e">
        <f>RESULTADOS!#REF!</f>
        <v>#REF!</v>
      </c>
      <c r="DE37" s="101" t="e">
        <f>RESULTADOS!#REF!</f>
        <v>#REF!</v>
      </c>
      <c r="DF37" s="101" t="e">
        <f>RESULTADOS!#REF!</f>
        <v>#REF!</v>
      </c>
      <c r="DG37" s="101" t="e">
        <f>RESULTADOS!#REF!</f>
        <v>#REF!</v>
      </c>
      <c r="DH37" s="101" t="e">
        <f>RESULTADOS!#REF!</f>
        <v>#REF!</v>
      </c>
      <c r="DI37" s="101" t="e">
        <f>RESULTADOS!#REF!</f>
        <v>#REF!</v>
      </c>
      <c r="DJ37" s="101" t="e">
        <f>RESULTADOS!#REF!</f>
        <v>#REF!</v>
      </c>
      <c r="DK37" s="101" t="e">
        <f>RESULTADOS!#REF!</f>
        <v>#REF!</v>
      </c>
      <c r="DL37" s="101" t="e">
        <f>RESULTADOS!#REF!</f>
        <v>#REF!</v>
      </c>
      <c r="DM37" s="101" t="e">
        <f>RESULTADOS!#REF!</f>
        <v>#REF!</v>
      </c>
      <c r="DN37" s="101" t="e">
        <f>RESULTADOS!#REF!</f>
        <v>#REF!</v>
      </c>
      <c r="DO37" s="103" t="e">
        <f>RESULTADOS!#REF!</f>
        <v>#REF!</v>
      </c>
      <c r="DP37" s="103" t="e">
        <f>RESULTADOS!#REF!</f>
        <v>#REF!</v>
      </c>
      <c r="DQ37" s="103" t="e">
        <f t="shared" si="1"/>
        <v>#REF!</v>
      </c>
      <c r="DR37" s="103" t="str" cm="1">
        <f t="array" ref="DR37">IFERROR(INDEX('03.Muestra'!$E$8:$E$17,SMALL(IF("Documento no web"='03.Muestra'!$D$8:$D$17,ROW('03.Muestra'!$E$8:$E$17)-MIN(ROW('03.Muestra'!$D$8:$D$17))+1,""),ROW()-2)),"")</f>
        <v/>
      </c>
      <c r="DS37" s="103" t="e">
        <f>RESULTADOS!#REF!</f>
        <v>#REF!</v>
      </c>
      <c r="DT37" s="103" t="str" cm="1">
        <f t="array" ref="DT37">IFERROR(INDEX('03.Muestra'!$G$8:$G$17,SMALL(IF("Documento no web"='03.Muestra'!$D$8:$D$17,ROW('03.Muestra'!$G$8:$G$17)-MIN(ROW('03.Muestra'!$D$8:$D$17))+1,""),ROW()-2)),"")</f>
        <v/>
      </c>
      <c r="DU37" s="167" t="str" cm="1">
        <f t="array" ref="DU37">IFERROR(INDEX('03.Muestra'!$H$8:$H$17,SMALL(IF("Documento no web"='03.Muestra'!$D$8:$D$17,ROW('03.Muestra'!$H$8:$H$17)-MIN(ROW('03.Muestra'!$D$8:$D$17))+1,""),ROW()-2)),"")</f>
        <v/>
      </c>
      <c r="DV37" s="101" t="e">
        <f>RESULTADOS!#REF!</f>
        <v>#REF!</v>
      </c>
      <c r="DW37" s="101" t="e">
        <f>RESULTADOS!#REF!</f>
        <v>#REF!</v>
      </c>
      <c r="DX37" s="101" t="e">
        <f>RESULTADOS!#REF!</f>
        <v>#REF!</v>
      </c>
      <c r="DY37" s="101" t="e">
        <f>RESULTADOS!#REF!</f>
        <v>#REF!</v>
      </c>
      <c r="DZ37" s="101" t="e">
        <f>RESULTADOS!#REF!</f>
        <v>#REF!</v>
      </c>
      <c r="EA37" s="101" t="e">
        <f>RESULTADOS!#REF!</f>
        <v>#REF!</v>
      </c>
      <c r="EB37" s="101" t="e">
        <f>RESULTADOS!#REF!</f>
        <v>#REF!</v>
      </c>
      <c r="EC37" s="101" t="e">
        <f>RESULTADOS!#REF!</f>
        <v>#REF!</v>
      </c>
      <c r="ED37" s="101" t="e">
        <f>RESULTADOS!#REF!</f>
        <v>#REF!</v>
      </c>
      <c r="EE37" s="101" t="e">
        <f>RESULTADOS!#REF!</f>
        <v>#REF!</v>
      </c>
      <c r="EF37" s="101" t="e">
        <f>RESULTADOS!#REF!</f>
        <v>#REF!</v>
      </c>
      <c r="EG37" s="101" t="e">
        <f>RESULTADOS!#REF!</f>
        <v>#REF!</v>
      </c>
      <c r="EH37" s="101" t="e">
        <f>RESULTADOS!#REF!</f>
        <v>#REF!</v>
      </c>
      <c r="EI37" s="101" t="e">
        <f>RESULTADOS!#REF!</f>
        <v>#REF!</v>
      </c>
      <c r="EJ37" s="101" t="e">
        <f>RESULTADOS!#REF!</f>
        <v>#REF!</v>
      </c>
      <c r="EK37" s="101" t="e">
        <f>RESULTADOS!#REF!</f>
        <v>#REF!</v>
      </c>
      <c r="EL37" s="101" t="e">
        <f>RESULTADOS!#REF!</f>
        <v>#REF!</v>
      </c>
      <c r="EM37" s="101" t="e">
        <f>RESULTADOS!#REF!</f>
        <v>#REF!</v>
      </c>
      <c r="EN37" s="101" t="e">
        <f>RESULTADOS!#REF!</f>
        <v>#REF!</v>
      </c>
      <c r="EO37" s="101" t="e">
        <f>RESULTADOS!#REF!</f>
        <v>#REF!</v>
      </c>
      <c r="EP37" s="101" t="e">
        <f>RESULTADOS!#REF!</f>
        <v>#REF!</v>
      </c>
      <c r="EQ37" s="101" t="e">
        <f>RESULTADOS!#REF!</f>
        <v>#REF!</v>
      </c>
      <c r="ER37" s="101" t="e">
        <f>RESULTADOS!#REF!</f>
        <v>#REF!</v>
      </c>
      <c r="ES37" s="101" t="e">
        <f>RESULTADOS!#REF!</f>
        <v>#REF!</v>
      </c>
      <c r="ET37" s="101" t="e">
        <f>RESULTADOS!#REF!</f>
        <v>#REF!</v>
      </c>
      <c r="EU37" s="101" t="e">
        <f>RESULTADOS!#REF!</f>
        <v>#REF!</v>
      </c>
      <c r="EV37" s="101" t="e">
        <f>RESULTADOS!#REF!</f>
        <v>#REF!</v>
      </c>
      <c r="EW37" s="101" t="e">
        <f>RESULTADOS!#REF!</f>
        <v>#REF!</v>
      </c>
      <c r="EX37" s="101" t="e">
        <f>RESULTADOS!#REF!</f>
        <v>#REF!</v>
      </c>
      <c r="EY37" s="101" t="e">
        <f>RESULTADOS!#REF!</f>
        <v>#REF!</v>
      </c>
      <c r="EZ37" s="101" t="e">
        <f>RESULTADOS!#REF!</f>
        <v>#REF!</v>
      </c>
      <c r="FA37" s="101" t="e">
        <f>RESULTADOS!#REF!</f>
        <v>#REF!</v>
      </c>
      <c r="FB37" s="101" t="e">
        <f>RESULTADOS!#REF!</f>
        <v>#REF!</v>
      </c>
      <c r="FC37" s="101" t="e">
        <f>RESULTADOS!#REF!</f>
        <v>#REF!</v>
      </c>
      <c r="FD37" s="101" t="e">
        <f>RESULTADOS!#REF!</f>
        <v>#REF!</v>
      </c>
      <c r="FE37" s="101" t="e">
        <f>RESULTADOS!#REF!</f>
        <v>#REF!</v>
      </c>
      <c r="FF37" s="101" t="e">
        <f>RESULTADOS!#REF!</f>
        <v>#REF!</v>
      </c>
      <c r="FG37" s="101" t="e">
        <f>RESULTADOS!#REF!</f>
        <v>#REF!</v>
      </c>
      <c r="FH37" s="101" t="e">
        <f>RESULTADOS!#REF!</f>
        <v>#REF!</v>
      </c>
      <c r="FI37" s="101" t="e">
        <f>RESULTADOS!#REF!</f>
        <v>#REF!</v>
      </c>
      <c r="FJ37" s="101" t="e">
        <f>RESULTADOS!#REF!</f>
        <v>#REF!</v>
      </c>
      <c r="FK37" s="101" t="e">
        <f>RESULTADOS!#REF!</f>
        <v>#REF!</v>
      </c>
      <c r="FL37" s="101" t="e">
        <f>RESULTADOS!#REF!</f>
        <v>#REF!</v>
      </c>
      <c r="FM37" s="101" t="e">
        <f>RESULTADOS!#REF!</f>
        <v>#REF!</v>
      </c>
      <c r="FN37" s="101" t="e">
        <f>RESULTADOS!#REF!</f>
        <v>#REF!</v>
      </c>
    </row>
  </sheetData>
  <sheetProtection algorithmName="SHA-512" hashValue="vxRZfooDwwqHrfehQfTUHxwDdhAS6MjzlaKWQovJeSrH+u9ie/SzzvD/MvR2VH3UNcwd6hp0MmylkTKCFsqiRw==" saltValue="FeBXlgM6Yck3cEtHTIM3ew==" spinCount="100000" sheet="1" objects="1" scenarios="1"/>
  <mergeCells count="2">
    <mergeCell ref="DO1:FN1"/>
    <mergeCell ref="T1:DN1"/>
  </mergeCells>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00.Info</vt:lpstr>
      <vt:lpstr>01.Definición de ámbito</vt:lpstr>
      <vt:lpstr>02.Tecnologías</vt:lpstr>
      <vt:lpstr>03.Muestra</vt:lpstr>
      <vt:lpstr>R5.Genéricos</vt:lpstr>
      <vt:lpstr>R6.Voz</vt:lpstr>
      <vt:lpstr>R7.Video</vt:lpstr>
      <vt:lpstr>R9.Web</vt:lpstr>
      <vt:lpstr>R10.Documentos no web</vt:lpstr>
      <vt:lpstr>R11.Software</vt:lpstr>
      <vt:lpstr>R12.ServiciosApoyo</vt:lpstr>
      <vt:lpstr>RESULTADOS</vt:lpstr>
      <vt:lpstr>DATA - Oculta</vt:lpstr>
      <vt:lpstr>DatosBD - Oculta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LUBIAN ESPINOSA</dc:creator>
  <cp:lastModifiedBy>David Correas Oliver</cp:lastModifiedBy>
  <cp:revision>109</cp:revision>
  <cp:lastPrinted>2020-09-14T10:56:43Z</cp:lastPrinted>
  <dcterms:created xsi:type="dcterms:W3CDTF">2020-03-26T13:14:48Z</dcterms:created>
  <dcterms:modified xsi:type="dcterms:W3CDTF">2023-11-21T00:21:29Z</dcterms:modified>
  <dc:language>es-ES</dc:language>
</cp:coreProperties>
</file>