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28920" yWindow="-120" windowWidth="29040" windowHeight="17640" tabRatio="850" firstSheet="1" activeTab="20"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thin">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0" fillId="2" borderId="85" pivotButton="0" quotePrefix="0" xfId="0"/>
    <xf numFmtId="0" fontId="0" fillId="2" borderId="49"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3" applyAlignment="1" pivotButton="0" quotePrefix="0" xfId="9">
      <alignment horizontal="center" vertical="center" wrapText="1"/>
    </xf>
    <xf numFmtId="0" fontId="7" fillId="4" borderId="194"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9"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8"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80.08015767500947</v>
                </pt>
                <pt idx="1">
                  <v>764.3938066900993</v>
                </pt>
                <pt idx="2">
                  <v>0</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opLeftCell="A82" zoomScale="80" zoomScaleNormal="80" workbookViewId="0">
      <selection activeCell="F116" sqref="F116"/>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t="n">
        <v>20</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440</v>
      </c>
      <c r="G33" s="41" t="inlineStr">
        <is>
          <t>per day</t>
        </is>
      </c>
      <c r="H33" s="311" t="inlineStr">
        <is>
          <t>CCRM01</t>
        </is>
      </c>
    </row>
    <row r="34">
      <c r="A34" s="41" t="n"/>
      <c r="D34" s="146" t="inlineStr">
        <is>
          <t>Number of trips with the proposed intervention</t>
        </is>
      </c>
      <c r="F34" s="383">
        <f>ROUND(F33*1.2,0)</f>
        <v/>
      </c>
      <c r="G34" s="41" t="inlineStr">
        <is>
          <t>per day</t>
        </is>
      </c>
      <c r="H34" s="311" t="inlineStr">
        <is>
          <t>25% uplift</t>
        </is>
      </c>
    </row>
    <row r="35" ht="30.75" customHeight="1" thickBot="1">
      <c r="A35" s="41" t="n"/>
      <c r="D35" s="146" t="inlineStr">
        <is>
          <t>How much of an average cycling trip will use the intervention?</t>
        </is>
      </c>
      <c r="F35" s="384">
        <f>(1.1/5.14)*100%</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Off-road segregated cycle track</t>
        </is>
      </c>
      <c r="H37" s="311" t="n"/>
    </row>
    <row r="38" ht="15.75" customHeight="1" thickBot="1">
      <c r="A38" s="41" t="n"/>
      <c r="D38" s="146" t="inlineStr">
        <is>
          <t>Proposed new cycling infrastructure for this route</t>
        </is>
      </c>
      <c r="F38" s="386" t="inlineStr">
        <is>
          <t>Off-road segregated cycle track</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33</v>
      </c>
      <c r="G46" s="41" t="inlineStr">
        <is>
          <t>per day</t>
        </is>
      </c>
      <c r="H46" s="311" t="n"/>
    </row>
    <row r="47">
      <c r="A47" s="41" t="n"/>
      <c r="D47" s="146" t="inlineStr">
        <is>
          <t>Number of trips with the proposed intervention</t>
        </is>
      </c>
      <c r="F47" s="536">
        <f>ROUND(F46*1.1,0)</f>
        <v/>
      </c>
      <c r="G47" s="41" t="inlineStr">
        <is>
          <t>per day</t>
        </is>
      </c>
      <c r="H47" s="311" t="n"/>
    </row>
    <row r="48" ht="15.75" customHeight="1" thickBot="1">
      <c r="A48" s="41" t="n"/>
      <c r="D48" s="146" t="inlineStr">
        <is>
          <t>How much of an average walking trip will use the intervention?</t>
        </is>
      </c>
      <c r="F48" s="537" t="n">
        <v>1</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Yes</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No</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311" t="n"/>
    </row>
    <row r="61">
      <c r="A61" s="41" t="n"/>
      <c r="D61" s="473" t="inlineStr">
        <is>
          <t>Kerb level</t>
        </is>
      </c>
      <c r="E61" s="314" t="n"/>
      <c r="F61" s="539" t="inlineStr">
        <is>
          <t>Yes</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No</t>
        </is>
      </c>
      <c r="G65" s="108" t="n"/>
      <c r="H65" s="311" t="n"/>
    </row>
    <row r="66" ht="15.75" customHeight="1" thickBot="1">
      <c r="A66" s="41" t="n"/>
      <c r="D66" s="473" t="inlineStr">
        <is>
          <t>Directional signage</t>
        </is>
      </c>
      <c r="E66" s="314" t="n"/>
      <c r="F66" s="540" t="inlineStr">
        <is>
          <t>No</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5.14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305</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4">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48" showErrorMessage="1" showInputMessage="1" allowBlank="1" type="decimal">
      <formula1>0</formula1>
      <formula2>1</formula2>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41" t="inlineStr">
        <is>
          <t>Cost</t>
        </is>
      </c>
      <c r="E7" s="641" t="inlineStr">
        <is>
          <t>Cost</t>
        </is>
      </c>
      <c r="F7" s="635"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41" t="inlineStr">
        <is>
          <t>Cost</t>
        </is>
      </c>
      <c r="E25" s="641" t="inlineStr">
        <is>
          <t>Cost</t>
        </is>
      </c>
      <c r="F25" s="635"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6"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6"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1" t="inlineStr">
        <is>
          <t>Inner and Outer</t>
        </is>
      </c>
      <c r="H40" s="632" t="n"/>
      <c r="I40" s="633" t="inlineStr">
        <is>
          <t>Weighted average Inner and Outer</t>
        </is>
      </c>
      <c r="J40" s="631" t="inlineStr">
        <is>
          <t>Other Urban</t>
        </is>
      </c>
      <c r="K40" s="632" t="n"/>
      <c r="L40" s="633" t="inlineStr">
        <is>
          <t>Weighted average Other Urban</t>
        </is>
      </c>
      <c r="M40" s="631" t="inlineStr">
        <is>
          <t>Rural</t>
        </is>
      </c>
      <c r="N40" s="632" t="n"/>
      <c r="O40" s="633"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6"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1" t="inlineStr">
        <is>
          <t>Inner and Outer</t>
        </is>
      </c>
      <c r="H57" s="632" t="n"/>
      <c r="I57" s="633" t="inlineStr">
        <is>
          <t>Weighted average Inner and Outer</t>
        </is>
      </c>
      <c r="J57" s="631" t="inlineStr">
        <is>
          <t>Other Urban</t>
        </is>
      </c>
      <c r="K57" s="632" t="n"/>
      <c r="L57" s="633" t="inlineStr">
        <is>
          <t>Weighted average Other Urban</t>
        </is>
      </c>
      <c r="M57" s="631" t="inlineStr">
        <is>
          <t>Rural</t>
        </is>
      </c>
      <c r="N57" s="632" t="n"/>
      <c r="O57" s="633"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6"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6"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1" t="inlineStr">
        <is>
          <t>Inner and Outer</t>
        </is>
      </c>
      <c r="H91" s="632" t="n"/>
      <c r="I91" s="633" t="inlineStr">
        <is>
          <t>Weighted average Inner and Outer</t>
        </is>
      </c>
      <c r="J91" s="631" t="inlineStr">
        <is>
          <t>Other Urban</t>
        </is>
      </c>
      <c r="K91" s="632" t="n"/>
      <c r="L91" s="633"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6"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6"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6"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A127:A132"/>
    <mergeCell ref="C23:C24"/>
    <mergeCell ref="D23:F23"/>
    <mergeCell ref="G23:I23"/>
    <mergeCell ref="J23:L23"/>
    <mergeCell ref="A59:A64"/>
    <mergeCell ref="A25:A30"/>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P74:P75"/>
    <mergeCell ref="A76:A81"/>
    <mergeCell ref="C91:C92"/>
    <mergeCell ref="D91:F91"/>
    <mergeCell ref="M91:O91"/>
    <mergeCell ref="P91:P92"/>
    <mergeCell ref="C74:C75"/>
    <mergeCell ref="D74:F74"/>
    <mergeCell ref="G74:I74"/>
    <mergeCell ref="J74:L74"/>
    <mergeCell ref="M74:O74"/>
    <mergeCell ref="P40:P41"/>
    <mergeCell ref="A42:A47"/>
    <mergeCell ref="C57:C58"/>
    <mergeCell ref="D57:F57"/>
    <mergeCell ref="P57:P58"/>
    <mergeCell ref="C40:C41"/>
    <mergeCell ref="D40:F40"/>
    <mergeCell ref="M6:O6"/>
    <mergeCell ref="P6:P7"/>
    <mergeCell ref="A8:A13"/>
    <mergeCell ref="C6:C7"/>
    <mergeCell ref="D6:F6"/>
    <mergeCell ref="G6:I6"/>
    <mergeCell ref="J6:L6"/>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57" t="inlineStr">
        <is>
          <t>Street lighting</t>
        </is>
      </c>
      <c r="J5" s="739" t="n">
        <v>3.731006673095898</v>
      </c>
      <c r="K5" s="645" t="n"/>
    </row>
    <row r="6">
      <c r="B6" s="740" t="inlineStr">
        <is>
          <t>Kerb level</t>
        </is>
      </c>
      <c r="D6" s="741" t="n"/>
      <c r="E6" s="742" t="n">
        <v>2.633651769244162</v>
      </c>
      <c r="F6" s="65" t="inlineStr">
        <is>
          <t>Heuman (2005)</t>
        </is>
      </c>
      <c r="I6" s="651" t="inlineStr">
        <is>
          <t>Kerb level</t>
        </is>
      </c>
      <c r="J6" s="743" t="n">
        <v>2.633651769244162</v>
      </c>
      <c r="K6" s="645" t="n"/>
    </row>
    <row r="7">
      <c r="B7" s="740" t="inlineStr">
        <is>
          <t>Crowding</t>
        </is>
      </c>
      <c r="D7" s="741" t="n"/>
      <c r="E7" s="742" t="n">
        <v>1.865503336547949</v>
      </c>
      <c r="F7" s="65" t="inlineStr">
        <is>
          <t>Heuman (2005)</t>
        </is>
      </c>
      <c r="I7" s="651" t="inlineStr">
        <is>
          <t>Crowding</t>
        </is>
      </c>
      <c r="J7" s="743" t="n">
        <v>1.865503336547949</v>
      </c>
      <c r="K7" s="645" t="n"/>
    </row>
    <row r="8">
      <c r="B8" s="740" t="inlineStr">
        <is>
          <t>Pavement evenness</t>
        </is>
      </c>
      <c r="D8" s="741" t="n"/>
      <c r="E8" s="742" t="n">
        <v>0.8778839230813875</v>
      </c>
      <c r="F8" s="65" t="inlineStr">
        <is>
          <t>Heuman (2005)</t>
        </is>
      </c>
      <c r="I8" s="651" t="inlineStr">
        <is>
          <t>Pavement evenness</t>
        </is>
      </c>
      <c r="J8" s="743" t="n">
        <v>0.8778839230813875</v>
      </c>
      <c r="K8" s="645" t="n"/>
    </row>
    <row r="9">
      <c r="B9" s="740" t="inlineStr">
        <is>
          <t>Information panels</t>
        </is>
      </c>
      <c r="D9" s="741" t="n"/>
      <c r="E9" s="742" t="n">
        <v>0.8778839230813875</v>
      </c>
      <c r="F9" s="65" t="inlineStr">
        <is>
          <t>Heuman (2005)</t>
        </is>
      </c>
      <c r="I9" s="651" t="inlineStr">
        <is>
          <t>Information panels</t>
        </is>
      </c>
      <c r="J9" s="743" t="n">
        <v>0.8778839230813875</v>
      </c>
      <c r="K9" s="645" t="n"/>
    </row>
    <row r="10">
      <c r="B10" s="740" t="inlineStr">
        <is>
          <t>Benches</t>
        </is>
      </c>
      <c r="D10" s="741" t="n"/>
      <c r="E10" s="742" t="n">
        <v>0.5486774519258673</v>
      </c>
      <c r="F10" s="65" t="inlineStr">
        <is>
          <t>Heuman (2005)</t>
        </is>
      </c>
      <c r="I10" s="651" t="inlineStr">
        <is>
          <t>Benches</t>
        </is>
      </c>
      <c r="J10" s="743" t="n">
        <v>0.5486774519258673</v>
      </c>
      <c r="K10" s="645" t="n"/>
    </row>
    <row r="11" ht="15.75" customHeight="1" thickBot="1">
      <c r="B11" s="744" t="inlineStr">
        <is>
          <t>Directional signage</t>
        </is>
      </c>
      <c r="C11" s="745" t="n"/>
      <c r="D11" s="713" t="n"/>
      <c r="E11" s="746" t="n">
        <v>0.5486774519258673</v>
      </c>
      <c r="F11" s="66" t="inlineStr">
        <is>
          <t>Heuman (2005)</t>
        </is>
      </c>
      <c r="I11" s="654" t="inlineStr">
        <is>
          <t>Directional signage</t>
        </is>
      </c>
      <c r="J11" s="747" t="n">
        <v>0.5486774519258673</v>
      </c>
      <c r="K11" s="645"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45" t="n"/>
    </row>
    <row r="18" ht="15.75" customHeight="1" thickTop="1">
      <c r="B18" s="748" t="inlineStr">
        <is>
          <t>Off-road segregated cycle track</t>
        </is>
      </c>
      <c r="C18" s="736" t="n"/>
      <c r="D18" s="737" t="n"/>
      <c r="E18" s="84" t="n">
        <v>7.03</v>
      </c>
      <c r="F18" s="646" t="inlineStr">
        <is>
          <t>Hopkinson &amp; Wardman (1996)</t>
        </is>
      </c>
      <c r="G18" s="647" t="n"/>
      <c r="I18" s="102" t="inlineStr">
        <is>
          <t>Off-road segregated cycle track</t>
        </is>
      </c>
      <c r="J18" s="103" t="n">
        <v>7.03</v>
      </c>
    </row>
    <row r="19">
      <c r="B19" s="749" t="inlineStr">
        <is>
          <t>On-road segregated cycle lane</t>
        </is>
      </c>
      <c r="D19" s="741" t="n"/>
      <c r="E19" s="85" t="n">
        <v>2.99</v>
      </c>
      <c r="F19" s="646" t="inlineStr">
        <is>
          <t>Hopkinson &amp; Wardman (1996)</t>
        </is>
      </c>
      <c r="G19" s="647" t="n"/>
      <c r="I19" s="102" t="inlineStr">
        <is>
          <t>On-road segregated cycle lane</t>
        </is>
      </c>
      <c r="J19" s="103" t="n">
        <v>2.99</v>
      </c>
    </row>
    <row r="20" ht="25.5" customHeight="1">
      <c r="B20" s="749" t="inlineStr">
        <is>
          <t>On-road non-segregated cycle lane</t>
        </is>
      </c>
      <c r="D20" s="741" t="n"/>
      <c r="E20" s="85" t="n">
        <v>2.97</v>
      </c>
      <c r="F20" s="646" t="inlineStr">
        <is>
          <t>Wardman et al. (1997)</t>
        </is>
      </c>
      <c r="G20" s="647" t="n"/>
      <c r="I20" s="102" t="inlineStr">
        <is>
          <t>On-road non-segregated cycle lane</t>
        </is>
      </c>
      <c r="J20" s="103" t="n">
        <v>2.97</v>
      </c>
    </row>
    <row r="21">
      <c r="B21" s="749" t="inlineStr">
        <is>
          <t>Wider lane</t>
        </is>
      </c>
      <c r="D21" s="741" t="n"/>
      <c r="E21" s="85" t="n">
        <v>1.81</v>
      </c>
      <c r="F21" s="646" t="inlineStr">
        <is>
          <t>Hopkinson &amp; Wardman (1996)</t>
        </is>
      </c>
      <c r="G21" s="647" t="n"/>
      <c r="I21" s="102" t="inlineStr">
        <is>
          <t>Wider lane</t>
        </is>
      </c>
      <c r="J21" s="103" t="n">
        <v>1.81</v>
      </c>
    </row>
    <row r="22" ht="15.75" customHeight="1" thickBot="1">
      <c r="B22" s="750" t="inlineStr">
        <is>
          <t>Shared bus lane</t>
        </is>
      </c>
      <c r="C22" s="406" t="n"/>
      <c r="D22" s="751" t="n"/>
      <c r="E22" s="86" t="n">
        <v>0.77</v>
      </c>
      <c r="F22" s="649" t="inlineStr">
        <is>
          <t>Hopkinson &amp; Wardman (1996)</t>
        </is>
      </c>
      <c r="G22" s="647" t="n"/>
      <c r="I22" s="102" t="inlineStr">
        <is>
          <t>Shared bus lane</t>
        </is>
      </c>
      <c r="J22" s="103" t="n">
        <v>0.77</v>
      </c>
    </row>
    <row r="23">
      <c r="B23" s="87" t="n"/>
      <c r="C23" s="88" t="n"/>
      <c r="D23" s="89" t="n"/>
      <c r="E23" s="90" t="inlineStr">
        <is>
          <t>pence</t>
        </is>
      </c>
      <c r="F23" s="88" t="n"/>
      <c r="G23" s="88" t="n"/>
      <c r="H23" s="645" t="n"/>
      <c r="I23" s="102" t="inlineStr">
        <is>
          <t>No provision</t>
        </is>
      </c>
      <c r="J23" s="103" t="n">
        <v>0</v>
      </c>
    </row>
    <row r="24">
      <c r="B24" s="645" t="inlineStr">
        <is>
          <t>Secure cycle parking facilities</t>
        </is>
      </c>
      <c r="C24" s="646" t="n"/>
      <c r="D24" s="647" t="n"/>
      <c r="E24" s="91" t="n">
        <v>98.14</v>
      </c>
      <c r="F24" s="646" t="inlineStr">
        <is>
          <t>Wardman et al. (2007)</t>
        </is>
      </c>
      <c r="G24" s="646" t="n"/>
      <c r="H24" s="645" t="n"/>
    </row>
    <row r="25" ht="15.75" customHeight="1" thickBot="1">
      <c r="B25" s="92" t="inlineStr">
        <is>
          <t>Changing and shower facilities</t>
        </is>
      </c>
      <c r="C25" s="53" t="n"/>
      <c r="D25" s="57" t="n"/>
      <c r="E25" s="93" t="n">
        <v>20.82</v>
      </c>
      <c r="F25" s="53" t="inlineStr">
        <is>
          <t>Wardman et al. (2007)</t>
        </is>
      </c>
      <c r="G25" s="53" t="n"/>
      <c r="H25" s="645"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0:D10"/>
    <mergeCell ref="B11:D11"/>
    <mergeCell ref="B5:D5"/>
    <mergeCell ref="B6:D6"/>
    <mergeCell ref="B7:D7"/>
    <mergeCell ref="B8:D8"/>
    <mergeCell ref="B9:D9"/>
    <mergeCell ref="B18:D18"/>
    <mergeCell ref="B19:D19"/>
    <mergeCell ref="B20:D20"/>
    <mergeCell ref="B21:D21"/>
    <mergeCell ref="B22:D22"/>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81"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77"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77"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77"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77" t="inlineStr">
        <is>
          <t>80+</t>
        </is>
      </c>
      <c r="D71" s="681">
        <f>D96</f>
        <v/>
      </c>
      <c r="E71" s="681">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77"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77"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81">
        <f>60*(1+return)*DS_km/speed</f>
        <v/>
      </c>
      <c r="E19" s="681">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81">
        <f>'General Calculations'!D13</f>
        <v/>
      </c>
      <c r="E4" s="681">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81">
        <f>60*(1+return)*DS_km/speed</f>
        <v/>
      </c>
      <c r="E14" s="681">
        <f>60*(1+return)*DS_kmP/speedP</f>
        <v/>
      </c>
    </row>
    <row r="15">
      <c r="C15" s="675" t="inlineStr">
        <is>
          <t>Compared to doing 30 minutes of exercise each weekday</t>
        </is>
      </c>
      <c r="D15" s="681">
        <f>D14*scheme_days/(30*(5/7)*365)</f>
        <v/>
      </c>
      <c r="E15" s="681">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77"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77"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77"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81">
        <f>IF(EXP(-(-(LN('Health Assumptions'!$C$12))/'Health Assumptions'!$C$8)*D46)&lt; 'Health Assumptions'!$C$13,'Health Assumptions'!$C$13,EXP(-(-(LN('Health Assumptions'!$C$12))/'Health Assumptions'!$C$8)*D46))</f>
        <v/>
      </c>
      <c r="E55" s="681">
        <f>IF(EXP(-(-(LN('Health Assumptions'!$C$12))/'Health Assumptions'!$C$8)*E46)&lt; 'Health Assumptions'!$C$13,'Health Assumptions'!$C$13,EXP(-(-(LN('Health Assumptions'!$C$12))/'Health Assumptions'!$C$8)*E46))</f>
        <v/>
      </c>
      <c r="F55" s="681">
        <f>IF(EXP(-(-(LN('Health Assumptions'!$C$12))/'Health Assumptions'!$C$8)*F46)&lt; 'Health Assumptions'!$C$13,'Health Assumptions'!$C$13,EXP(-(-(LN('Health Assumptions'!$C$12))/'Health Assumptions'!$C$8)*F46))</f>
        <v/>
      </c>
      <c r="G55" s="681">
        <f>IF(EXP(-(-(LN('Health Assumptions'!$C$12))/'Health Assumptions'!$C$8)*G46)&lt; 'Health Assumptions'!$C$13,'Health Assumptions'!$C$13,EXP(-(-(LN('Health Assumptions'!$C$12))/'Health Assumptions'!$C$8)*G46))</f>
        <v/>
      </c>
    </row>
    <row r="56" ht="15" customHeight="1">
      <c r="C56" s="125" t="inlineStr">
        <is>
          <t>20-49</t>
        </is>
      </c>
      <c r="D56" s="681">
        <f>IF(EXP(-(-(LN('Health Assumptions'!$C$12))/'Health Assumptions'!$C$8)*D47)&lt; 'Health Assumptions'!$C$13,'Health Assumptions'!$C$13,EXP(-(-(LN('Health Assumptions'!$C$12))/'Health Assumptions'!$C$8)*D47))</f>
        <v/>
      </c>
      <c r="E56" s="681">
        <f>IF(EXP(-(-(LN('Health Assumptions'!$C$12))/'Health Assumptions'!$C$8)*E47)&lt; 'Health Assumptions'!$C$13,'Health Assumptions'!$C$13,EXP(-(-(LN('Health Assumptions'!$C$12))/'Health Assumptions'!$C$8)*E47))</f>
        <v/>
      </c>
      <c r="F56" s="681">
        <f>IF(EXP(-(-(LN('Health Assumptions'!$C$12))/'Health Assumptions'!$C$8)*F47)&lt; 'Health Assumptions'!$C$13,'Health Assumptions'!$C$13,EXP(-(-(LN('Health Assumptions'!$C$12))/'Health Assumptions'!$C$8)*F47))</f>
        <v/>
      </c>
      <c r="G56" s="681">
        <f>IF(EXP(-(-(LN('Health Assumptions'!$C$12))/'Health Assumptions'!$C$8)*G47)&lt; 'Health Assumptions'!$C$13,'Health Assumptions'!$C$13,EXP(-(-(LN('Health Assumptions'!$C$12))/'Health Assumptions'!$C$8)*G47))</f>
        <v/>
      </c>
    </row>
    <row r="57">
      <c r="C57" s="125" t="inlineStr">
        <is>
          <t>50-64</t>
        </is>
      </c>
      <c r="D57" s="681">
        <f>IF(EXP(-(-(LN('Health Assumptions'!$C$12))/'Health Assumptions'!$C$8)*D48)&lt; 'Health Assumptions'!$C$13,'Health Assumptions'!$C$13,EXP(-(-(LN('Health Assumptions'!$C$12))/'Health Assumptions'!$C$8)*D48))</f>
        <v/>
      </c>
      <c r="E57" s="681">
        <f>IF(EXP(-(-(LN('Health Assumptions'!$C$12))/'Health Assumptions'!$C$8)*E48)&lt; 'Health Assumptions'!$C$13,'Health Assumptions'!$C$13,EXP(-(-(LN('Health Assumptions'!$C$12))/'Health Assumptions'!$C$8)*E48))</f>
        <v/>
      </c>
      <c r="F57" s="681">
        <f>IF(EXP(-(-(LN('Health Assumptions'!$C$12))/'Health Assumptions'!$C$8)*F48)&lt; 'Health Assumptions'!$C$13,'Health Assumptions'!$C$13,EXP(-(-(LN('Health Assumptions'!$C$12))/'Health Assumptions'!$C$8)*F48))</f>
        <v/>
      </c>
      <c r="G57" s="681">
        <f>IF(EXP(-(-(LN('Health Assumptions'!$C$12))/'Health Assumptions'!$C$8)*G48)&lt; 'Health Assumptions'!$C$13,'Health Assumptions'!$C$13,EXP(-(-(LN('Health Assumptions'!$C$12))/'Health Assumptions'!$C$8)*G48))</f>
        <v/>
      </c>
    </row>
    <row r="58">
      <c r="C58" s="125" t="inlineStr">
        <is>
          <t>65-80</t>
        </is>
      </c>
      <c r="D58" s="681">
        <f>IF(EXP(-(-(LN('Health Assumptions'!$C$12))/'Health Assumptions'!$C$8)*D49)&lt; 'Health Assumptions'!$C$13,'Health Assumptions'!$C$13,EXP(-(-(LN('Health Assumptions'!$C$12))/'Health Assumptions'!$C$8)*D49))</f>
        <v/>
      </c>
      <c r="E58" s="681">
        <f>IF(EXP(-(-(LN('Health Assumptions'!$C$12))/'Health Assumptions'!$C$8)*E49)&lt; 'Health Assumptions'!$C$13,'Health Assumptions'!$C$13,EXP(-(-(LN('Health Assumptions'!$C$12))/'Health Assumptions'!$C$8)*E49))</f>
        <v/>
      </c>
      <c r="F58" s="681">
        <f>IF(EXP(-(-(LN('Health Assumptions'!$C$12))/'Health Assumptions'!$C$8)*F49)&lt; 'Health Assumptions'!$C$13,'Health Assumptions'!$C$13,EXP(-(-(LN('Health Assumptions'!$C$12))/'Health Assumptions'!$C$8)*F49))</f>
        <v/>
      </c>
      <c r="G58" s="681">
        <f>IF(EXP(-(-(LN('Health Assumptions'!$C$12))/'Health Assumptions'!$C$8)*G49)&lt; 'Health Assumptions'!$C$13,'Health Assumptions'!$C$13,EXP(-(-(LN('Health Assumptions'!$C$12))/'Health Assumptions'!$C$8)*G49))</f>
        <v/>
      </c>
    </row>
    <row r="59">
      <c r="C59" s="125" t="inlineStr">
        <is>
          <t>80+</t>
        </is>
      </c>
      <c r="D59" s="681">
        <f>IF(EXP(-(-(LN('Health Assumptions'!$C$12))/'Health Assumptions'!$C$8)*D50)&lt; 'Health Assumptions'!$C$13,'Health Assumptions'!$C$13,EXP(-(-(LN('Health Assumptions'!$C$12))/'Health Assumptions'!$C$8)*D50))</f>
        <v/>
      </c>
      <c r="E59" s="681">
        <f>IF(EXP(-(-(LN('Health Assumptions'!$C$12))/'Health Assumptions'!$C$8)*E50)&lt; 'Health Assumptions'!$C$13,'Health Assumptions'!$C$13,EXP(-(-(LN('Health Assumptions'!$C$12))/'Health Assumptions'!$C$8)*E50))</f>
        <v/>
      </c>
      <c r="F59" s="681">
        <f>IF(EXP(-(-(LN('Health Assumptions'!$C$12))/'Health Assumptions'!$C$8)*F50)&lt; 'Health Assumptions'!$C$13,'Health Assumptions'!$C$13,EXP(-(-(LN('Health Assumptions'!$C$12))/'Health Assumptions'!$C$8)*F50))</f>
        <v/>
      </c>
      <c r="G59" s="681">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77" t="inlineStr">
        <is>
          <t>Female</t>
        </is>
      </c>
    </row>
    <row r="63">
      <c r="C63" s="125" t="inlineStr">
        <is>
          <t>0-19</t>
        </is>
      </c>
      <c r="D63" s="681">
        <f>(1-D55)/1</f>
        <v/>
      </c>
      <c r="E63" s="681">
        <f>(1-E55)/1</f>
        <v/>
      </c>
      <c r="F63" s="162">
        <f>(1-F55)/1</f>
        <v/>
      </c>
      <c r="G63" s="681">
        <f>(1-G55)/1</f>
        <v/>
      </c>
    </row>
    <row r="64">
      <c r="C64" s="125" t="inlineStr">
        <is>
          <t>20-49</t>
        </is>
      </c>
      <c r="D64" s="681">
        <f>(1-D56)/1</f>
        <v/>
      </c>
      <c r="E64" s="681">
        <f>(1-E56)/1</f>
        <v/>
      </c>
      <c r="F64" s="162">
        <f>(1-F56)/1</f>
        <v/>
      </c>
      <c r="G64" s="681">
        <f>(1-G56)/1</f>
        <v/>
      </c>
    </row>
    <row r="65">
      <c r="C65" s="125" t="inlineStr">
        <is>
          <t>50-64</t>
        </is>
      </c>
      <c r="D65" s="681">
        <f>(1-D57)/1</f>
        <v/>
      </c>
      <c r="E65" s="681">
        <f>(1-E57)/1</f>
        <v/>
      </c>
      <c r="F65" s="162">
        <f>(1-F57)/1</f>
        <v/>
      </c>
      <c r="G65" s="681">
        <f>(1-G57)/1</f>
        <v/>
      </c>
    </row>
    <row r="66">
      <c r="C66" s="125" t="inlineStr">
        <is>
          <t>65-80</t>
        </is>
      </c>
      <c r="D66" s="681">
        <f>(1-D58)/1</f>
        <v/>
      </c>
      <c r="E66" s="681">
        <f>(1-E58)/1</f>
        <v/>
      </c>
      <c r="F66" s="162">
        <f>(1-F58)/1</f>
        <v/>
      </c>
      <c r="G66" s="681">
        <f>(1-G58)/1</f>
        <v/>
      </c>
    </row>
    <row r="67">
      <c r="C67" s="125" t="inlineStr">
        <is>
          <t>80+</t>
        </is>
      </c>
      <c r="D67" s="681">
        <f>(1-D59)/1</f>
        <v/>
      </c>
      <c r="E67" s="681">
        <f>(1-E59)/1</f>
        <v/>
      </c>
      <c r="F67" s="162">
        <f>(1-F59)/1</f>
        <v/>
      </c>
      <c r="G67" s="681">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77" t="inlineStr">
        <is>
          <t>Male</t>
        </is>
      </c>
      <c r="H70" s="677" t="inlineStr">
        <is>
          <t>Female</t>
        </is>
      </c>
      <c r="I70" s="677" t="inlineStr">
        <is>
          <t>Together</t>
        </is>
      </c>
    </row>
    <row r="71" ht="15" customHeight="1">
      <c r="C71" s="125" t="inlineStr">
        <is>
          <t>0-19</t>
        </is>
      </c>
      <c r="D71" s="681">
        <f>D63*'Health Assumptions'!D59*D9*'Health Assumptions'!$C$14</f>
        <v/>
      </c>
      <c r="E71" s="681">
        <f>E63*'Health Assumptions'!E59*E9*'Health Assumptions'!$C$14</f>
        <v/>
      </c>
      <c r="F71" s="162">
        <f>SUM(D71:E71)</f>
        <v/>
      </c>
      <c r="G71" s="681">
        <f>F63*'Health Assumptions'!D59*F9*'Health Assumptions'!$D$14</f>
        <v/>
      </c>
      <c r="H71" s="681">
        <f>G63*'Health Assumptions'!E59*G9*'Health Assumptions'!$D$14</f>
        <v/>
      </c>
      <c r="I71" s="681">
        <f>SUM(G71:H71)</f>
        <v/>
      </c>
      <c r="L71" s="235" t="n"/>
    </row>
    <row r="72">
      <c r="C72" s="125" t="inlineStr">
        <is>
          <t>20-49</t>
        </is>
      </c>
      <c r="D72" s="681">
        <f>D64*'Health Assumptions'!D60*D10</f>
        <v/>
      </c>
      <c r="E72" s="681">
        <f>E64*'Health Assumptions'!E60*E10</f>
        <v/>
      </c>
      <c r="F72" s="162">
        <f>SUM(D72:E72)</f>
        <v/>
      </c>
      <c r="G72" s="681">
        <f>F64*'Health Assumptions'!D60*F10</f>
        <v/>
      </c>
      <c r="H72" s="681">
        <f>G64*'Health Assumptions'!E60*G10</f>
        <v/>
      </c>
      <c r="I72" s="681">
        <f>SUM(G72:H72)</f>
        <v/>
      </c>
    </row>
    <row r="73">
      <c r="C73" s="125" t="inlineStr">
        <is>
          <t>50-64</t>
        </is>
      </c>
      <c r="D73" s="681">
        <f>D65*'Health Assumptions'!D61*D11</f>
        <v/>
      </c>
      <c r="E73" s="681">
        <f>E65*'Health Assumptions'!E61*E11</f>
        <v/>
      </c>
      <c r="F73" s="162">
        <f>SUM(D73:E73)</f>
        <v/>
      </c>
      <c r="G73" s="681">
        <f>F65*'Health Assumptions'!D61*F11</f>
        <v/>
      </c>
      <c r="H73" s="681">
        <f>G65*'Health Assumptions'!E61*G11</f>
        <v/>
      </c>
      <c r="I73" s="681">
        <f>SUM(G73:H73)</f>
        <v/>
      </c>
    </row>
    <row r="74">
      <c r="C74" s="125" t="inlineStr">
        <is>
          <t>65-80</t>
        </is>
      </c>
      <c r="D74" s="681">
        <f>D66*'Health Assumptions'!D62*D12</f>
        <v/>
      </c>
      <c r="E74" s="681">
        <f>E66*'Health Assumptions'!E62*E12</f>
        <v/>
      </c>
      <c r="F74" s="162">
        <f>SUM(D74:E74)</f>
        <v/>
      </c>
      <c r="G74" s="681">
        <f>F66*'Health Assumptions'!D62*F12</f>
        <v/>
      </c>
      <c r="H74" s="681">
        <f>G66*'Health Assumptions'!E62*G12</f>
        <v/>
      </c>
      <c r="I74" s="681">
        <f>SUM(G74:H74)</f>
        <v/>
      </c>
    </row>
    <row r="75">
      <c r="C75" s="125" t="inlineStr">
        <is>
          <t>80+</t>
        </is>
      </c>
      <c r="D75" s="681">
        <f>D67*'Health Assumptions'!D63*D13</f>
        <v/>
      </c>
      <c r="E75" s="681">
        <f>E67*'Health Assumptions'!E63*E13</f>
        <v/>
      </c>
      <c r="F75" s="162">
        <f>SUM(D75:E75)</f>
        <v/>
      </c>
      <c r="G75" s="681">
        <f>F67*'Health Assumptions'!D63*F13</f>
        <v/>
      </c>
      <c r="H75" s="681">
        <f>G67*'Health Assumptions'!E63*G13</f>
        <v/>
      </c>
      <c r="I75" s="681">
        <f>SUM(G75:H75)</f>
        <v/>
      </c>
    </row>
    <row r="76">
      <c r="C76" s="125" t="inlineStr">
        <is>
          <t>Together</t>
        </is>
      </c>
      <c r="D76" s="681">
        <f>SUM(D71:D75)</f>
        <v/>
      </c>
      <c r="E76" s="681">
        <f>SUM(E71:E75)</f>
        <v/>
      </c>
      <c r="F76" s="162">
        <f>SUM(F71:F75)</f>
        <v/>
      </c>
      <c r="G76" s="681">
        <f>SUM(G71:G75)</f>
        <v/>
      </c>
      <c r="H76" s="681">
        <f>SUM(H71:H75)</f>
        <v/>
      </c>
      <c r="I76" s="681">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77" t="inlineStr">
        <is>
          <t>Male</t>
        </is>
      </c>
      <c r="H80" s="677" t="inlineStr">
        <is>
          <t>Female</t>
        </is>
      </c>
      <c r="I80" s="677" t="inlineStr">
        <is>
          <t>Together</t>
        </is>
      </c>
    </row>
    <row r="81">
      <c r="C81" s="125" t="inlineStr">
        <is>
          <t>0-19</t>
        </is>
      </c>
      <c r="D81" s="681">
        <f>D71*'Health Assumptions'!D92</f>
        <v/>
      </c>
      <c r="E81" s="681">
        <f>E71*'Health Assumptions'!E92</f>
        <v/>
      </c>
      <c r="F81" s="162">
        <f>SUM(D81:E81)</f>
        <v/>
      </c>
      <c r="G81" s="681">
        <f>G71*'Health Assumptions'!D67</f>
        <v/>
      </c>
      <c r="H81" s="681">
        <f>H71*'Health Assumptions'!E67</f>
        <v/>
      </c>
      <c r="I81" s="681">
        <f>SUM(G81:H81)</f>
        <v/>
      </c>
    </row>
    <row r="82">
      <c r="C82" s="125" t="inlineStr">
        <is>
          <t>20-49</t>
        </is>
      </c>
      <c r="D82" s="681">
        <f>D72*'Health Assumptions'!D93</f>
        <v/>
      </c>
      <c r="E82" s="681">
        <f>E72*'Health Assumptions'!E93</f>
        <v/>
      </c>
      <c r="F82" s="162">
        <f>SUM(D82:E82)</f>
        <v/>
      </c>
      <c r="G82" s="681">
        <f>G72*'Health Assumptions'!D68</f>
        <v/>
      </c>
      <c r="H82" s="681">
        <f>H72*'Health Assumptions'!E68</f>
        <v/>
      </c>
      <c r="I82" s="681">
        <f>SUM(G82:H82)</f>
        <v/>
      </c>
    </row>
    <row r="83">
      <c r="C83" s="125" t="inlineStr">
        <is>
          <t>50-64</t>
        </is>
      </c>
      <c r="D83" s="681">
        <f>D73*'Health Assumptions'!D94</f>
        <v/>
      </c>
      <c r="E83" s="681">
        <f>E73*'Health Assumptions'!E94</f>
        <v/>
      </c>
      <c r="F83" s="162">
        <f>SUM(D83:E83)</f>
        <v/>
      </c>
      <c r="G83" s="681">
        <f>G73*'Health Assumptions'!D69</f>
        <v/>
      </c>
      <c r="H83" s="681">
        <f>H73*'Health Assumptions'!E69</f>
        <v/>
      </c>
      <c r="I83" s="681">
        <f>SUM(G83:H83)</f>
        <v/>
      </c>
    </row>
    <row r="84">
      <c r="C84" s="125" t="inlineStr">
        <is>
          <t>65-80</t>
        </is>
      </c>
      <c r="D84" s="681">
        <f>D74*'Health Assumptions'!D95</f>
        <v/>
      </c>
      <c r="E84" s="681">
        <f>E74*'Health Assumptions'!E95</f>
        <v/>
      </c>
      <c r="F84" s="162">
        <f>SUM(D84:E84)</f>
        <v/>
      </c>
      <c r="G84" s="681">
        <f>G74*'Health Assumptions'!D70</f>
        <v/>
      </c>
      <c r="H84" s="681">
        <f>H74*'Health Assumptions'!E70</f>
        <v/>
      </c>
      <c r="I84" s="681">
        <f>SUM(G84:H84)</f>
        <v/>
      </c>
    </row>
    <row r="85">
      <c r="C85" s="125" t="inlineStr">
        <is>
          <t>80+</t>
        </is>
      </c>
      <c r="D85" s="681">
        <f>D75*'Health Assumptions'!D96</f>
        <v/>
      </c>
      <c r="E85" s="681">
        <f>E75*'Health Assumptions'!E96</f>
        <v/>
      </c>
      <c r="F85" s="162">
        <f>SUM(D85:E85)</f>
        <v/>
      </c>
      <c r="G85" s="681">
        <f>G75*'Health Assumptions'!D71</f>
        <v/>
      </c>
      <c r="H85" s="681">
        <f>H75*'Health Assumptions'!E71</f>
        <v/>
      </c>
      <c r="I85" s="681">
        <f>SUM(G85:H85)</f>
        <v/>
      </c>
    </row>
    <row r="86">
      <c r="C86" s="125" t="inlineStr">
        <is>
          <t>Together</t>
        </is>
      </c>
      <c r="D86" s="681">
        <f>SUM(D81:D85)</f>
        <v/>
      </c>
      <c r="E86" s="681">
        <f>SUM(E81:E85)</f>
        <v/>
      </c>
      <c r="F86" s="162">
        <f>SUM(F81:F85)</f>
        <v/>
      </c>
      <c r="G86" s="681">
        <f>SUM(G81:G85)</f>
        <v/>
      </c>
      <c r="H86" s="681">
        <f>SUM(H81:H85)</f>
        <v/>
      </c>
      <c r="I86" s="681">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tabSelected="1" zoomScaleNormal="100" workbookViewId="0">
      <selection activeCell="E1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76"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81">
        <f>Discounting!B20</f>
        <v/>
      </c>
      <c r="F5" s="41" t="n"/>
      <c r="G5" s="104" t="n"/>
      <c r="H5" s="107" t="inlineStr">
        <is>
          <t>Health</t>
        </is>
      </c>
      <c r="I5" s="681">
        <f>E10+E11</f>
        <v/>
      </c>
      <c r="J5" s="806">
        <f>IFERROR(I5/SUM($I$4:$I$6),0)</f>
        <v/>
      </c>
      <c r="K5" s="41" t="n"/>
      <c r="L5" s="41" t="n"/>
      <c r="M5" s="41" t="n"/>
      <c r="N5" s="41" t="n"/>
      <c r="O5" s="41" t="n"/>
    </row>
    <row r="6">
      <c r="A6" s="41" t="n"/>
      <c r="B6" s="674" t="inlineStr">
        <is>
          <t>Accident</t>
        </is>
      </c>
      <c r="C6" s="805" t="n"/>
      <c r="D6" s="753" t="n"/>
      <c r="E6" s="681">
        <f>Discounting!B21</f>
        <v/>
      </c>
      <c r="F6" s="41" t="n"/>
      <c r="G6" s="104" t="n"/>
      <c r="H6" s="107" t="inlineStr">
        <is>
          <t>Journey quality</t>
        </is>
      </c>
      <c r="I6" s="681">
        <f>E12</f>
        <v/>
      </c>
      <c r="J6" s="806">
        <f>IFERROR(I6/SUM($I$4:$I$6),0)</f>
        <v/>
      </c>
      <c r="K6" s="41" t="n"/>
      <c r="L6" s="41" t="n"/>
      <c r="M6" s="41" t="n"/>
      <c r="N6" s="41" t="n"/>
      <c r="O6" s="41" t="n"/>
    </row>
    <row r="7">
      <c r="A7" s="41" t="n"/>
      <c r="B7" s="674" t="inlineStr">
        <is>
          <t>Local air quality</t>
        </is>
      </c>
      <c r="C7" s="805" t="n"/>
      <c r="D7" s="753" t="n"/>
      <c r="E7" s="681">
        <f>Discounting!B22</f>
        <v/>
      </c>
      <c r="F7" s="41" t="n"/>
      <c r="G7" s="104" t="n"/>
      <c r="H7" s="41" t="n"/>
      <c r="I7" s="41" t="n"/>
      <c r="J7" s="413" t="n"/>
      <c r="K7" s="41" t="n"/>
      <c r="L7" s="41" t="n"/>
      <c r="M7" s="41" t="n"/>
      <c r="N7" s="41" t="n"/>
      <c r="O7" s="41" t="n"/>
    </row>
    <row r="8">
      <c r="A8" s="41" t="n"/>
      <c r="B8" s="674" t="inlineStr">
        <is>
          <t>Noise</t>
        </is>
      </c>
      <c r="C8" s="805" t="n"/>
      <c r="D8" s="753" t="n"/>
      <c r="E8" s="681">
        <f>Discounting!B23</f>
        <v/>
      </c>
      <c r="F8" s="41" t="n"/>
      <c r="G8" s="104" t="n"/>
      <c r="H8" s="41" t="n"/>
      <c r="I8" s="41" t="n"/>
      <c r="J8" s="413" t="n"/>
      <c r="K8" s="41" t="n"/>
      <c r="L8" s="41" t="n"/>
      <c r="M8" s="41" t="n"/>
      <c r="N8" s="41" t="n"/>
      <c r="O8" s="41" t="n"/>
    </row>
    <row r="9">
      <c r="A9" s="41" t="n"/>
      <c r="B9" s="674" t="inlineStr">
        <is>
          <t>Greenhouse gases</t>
        </is>
      </c>
      <c r="C9" s="805" t="n"/>
      <c r="D9" s="753" t="n"/>
      <c r="E9" s="681">
        <f>Discounting!B24</f>
        <v/>
      </c>
      <c r="F9" s="41" t="n"/>
      <c r="G9" s="104" t="n"/>
      <c r="H9" s="41" t="n"/>
      <c r="I9" s="41" t="n"/>
      <c r="J9" s="413" t="n"/>
      <c r="K9" s="41" t="n"/>
      <c r="L9" s="41" t="n"/>
      <c r="M9" s="41" t="n"/>
      <c r="N9" s="41" t="n"/>
      <c r="O9" s="41" t="n"/>
    </row>
    <row r="10">
      <c r="A10" s="41" t="n"/>
      <c r="B10" s="680" t="inlineStr">
        <is>
          <t>Reduced risk of premature death</t>
        </is>
      </c>
      <c r="C10" s="805" t="n"/>
      <c r="D10" s="753" t="n"/>
      <c r="E10" s="681">
        <f>Discounting!B30</f>
        <v/>
      </c>
      <c r="F10" s="41" t="n"/>
      <c r="G10" s="104" t="n"/>
      <c r="H10" s="41" t="n"/>
      <c r="I10" s="41" t="n"/>
      <c r="J10" s="413" t="n"/>
      <c r="K10" s="41" t="n"/>
      <c r="L10" s="41" t="n"/>
      <c r="M10" s="41" t="n"/>
      <c r="N10" s="41" t="n"/>
      <c r="O10" s="41" t="n"/>
    </row>
    <row r="11">
      <c r="A11" s="41" t="n"/>
      <c r="B11" s="680" t="inlineStr">
        <is>
          <t>Absenteeism</t>
        </is>
      </c>
      <c r="C11" s="805" t="n"/>
      <c r="D11" s="753" t="n"/>
      <c r="E11" s="681">
        <f>_xlfn.IFNA(Discounting!B29, 0)</f>
        <v/>
      </c>
      <c r="F11" s="41" t="n"/>
      <c r="G11" s="104" t="n"/>
      <c r="H11" s="41" t="n"/>
      <c r="I11" s="41" t="n"/>
      <c r="J11" s="413" t="n"/>
      <c r="K11" s="41" t="n"/>
      <c r="L11" s="41" t="n"/>
      <c r="M11" s="41" t="n"/>
      <c r="N11" s="41" t="n"/>
      <c r="O11" s="41" t="n"/>
    </row>
    <row r="12">
      <c r="A12" s="41" t="n"/>
      <c r="B12" s="680" t="inlineStr">
        <is>
          <t>Journey ambience</t>
        </is>
      </c>
      <c r="C12" s="805" t="n"/>
      <c r="D12" s="753" t="n"/>
      <c r="E12" s="681">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81">
        <f>Discounting!B25</f>
        <v/>
      </c>
      <c r="F14" s="41" t="n"/>
      <c r="G14" s="104" t="n"/>
      <c r="H14" s="41" t="n"/>
      <c r="I14" s="41" t="n"/>
      <c r="J14" s="413" t="n"/>
      <c r="K14" s="41" t="n"/>
      <c r="L14" s="41" t="n"/>
      <c r="M14" s="41" t="n"/>
      <c r="N14" s="41" t="n"/>
      <c r="O14" s="41" t="n"/>
    </row>
    <row r="15">
      <c r="A15" s="41" t="n"/>
      <c r="B15" s="674" t="inlineStr">
        <is>
          <t>Investment costs</t>
        </is>
      </c>
      <c r="C15" s="805" t="n"/>
      <c r="D15" s="753" t="n"/>
      <c r="E15" s="681">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81">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81">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81">
        <f>IFERROR(SUM(E4:E14)-E17-E5, 0)</f>
        <v/>
      </c>
      <c r="F19" s="41" t="n"/>
      <c r="G19" s="104" t="n"/>
      <c r="H19" s="41" t="n"/>
      <c r="I19" s="41" t="n"/>
      <c r="J19" s="413" t="n"/>
      <c r="K19" s="41" t="n"/>
      <c r="L19" s="41" t="n"/>
      <c r="M19" s="41" t="n"/>
      <c r="N19" s="41" t="n"/>
      <c r="O19" s="41" t="n"/>
    </row>
    <row r="20">
      <c r="A20" s="41" t="n"/>
      <c r="B20" s="674" t="inlineStr">
        <is>
          <t>PVC</t>
        </is>
      </c>
      <c r="C20" s="805" t="n"/>
      <c r="D20" s="753" t="n"/>
      <c r="E20" s="681">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8"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19:D19"/>
    <mergeCell ref="B20:D20"/>
    <mergeCell ref="B22:D22"/>
    <mergeCell ref="B10:D10"/>
    <mergeCell ref="B11:D11"/>
    <mergeCell ref="B12:D12"/>
    <mergeCell ref="B14:D14"/>
    <mergeCell ref="B15:D15"/>
    <mergeCell ref="B17:D17"/>
    <mergeCell ref="B16:D16"/>
    <mergeCell ref="B9:D9"/>
    <mergeCell ref="B4:D4"/>
    <mergeCell ref="B5:D5"/>
    <mergeCell ref="B6:D6"/>
    <mergeCell ref="B7:D7"/>
    <mergeCell ref="B8:D8"/>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2023-01-16T16:07:05Z</dcterms:modified>
  <cp:lastModifiedBy>Parker, George</cp:lastModifiedBy>
</cp:coreProperties>
</file>