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13">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0" fillId="2" borderId="60" applyAlignment="1" pivotButton="0" quotePrefix="0" xfId="0">
      <alignment horizontal="center" vertical="center" wrapText="1"/>
    </xf>
    <xf numFmtId="0" fontId="0" fillId="2" borderId="59" applyAlignment="1" pivotButton="0" quotePrefix="0" xfId="0">
      <alignment horizontal="center" vertical="center" wrapText="1"/>
    </xf>
    <xf numFmtId="0" fontId="0" fillId="2" borderId="49" applyAlignment="1" pivotButton="0" quotePrefix="0" xfId="0">
      <alignment horizontal="center" vertical="center" wrapText="1"/>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0" fillId="2" borderId="1" applyAlignment="1" pivotButton="0" quotePrefix="0" xfId="0">
      <alignment horizontal="center" vertical="center" wrapText="1"/>
    </xf>
    <xf numFmtId="0" fontId="0" fillId="0" borderId="59" pivotButton="0" quotePrefix="0" xfId="0"/>
    <xf numFmtId="0" fontId="0" fillId="0" borderId="49"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187" pivotButton="0" quotePrefix="0" xfId="0"/>
    <xf numFmtId="0" fontId="0" fillId="0" borderId="67"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80.08015767500947</v>
                </pt>
                <pt idx="1">
                  <v>764.3938066900993</v>
                </pt>
                <pt idx="2">
                  <v>129.6846328014658</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5" t="inlineStr">
        <is>
          <t>Search Bar - Please Enter MSOA Zone Code or Use Below Table to Filter</t>
        </is>
      </c>
      <c r="C3" s="686" t="n"/>
      <c r="D3" s="686" t="n"/>
      <c r="E3" s="686" t="n"/>
      <c r="F3" s="686" t="n"/>
      <c r="G3" s="686" t="n"/>
      <c r="H3" s="687"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8"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9"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67" zoomScale="80" zoomScaleNormal="80" workbookViewId="0">
      <selection activeCell="H107" sqref="H10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440</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0.58/5.14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On-road segregated cycle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33</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0.58/1.1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690" t="inlineStr">
        <is>
          <t>Google maps</t>
        </is>
      </c>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69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69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69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69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69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692"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690" t="inlineStr">
        <is>
          <t>Scheme drawings</t>
        </is>
      </c>
    </row>
    <row r="61">
      <c r="A61" s="41" t="n"/>
      <c r="D61" s="473" t="inlineStr">
        <is>
          <t>Kerb level</t>
        </is>
      </c>
      <c r="E61" s="314" t="n"/>
      <c r="F61" s="539" t="inlineStr">
        <is>
          <t>Yes</t>
        </is>
      </c>
      <c r="G61" s="108" t="n"/>
      <c r="H61" s="691" t="n"/>
    </row>
    <row r="62">
      <c r="A62" s="41" t="n"/>
      <c r="D62" s="473" t="inlineStr">
        <is>
          <t>Crowding</t>
        </is>
      </c>
      <c r="E62" s="314" t="n"/>
      <c r="F62" s="539" t="inlineStr">
        <is>
          <t>No</t>
        </is>
      </c>
      <c r="G62" s="108" t="n"/>
      <c r="H62" s="691" t="n"/>
    </row>
    <row r="63">
      <c r="A63" s="41" t="n"/>
      <c r="D63" s="473" t="inlineStr">
        <is>
          <t>Pavement evenness</t>
        </is>
      </c>
      <c r="E63" s="314" t="n"/>
      <c r="F63" s="539" t="inlineStr">
        <is>
          <t>Yes</t>
        </is>
      </c>
      <c r="G63" s="108" t="n"/>
      <c r="H63" s="691" t="n"/>
    </row>
    <row r="64">
      <c r="A64" s="41" t="n"/>
      <c r="D64" s="473" t="inlineStr">
        <is>
          <t>Information panels</t>
        </is>
      </c>
      <c r="E64" s="314" t="n"/>
      <c r="F64" s="539" t="inlineStr">
        <is>
          <t>No</t>
        </is>
      </c>
      <c r="G64" s="108" t="n"/>
      <c r="H64" s="691" t="n"/>
    </row>
    <row r="65">
      <c r="A65" s="41" t="n"/>
      <c r="D65" s="473" t="inlineStr">
        <is>
          <t>Benches</t>
        </is>
      </c>
      <c r="E65" s="314" t="n"/>
      <c r="F65" s="539" t="inlineStr">
        <is>
          <t>No</t>
        </is>
      </c>
      <c r="G65" s="108" t="n"/>
      <c r="H65" s="691" t="n"/>
    </row>
    <row r="66" ht="15.75" customHeight="1" thickBot="1">
      <c r="A66" s="41" t="n"/>
      <c r="D66" s="473" t="inlineStr">
        <is>
          <t>Directional signage</t>
        </is>
      </c>
      <c r="E66" s="314" t="n"/>
      <c r="F66" s="540" t="inlineStr">
        <is>
          <t>Yes</t>
        </is>
      </c>
      <c r="H66" s="692"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5.14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305</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mergeCells count="2">
    <mergeCell ref="H60:H66"/>
    <mergeCell ref="H51:H57"/>
  </mergeCells>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93" t="inlineStr">
        <is>
          <t>Year</t>
        </is>
      </c>
      <c r="D14" s="694" t="inlineStr">
        <is>
          <t>Investment costs
£000</t>
        </is>
      </c>
      <c r="E14" s="694" t="inlineStr">
        <is>
          <t>Operating costs
£000</t>
        </is>
      </c>
      <c r="F14" s="695" t="inlineStr">
        <is>
          <t>Private sector contributions
£000</t>
        </is>
      </c>
      <c r="G14" s="101" t="n"/>
      <c r="H14" s="577" t="n"/>
      <c r="I14" s="114" t="n"/>
      <c r="J14" s="114" t="n"/>
      <c r="K14" s="108" t="n"/>
    </row>
    <row r="15" ht="15" customHeight="1">
      <c r="C15" s="696" t="n"/>
      <c r="D15" s="691" t="n"/>
      <c r="E15" s="691" t="n"/>
      <c r="F15" s="697" t="n"/>
      <c r="G15" s="101" t="n"/>
      <c r="H15" s="578" t="n"/>
      <c r="I15" s="578" t="n"/>
      <c r="J15" s="578" t="n"/>
      <c r="K15" s="578" t="n"/>
      <c r="L15" s="578" t="n"/>
      <c r="M15" s="578" t="n"/>
    </row>
    <row r="16" ht="19.9" customHeight="1">
      <c r="C16" s="698" t="n"/>
      <c r="D16" s="692" t="n"/>
      <c r="E16" s="692" t="n"/>
      <c r="F16" s="699"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700">
        <f>'User Interface Intervention'!F40</f>
        <v/>
      </c>
      <c r="E44" s="108">
        <f>IF(D44="yes", 'TAG Journey Quality'!E25,0)</f>
        <v/>
      </c>
    </row>
    <row r="45">
      <c r="C45" s="108" t="inlineStr">
        <is>
          <t>Storage Facilites</t>
        </is>
      </c>
      <c r="D45" s="700">
        <f>'User Interface Intervention'!F41</f>
        <v/>
      </c>
      <c r="E45" s="108">
        <f>IF(D45="yes", 'TAG Journey Quality'!E24,0)</f>
        <v/>
      </c>
    </row>
    <row r="46">
      <c r="C46" s="108" t="inlineStr">
        <is>
          <t>Journey ambience - per trip - without</t>
        </is>
      </c>
      <c r="D46" s="701" t="n">
        <v>0</v>
      </c>
      <c r="E46" s="108">
        <f>IF(ambT_DN="yes", 98.14,0)</f>
        <v/>
      </c>
    </row>
    <row r="47">
      <c r="C47" s="108" t="inlineStr">
        <is>
          <t>Journey ambience - per trip - with scheme</t>
        </is>
      </c>
      <c r="D47" s="701">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702">
        <f t="array" ref="D75">INDEX(in_ext_costs,MATCH(1,($C75 = in_ext_cost_type)*(D$74 = in_ext_cost_yr),0),MATCH($D$72, in_area_type,0))</f>
        <v/>
      </c>
      <c r="E75" s="702">
        <f t="array" ref="E75">INDEX(in_ext_costs,MATCH(1,($C75 = in_ext_cost_type)*(E$74 = in_ext_cost_yr),0),MATCH($D$72, in_area_type,0))</f>
        <v/>
      </c>
      <c r="F75" s="702">
        <f t="array" ref="F75">INDEX(in_ext_costs,MATCH(1,($C75 = in_ext_cost_type)*(F$74 = in_ext_cost_yr),0),MATCH($D$72, in_area_type,0))</f>
        <v/>
      </c>
      <c r="G75" s="702">
        <f t="array" ref="G75">INDEX(in_ext_costs,MATCH(1,($C75 = in_ext_cost_type)*(G$74 = in_ext_cost_yr),0),MATCH($D$72, in_area_type,0))</f>
        <v/>
      </c>
      <c r="H75" s="702">
        <f t="array" ref="H75">INDEX(in_ext_costs,MATCH(1,($C75 = in_ext_cost_type)*(H$74 = in_ext_cost_yr),0),MATCH($D$72, in_area_type,0))</f>
        <v/>
      </c>
      <c r="I75" s="702">
        <f t="array" ref="I75">INDEX(in_ext_costs,MATCH(1,($C75 = in_ext_cost_type)*(I$74 = in_ext_cost_yr),0),MATCH($D$72, in_area_type,0))</f>
        <v/>
      </c>
      <c r="J75" s="702">
        <f t="array" ref="J75">INDEX(in_ext_costs,MATCH(1,($C75 = in_ext_cost_type)*(J$74 = in_ext_cost_yr),0),MATCH($D$72, in_area_type,0))</f>
        <v/>
      </c>
      <c r="K75" s="702">
        <f t="array" ref="K75">INDEX(in_ext_costs,MATCH(1,($C75 = in_ext_cost_type)*(K$74 = in_ext_cost_yr),0),MATCH($D$72, in_area_type,0))</f>
        <v/>
      </c>
    </row>
    <row r="76">
      <c r="C76" s="120" t="inlineStr">
        <is>
          <t>Infrastructure</t>
        </is>
      </c>
      <c r="D76" s="702">
        <f t="array" ref="D76">INDEX(in_ext_costs,MATCH(1,($C76 = in_ext_cost_type)*(D$74 = in_ext_cost_yr),0),MATCH($D$72, in_area_type,0))</f>
        <v/>
      </c>
      <c r="E76" s="702">
        <f t="array" ref="E76">INDEX(in_ext_costs,MATCH(1,($C76 = in_ext_cost_type)*(E$74 = in_ext_cost_yr),0),MATCH($D$72, in_area_type,0))</f>
        <v/>
      </c>
      <c r="F76" s="702">
        <f t="array" ref="F76">INDEX(in_ext_costs,MATCH(1,($C76 = in_ext_cost_type)*(F$74 = in_ext_cost_yr),0),MATCH($D$72, in_area_type,0))</f>
        <v/>
      </c>
      <c r="G76" s="702">
        <f t="array" ref="G76">INDEX(in_ext_costs,MATCH(1,($C76 = in_ext_cost_type)*(G$74 = in_ext_cost_yr),0),MATCH($D$72, in_area_type,0))</f>
        <v/>
      </c>
      <c r="H76" s="702">
        <f t="array" ref="H76">INDEX(in_ext_costs,MATCH(1,($C76 = in_ext_cost_type)*(H$74 = in_ext_cost_yr),0),MATCH($D$72, in_area_type,0))</f>
        <v/>
      </c>
      <c r="I76" s="702">
        <f t="array" ref="I76">INDEX(in_ext_costs,MATCH(1,($C76 = in_ext_cost_type)*(I$74 = in_ext_cost_yr),0),MATCH($D$72, in_area_type,0))</f>
        <v/>
      </c>
      <c r="J76" s="702">
        <f t="array" ref="J76">INDEX(in_ext_costs,MATCH(1,($C76 = in_ext_cost_type)*(J$74 = in_ext_cost_yr),0),MATCH($D$72, in_area_type,0))</f>
        <v/>
      </c>
      <c r="K76" s="702">
        <f t="array" ref="K76">INDEX(in_ext_costs,MATCH(1,($C76 = in_ext_cost_type)*(K$74 = in_ext_cost_yr),0),MATCH($D$72, in_area_type,0))</f>
        <v/>
      </c>
    </row>
    <row r="77">
      <c r="C77" s="120" t="inlineStr">
        <is>
          <t>Accident</t>
        </is>
      </c>
      <c r="D77" s="702">
        <f t="array" ref="D77">INDEX(in_ext_costs,MATCH(1,($C77 = in_ext_cost_type)*(D$74 = in_ext_cost_yr),0),MATCH($D$72, in_area_type,0))</f>
        <v/>
      </c>
      <c r="E77" s="702">
        <f t="array" ref="E77">INDEX(in_ext_costs,MATCH(1,($C77 = in_ext_cost_type)*(E$74 = in_ext_cost_yr),0),MATCH($D$72, in_area_type,0))</f>
        <v/>
      </c>
      <c r="F77" s="702">
        <f t="array" ref="F77">INDEX(in_ext_costs,MATCH(1,($C77 = in_ext_cost_type)*(F$74 = in_ext_cost_yr),0),MATCH($D$72, in_area_type,0))</f>
        <v/>
      </c>
      <c r="G77" s="702">
        <f t="array" ref="G77">INDEX(in_ext_costs,MATCH(1,($C77 = in_ext_cost_type)*(G$74 = in_ext_cost_yr),0),MATCH($D$72, in_area_type,0))</f>
        <v/>
      </c>
      <c r="H77" s="702">
        <f t="array" ref="H77">INDEX(in_ext_costs,MATCH(1,($C77 = in_ext_cost_type)*(H$74 = in_ext_cost_yr),0),MATCH($D$72, in_area_type,0))</f>
        <v/>
      </c>
      <c r="I77" s="702">
        <f t="array" ref="I77">INDEX(in_ext_costs,MATCH(1,($C77 = in_ext_cost_type)*(I$74 = in_ext_cost_yr),0),MATCH($D$72, in_area_type,0))</f>
        <v/>
      </c>
      <c r="J77" s="702">
        <f t="array" ref="J77">INDEX(in_ext_costs,MATCH(1,($C77 = in_ext_cost_type)*(J$74 = in_ext_cost_yr),0),MATCH($D$72, in_area_type,0))</f>
        <v/>
      </c>
      <c r="K77" s="702">
        <f t="array" ref="K77">INDEX(in_ext_costs,MATCH(1,($C77 = in_ext_cost_type)*(K$74 = in_ext_cost_yr),0),MATCH($D$72, in_area_type,0))</f>
        <v/>
      </c>
    </row>
    <row r="78">
      <c r="C78" s="120" t="inlineStr">
        <is>
          <t>Local Air Quality</t>
        </is>
      </c>
      <c r="D78" s="702">
        <f t="array" ref="D78">INDEX(in_ext_costs,MATCH(1,($C78 = in_ext_cost_type)*(D$74 = in_ext_cost_yr),0),MATCH($D$72, in_area_type,0))</f>
        <v/>
      </c>
      <c r="E78" s="702">
        <f t="array" ref="E78">INDEX(in_ext_costs,MATCH(1,($C78 = in_ext_cost_type)*(E$74 = in_ext_cost_yr),0),MATCH($D$72, in_area_type,0))</f>
        <v/>
      </c>
      <c r="F78" s="702">
        <f t="array" ref="F78">INDEX(in_ext_costs,MATCH(1,($C78 = in_ext_cost_type)*(F$74 = in_ext_cost_yr),0),MATCH($D$72, in_area_type,0))</f>
        <v/>
      </c>
      <c r="G78" s="702">
        <f t="array" ref="G78">INDEX(in_ext_costs,MATCH(1,($C78 = in_ext_cost_type)*(G$74 = in_ext_cost_yr),0),MATCH($D$72, in_area_type,0))</f>
        <v/>
      </c>
      <c r="H78" s="702">
        <f t="array" ref="H78">INDEX(in_ext_costs,MATCH(1,($C78 = in_ext_cost_type)*(H$74 = in_ext_cost_yr),0),MATCH($D$72, in_area_type,0))</f>
        <v/>
      </c>
      <c r="I78" s="702">
        <f t="array" ref="I78">INDEX(in_ext_costs,MATCH(1,($C78 = in_ext_cost_type)*(I$74 = in_ext_cost_yr),0),MATCH($D$72, in_area_type,0))</f>
        <v/>
      </c>
      <c r="J78" s="702">
        <f t="array" ref="J78">INDEX(in_ext_costs,MATCH(1,($C78 = in_ext_cost_type)*(J$74 = in_ext_cost_yr),0),MATCH($D$72, in_area_type,0))</f>
        <v/>
      </c>
      <c r="K78" s="702">
        <f t="array" ref="K78">INDEX(in_ext_costs,MATCH(1,($C78 = in_ext_cost_type)*(K$74 = in_ext_cost_yr),0),MATCH($D$72, in_area_type,0))</f>
        <v/>
      </c>
    </row>
    <row r="79">
      <c r="C79" s="120" t="inlineStr">
        <is>
          <t>Noise</t>
        </is>
      </c>
      <c r="D79" s="702">
        <f t="array" ref="D79">INDEX(in_ext_costs,MATCH(1,($C79 = in_ext_cost_type)*(D$74 = in_ext_cost_yr),0),MATCH($D$72, in_area_type,0))</f>
        <v/>
      </c>
      <c r="E79" s="702">
        <f t="array" ref="E79">INDEX(in_ext_costs,MATCH(1,($C79 = in_ext_cost_type)*(E$74 = in_ext_cost_yr),0),MATCH($D$72, in_area_type,0))</f>
        <v/>
      </c>
      <c r="F79" s="702">
        <f t="array" ref="F79">INDEX(in_ext_costs,MATCH(1,($C79 = in_ext_cost_type)*(F$74 = in_ext_cost_yr),0),MATCH($D$72, in_area_type,0))</f>
        <v/>
      </c>
      <c r="G79" s="702">
        <f t="array" ref="G79">INDEX(in_ext_costs,MATCH(1,($C79 = in_ext_cost_type)*(G$74 = in_ext_cost_yr),0),MATCH($D$72, in_area_type,0))</f>
        <v/>
      </c>
      <c r="H79" s="702">
        <f t="array" ref="H79">INDEX(in_ext_costs,MATCH(1,($C79 = in_ext_cost_type)*(H$74 = in_ext_cost_yr),0),MATCH($D$72, in_area_type,0))</f>
        <v/>
      </c>
      <c r="I79" s="702">
        <f t="array" ref="I79">INDEX(in_ext_costs,MATCH(1,($C79 = in_ext_cost_type)*(I$74 = in_ext_cost_yr),0),MATCH($D$72, in_area_type,0))</f>
        <v/>
      </c>
      <c r="J79" s="702">
        <f t="array" ref="J79">INDEX(in_ext_costs,MATCH(1,($C79 = in_ext_cost_type)*(J$74 = in_ext_cost_yr),0),MATCH($D$72, in_area_type,0))</f>
        <v/>
      </c>
      <c r="K79" s="702">
        <f t="array" ref="K79">INDEX(in_ext_costs,MATCH(1,($C79 = in_ext_cost_type)*(K$74 = in_ext_cost_yr),0),MATCH($D$72, in_area_type,0))</f>
        <v/>
      </c>
    </row>
    <row r="80">
      <c r="C80" s="120" t="inlineStr">
        <is>
          <t>Greenhouse Gases</t>
        </is>
      </c>
      <c r="D80" s="702">
        <f t="array" ref="D80">INDEX(in_ext_costs,MATCH(1,($C80 = in_ext_cost_type)*(D$74 = in_ext_cost_yr),0),MATCH($D$72, in_area_type,0))</f>
        <v/>
      </c>
      <c r="E80" s="702">
        <f t="array" ref="E80">INDEX(in_ext_costs,MATCH(1,($C80 = in_ext_cost_type)*(E$74 = in_ext_cost_yr),0),MATCH($D$72, in_area_type,0))</f>
        <v/>
      </c>
      <c r="F80" s="702">
        <f t="array" ref="F80">INDEX(in_ext_costs,MATCH(1,($C80 = in_ext_cost_type)*(F$74 = in_ext_cost_yr),0),MATCH($D$72, in_area_type,0))</f>
        <v/>
      </c>
      <c r="G80" s="702">
        <f t="array" ref="G80">INDEX(in_ext_costs,MATCH(1,($C80 = in_ext_cost_type)*(G$74 = in_ext_cost_yr),0),MATCH($D$72, in_area_type,0))</f>
        <v/>
      </c>
      <c r="H80" s="702">
        <f t="array" ref="H80">INDEX(in_ext_costs,MATCH(1,($C80 = in_ext_cost_type)*(H$74 = in_ext_cost_yr),0),MATCH($D$72, in_area_type,0))</f>
        <v/>
      </c>
      <c r="I80" s="702">
        <f t="array" ref="I80">INDEX(in_ext_costs,MATCH(1,($C80 = in_ext_cost_type)*(I$74 = in_ext_cost_yr),0),MATCH($D$72, in_area_type,0))</f>
        <v/>
      </c>
      <c r="J80" s="702">
        <f t="array" ref="J80">INDEX(in_ext_costs,MATCH(1,($C80 = in_ext_cost_type)*(J$74 = in_ext_cost_yr),0),MATCH($D$72, in_area_type,0))</f>
        <v/>
      </c>
      <c r="K80" s="702">
        <f t="array" ref="K80">INDEX(in_ext_costs,MATCH(1,($C80 = in_ext_cost_type)*(K$74 = in_ext_cost_yr),0),MATCH($D$72, in_area_type,0))</f>
        <v/>
      </c>
    </row>
    <row r="81">
      <c r="C81" s="120" t="inlineStr">
        <is>
          <t>Indirect Taxation</t>
        </is>
      </c>
      <c r="D81" s="702">
        <f t="array" ref="D81">INDEX(in_ext_costs,MATCH(1,($C81 = in_ext_cost_type)*(D$74 = in_ext_cost_yr),0),MATCH($D$72, in_area_type,0))</f>
        <v/>
      </c>
      <c r="E81" s="702">
        <f t="array" ref="E81">INDEX(in_ext_costs,MATCH(1,($C81 = in_ext_cost_type)*(E$74 = in_ext_cost_yr),0),MATCH($D$72, in_area_type,0))</f>
        <v/>
      </c>
      <c r="F81" s="702">
        <f t="array" ref="F81">INDEX(in_ext_costs,MATCH(1,($C81 = in_ext_cost_type)*(F$74 = in_ext_cost_yr),0),MATCH($D$72, in_area_type,0))</f>
        <v/>
      </c>
      <c r="G81" s="702">
        <f t="array" ref="G81">INDEX(in_ext_costs,MATCH(1,($C81 = in_ext_cost_type)*(G$74 = in_ext_cost_yr),0),MATCH($D$72, in_area_type,0))</f>
        <v/>
      </c>
      <c r="H81" s="702">
        <f t="array" ref="H81">INDEX(in_ext_costs,MATCH(1,($C81 = in_ext_cost_type)*(H$74 = in_ext_cost_yr),0),MATCH($D$72, in_area_type,0))</f>
        <v/>
      </c>
      <c r="I81" s="702">
        <f t="array" ref="I81">INDEX(in_ext_costs,MATCH(1,($C81 = in_ext_cost_type)*(I$74 = in_ext_cost_yr),0),MATCH($D$72, in_area_type,0))</f>
        <v/>
      </c>
      <c r="J81" s="702">
        <f t="array" ref="J81">INDEX(in_ext_costs,MATCH(1,($C81 = in_ext_cost_type)*(J$74 = in_ext_cost_yr),0),MATCH($D$72, in_area_type,0))</f>
        <v/>
      </c>
      <c r="K81" s="702">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32" t="inlineStr">
        <is>
          <t>PASTE VALUES FROM LATEST DATA BOOK "ANNUAL PARAMETERS" TAB FOR THESE COLUMNS</t>
        </is>
      </c>
      <c r="E4" s="703" t="n"/>
      <c r="F4" s="703" t="n"/>
      <c r="G4" s="703" t="n"/>
      <c r="H4" s="703" t="n"/>
      <c r="I4" s="703" t="n"/>
      <c r="J4" s="703" t="n"/>
      <c r="K4" s="703" t="n"/>
      <c r="L4" s="703" t="n"/>
      <c r="M4" s="703" t="n"/>
      <c r="N4" s="703" t="n"/>
      <c r="O4" s="703" t="n"/>
      <c r="P4" s="703" t="n"/>
      <c r="Q4" s="703" t="n"/>
      <c r="R4" s="703" t="n"/>
      <c r="S4" s="703" t="n"/>
      <c r="T4" s="703" t="n"/>
      <c r="U4" s="703" t="n"/>
      <c r="V4" s="703" t="n"/>
      <c r="W4" s="703" t="n"/>
      <c r="X4" s="631" t="inlineStr">
        <is>
          <t>DON'T CHANGE ANY FORMULAE HERE!</t>
        </is>
      </c>
      <c r="Y4" s="703" t="n"/>
      <c r="Z4" s="703" t="n"/>
      <c r="AA4" s="704" t="n"/>
      <c r="AB4" s="633"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5" t="inlineStr">
        <is>
          <t>Average GDP per household</t>
        </is>
      </c>
      <c r="R5" s="706" t="n"/>
      <c r="S5" s="707" t="n"/>
      <c r="T5" s="264" t="inlineStr">
        <is>
          <t>Work &amp; Non-Work VoT (interpolated)</t>
        </is>
      </c>
      <c r="U5" s="271" t="n"/>
      <c r="V5" s="271" t="n"/>
      <c r="W5" s="272" t="n"/>
      <c r="X5" s="264" t="inlineStr">
        <is>
          <t>Work &amp; Non-Work VoT (for appraisal)</t>
        </is>
      </c>
      <c r="Y5" s="271" t="n"/>
      <c r="Z5" s="271" t="n"/>
      <c r="AA5" s="272" t="n"/>
      <c r="AB5" s="708"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8"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8"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8"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8"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9"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9"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9"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9"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9"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9"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9"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9"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9"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9"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9"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9"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9"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9"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9"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9"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9"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9"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9"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9"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9">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9">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9">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9">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9">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9">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9">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9">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9">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9">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9"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9"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9"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9"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9"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9"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9"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9"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9"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9"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9"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9"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9"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9"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9"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9"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9"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9"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9"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9"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9"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9"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9"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9"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9"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9"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9"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9"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9"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9"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9"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9"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9"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9"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9"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9"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9"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9"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9"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9"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9"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9"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9"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9"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9"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9"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9"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9"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9"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9"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9"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9"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9"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9"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9"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9"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9"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9"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9"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9"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9"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9"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9"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9"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9"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9"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9"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9"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9"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9"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9"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9"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9"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9"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9"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9"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9"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9"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9"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9"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9" t="n"/>
    </row>
    <row r="121" ht="15.75" customHeight="1" thickBot="1">
      <c r="A121" s="288" t="n"/>
      <c r="B121" s="289" t="n"/>
      <c r="C121" s="290" t="n"/>
      <c r="D121" s="710"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9"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4" t="inlineStr">
        <is>
          <t>Cost</t>
        </is>
      </c>
      <c r="E7" s="644" t="inlineStr">
        <is>
          <t>Cost</t>
        </is>
      </c>
      <c r="F7" s="638"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4" t="inlineStr">
        <is>
          <t>Cost</t>
        </is>
      </c>
      <c r="E25" s="644" t="inlineStr">
        <is>
          <t>Cost</t>
        </is>
      </c>
      <c r="F25" s="638"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11" t="inlineStr">
        <is>
          <t>Congestion band</t>
        </is>
      </c>
      <c r="D6" s="712" t="inlineStr">
        <is>
          <t>London</t>
        </is>
      </c>
      <c r="E6" s="713" t="n"/>
      <c r="F6" s="714" t="n"/>
      <c r="G6" s="712" t="inlineStr">
        <is>
          <t>Inner &amp; Outer Conurbations</t>
        </is>
      </c>
      <c r="H6" s="713" t="n"/>
      <c r="I6" s="714" t="n"/>
      <c r="J6" s="712" t="inlineStr">
        <is>
          <t>Other Urban</t>
        </is>
      </c>
      <c r="K6" s="713" t="n"/>
      <c r="L6" s="714" t="n"/>
      <c r="M6" s="712" t="inlineStr">
        <is>
          <t>Rural</t>
        </is>
      </c>
      <c r="N6" s="713" t="n"/>
      <c r="O6" s="714" t="n"/>
      <c r="P6" s="715" t="inlineStr">
        <is>
          <t>National Weighted Average</t>
        </is>
      </c>
    </row>
    <row r="7" ht="26.25" customHeight="1" thickBot="1">
      <c r="A7" s="344" t="inlineStr">
        <is>
          <t>Cost type</t>
        </is>
      </c>
      <c r="B7" s="345" t="n"/>
      <c r="C7" s="716"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7" t="n"/>
    </row>
    <row r="8" ht="15.75" customHeight="1" thickTop="1">
      <c r="A8" s="639" t="inlineStr">
        <is>
          <t>Congestion*</t>
        </is>
      </c>
      <c r="B8" s="346" t="n"/>
      <c r="C8" s="347" t="n">
        <v>1</v>
      </c>
      <c r="D8" s="718" t="n">
        <v>1.0940263059185</v>
      </c>
      <c r="E8" s="719" t="n">
        <v>6.518608041232245</v>
      </c>
      <c r="F8" s="720" t="n">
        <v>5.439510015591006</v>
      </c>
      <c r="G8" s="718" t="n">
        <v>0.9902110100260443</v>
      </c>
      <c r="H8" s="719" t="n">
        <v>2.083573432741292</v>
      </c>
      <c r="I8" s="720" t="n">
        <v>1.870925835737504</v>
      </c>
      <c r="J8" s="718" t="n">
        <v>0.6203227990025809</v>
      </c>
      <c r="K8" s="719" t="n">
        <v>2.156367893217292</v>
      </c>
      <c r="L8" s="720" t="n">
        <v>1.880759223921711</v>
      </c>
      <c r="M8" s="718" t="n">
        <v>0.5698962887427413</v>
      </c>
      <c r="N8" s="719" t="n">
        <v>0.5273266068916432</v>
      </c>
      <c r="O8" s="720" t="n">
        <v>0.5477548088928864</v>
      </c>
      <c r="P8" s="721" t="n">
        <v>1.192704379486073</v>
      </c>
    </row>
    <row r="9">
      <c r="A9" s="708" t="n"/>
      <c r="B9" s="346" t="n"/>
      <c r="C9" s="347" t="n">
        <v>2</v>
      </c>
      <c r="D9" s="718" t="n">
        <v>3.326210494717887</v>
      </c>
      <c r="E9" s="719" t="n">
        <v>21.1959897459942</v>
      </c>
      <c r="F9" s="720" t="n">
        <v>11.000029713044</v>
      </c>
      <c r="G9" s="718" t="n">
        <v>2.985799096845259</v>
      </c>
      <c r="H9" s="719" t="n">
        <v>8.46231510219333</v>
      </c>
      <c r="I9" s="720" t="n">
        <v>5.350894992830531</v>
      </c>
      <c r="J9" s="718" t="n">
        <v>1.825307996343726</v>
      </c>
      <c r="K9" s="719" t="n">
        <v>8.509015260448576</v>
      </c>
      <c r="L9" s="720" t="n">
        <v>4.565452890329382</v>
      </c>
      <c r="M9" s="718" t="n">
        <v>1.558487661322182</v>
      </c>
      <c r="N9" s="719" t="n">
        <v>3.04355429722147</v>
      </c>
      <c r="O9" s="720" t="n">
        <v>1.735623031793913</v>
      </c>
      <c r="P9" s="721" t="n">
        <v>3.838228739509624</v>
      </c>
    </row>
    <row r="10">
      <c r="A10" s="708" t="n"/>
      <c r="B10" s="346" t="n"/>
      <c r="C10" s="347" t="n">
        <v>3</v>
      </c>
      <c r="D10" s="718" t="n">
        <v>28.76451391611571</v>
      </c>
      <c r="E10" s="719" t="n">
        <v>40.67093174479238</v>
      </c>
      <c r="F10" s="720" t="n">
        <v>31.55388112966702</v>
      </c>
      <c r="G10" s="718" t="n">
        <v>24.30073009252978</v>
      </c>
      <c r="H10" s="719" t="n">
        <v>19.30833810041232</v>
      </c>
      <c r="I10" s="720" t="n">
        <v>22.73174505345529</v>
      </c>
      <c r="J10" s="718" t="n">
        <v>10.29556557117574</v>
      </c>
      <c r="K10" s="719" t="n">
        <v>20.0345179125277</v>
      </c>
      <c r="L10" s="720" t="n">
        <v>12.42542080954002</v>
      </c>
      <c r="M10" s="718" t="n">
        <v>4.395272087950576</v>
      </c>
      <c r="N10" s="719" t="n">
        <v>8.645330823994689</v>
      </c>
      <c r="O10" s="720" t="n">
        <v>4.671290039125994</v>
      </c>
      <c r="P10" s="721" t="n">
        <v>14.3643844506586</v>
      </c>
    </row>
    <row r="11">
      <c r="A11" s="708" t="n"/>
      <c r="B11" s="346" t="n"/>
      <c r="C11" s="347" t="n">
        <v>4</v>
      </c>
      <c r="D11" s="718" t="n">
        <v>98.86523044031411</v>
      </c>
      <c r="E11" s="719" t="n">
        <v>99.24288644456399</v>
      </c>
      <c r="F11" s="720" t="n">
        <v>98.90718825204391</v>
      </c>
      <c r="G11" s="718" t="n">
        <v>90.0729430058317</v>
      </c>
      <c r="H11" s="719" t="n">
        <v>85.37556549769039</v>
      </c>
      <c r="I11" s="720" t="n">
        <v>88.57905700643953</v>
      </c>
      <c r="J11" s="718" t="n">
        <v>40.42558083627853</v>
      </c>
      <c r="K11" s="719" t="n">
        <v>118.5513517258003</v>
      </c>
      <c r="L11" s="720" t="n">
        <v>55.11808726700013</v>
      </c>
      <c r="M11" s="718" t="n">
        <v>42.43450806184372</v>
      </c>
      <c r="N11" s="719" t="n">
        <v>46.69452095512159</v>
      </c>
      <c r="O11" s="720" t="n">
        <v>42.61113314587286</v>
      </c>
      <c r="P11" s="721" t="n">
        <v>68.23637281106765</v>
      </c>
    </row>
    <row r="12">
      <c r="A12" s="708" t="n"/>
      <c r="B12" s="346" t="n"/>
      <c r="C12" s="348" t="n">
        <v>5</v>
      </c>
      <c r="D12" s="718" t="n">
        <v>206.3971405563102</v>
      </c>
      <c r="E12" s="719" t="n">
        <v>178.2978896025471</v>
      </c>
      <c r="F12" s="720" t="n">
        <v>205.4486514313274</v>
      </c>
      <c r="G12" s="718" t="n">
        <v>200.2696808716561</v>
      </c>
      <c r="H12" s="719" t="n">
        <v>224.6695443180536</v>
      </c>
      <c r="I12" s="720" t="n">
        <v>208.4097357707019</v>
      </c>
      <c r="J12" s="718" t="n">
        <v>69.51906399176941</v>
      </c>
      <c r="K12" s="719" t="n">
        <v>397.2698564303339</v>
      </c>
      <c r="L12" s="720" t="n">
        <v>122.5336299063751</v>
      </c>
      <c r="M12" s="718" t="n">
        <v>109.3376443042629</v>
      </c>
      <c r="N12" s="719" t="n">
        <v>84.98137645744556</v>
      </c>
      <c r="O12" s="720" t="n">
        <v>108.846905519607</v>
      </c>
      <c r="P12" s="721" t="n">
        <v>164.3976465333354</v>
      </c>
    </row>
    <row r="13">
      <c r="A13" s="708" t="n"/>
      <c r="B13" s="346" t="n"/>
      <c r="C13" s="349" t="inlineStr">
        <is>
          <t>Average</t>
        </is>
      </c>
      <c r="D13" s="722" t="n">
        <v>67.59076272718073</v>
      </c>
      <c r="E13" s="722" t="n">
        <v>20.31502419031876</v>
      </c>
      <c r="F13" s="723" t="n">
        <v>55.73033747440852</v>
      </c>
      <c r="G13" s="722" t="n">
        <v>31.69838707665332</v>
      </c>
      <c r="H13" s="722" t="n">
        <v>16.033125681485</v>
      </c>
      <c r="I13" s="723" t="n">
        <v>27.54290524808292</v>
      </c>
      <c r="J13" s="722" t="n">
        <v>13.33449893442332</v>
      </c>
      <c r="K13" s="722" t="n">
        <v>13.39459920620001</v>
      </c>
      <c r="L13" s="723" t="n">
        <v>15.5920869744004</v>
      </c>
      <c r="M13" s="722" t="n">
        <v>3.346555718942183</v>
      </c>
      <c r="N13" s="722" t="n">
        <v>0.9877290009850626</v>
      </c>
      <c r="O13" s="723" t="n">
        <v>2.878336055000942</v>
      </c>
      <c r="P13" s="724" t="n">
        <v>14.00592665753489</v>
      </c>
    </row>
    <row r="14">
      <c r="A14" s="350" t="inlineStr">
        <is>
          <t>Infrastructure</t>
        </is>
      </c>
      <c r="B14" s="351" t="n"/>
      <c r="C14" s="352" t="inlineStr">
        <is>
          <t>All</t>
        </is>
      </c>
      <c r="D14" s="725" t="n">
        <v>0.1065364970035232</v>
      </c>
      <c r="E14" s="725" t="n">
        <v>0.1065364970035232</v>
      </c>
      <c r="F14" s="720" t="n">
        <v>0.1065364970035232</v>
      </c>
      <c r="G14" s="725" t="n">
        <v>0.1065364970035232</v>
      </c>
      <c r="H14" s="725" t="n">
        <v>0.1065364970035232</v>
      </c>
      <c r="I14" s="720" t="n">
        <v>0.1065364970035232</v>
      </c>
      <c r="J14" s="725" t="n">
        <v>0.1065364970035232</v>
      </c>
      <c r="K14" s="725" t="n">
        <v>0.1065364970035232</v>
      </c>
      <c r="L14" s="720" t="n">
        <v>0.1065364970035233</v>
      </c>
      <c r="M14" s="725" t="n">
        <v>0.1065364970035232</v>
      </c>
      <c r="N14" s="725" t="n">
        <v>0.1065364970035232</v>
      </c>
      <c r="O14" s="720" t="n">
        <v>0.1065364970035233</v>
      </c>
      <c r="P14" s="721" t="n">
        <v>0.1065364970035233</v>
      </c>
    </row>
    <row r="15">
      <c r="A15" s="350" t="inlineStr">
        <is>
          <t>Accident</t>
        </is>
      </c>
      <c r="B15" s="351" t="n"/>
      <c r="C15" s="353" t="inlineStr">
        <is>
          <t>All</t>
        </is>
      </c>
      <c r="D15" s="726" t="n">
        <v>3.194395778435497</v>
      </c>
      <c r="E15" s="726" t="n">
        <v>3.194395778435497</v>
      </c>
      <c r="F15" s="720" t="n">
        <v>3.194395778435497</v>
      </c>
      <c r="G15" s="726" t="n">
        <v>3.194395778435497</v>
      </c>
      <c r="H15" s="726" t="n">
        <v>3.194395778435497</v>
      </c>
      <c r="I15" s="720" t="n">
        <v>3.194395778435497</v>
      </c>
      <c r="J15" s="726" t="n">
        <v>3.194395778435497</v>
      </c>
      <c r="K15" s="726" t="n">
        <v>3.194395778435497</v>
      </c>
      <c r="L15" s="720" t="n">
        <v>3.194395778435497</v>
      </c>
      <c r="M15" s="726" t="n">
        <v>0.7453590149682828</v>
      </c>
      <c r="N15" s="726" t="n">
        <v>0.7453590149682828</v>
      </c>
      <c r="O15" s="720" t="n">
        <v>0.7453590149682828</v>
      </c>
      <c r="P15" s="721" t="n">
        <v>2.028595831611541</v>
      </c>
    </row>
    <row r="16">
      <c r="A16" s="350" t="inlineStr">
        <is>
          <t>Local Air Quality</t>
        </is>
      </c>
      <c r="B16" s="351" t="n"/>
      <c r="C16" s="353" t="inlineStr">
        <is>
          <t>All</t>
        </is>
      </c>
      <c r="D16" s="726" t="n">
        <v>3.03269849712105</v>
      </c>
      <c r="E16" s="727" t="n">
        <v>3.314658064995824</v>
      </c>
      <c r="F16" s="720" t="n">
        <v>3.144230350588282</v>
      </c>
      <c r="G16" s="726" t="n">
        <v>1.120517409755989</v>
      </c>
      <c r="H16" s="727" t="n">
        <v>1.242120356582211</v>
      </c>
      <c r="I16" s="720" t="n">
        <v>1.185534973619992</v>
      </c>
      <c r="J16" s="726" t="n">
        <v>0.8222310528102049</v>
      </c>
      <c r="K16" s="727" t="n">
        <v>0.9385539464677395</v>
      </c>
      <c r="L16" s="720" t="n">
        <v>0.881391096859607</v>
      </c>
      <c r="M16" s="726" t="n">
        <v>0.262574962809151</v>
      </c>
      <c r="N16" s="727" t="n">
        <v>0.2523825089364178</v>
      </c>
      <c r="O16" s="720" t="n">
        <v>0.2588897389390916</v>
      </c>
      <c r="P16" s="721" t="n">
        <v>0.7784008746468294</v>
      </c>
    </row>
    <row r="17">
      <c r="A17" s="350" t="inlineStr">
        <is>
          <t>Noise</t>
        </is>
      </c>
      <c r="B17" s="351" t="n"/>
      <c r="C17" s="353" t="inlineStr">
        <is>
          <t>All</t>
        </is>
      </c>
      <c r="D17" s="726" t="n">
        <v>0.2129597185623665</v>
      </c>
      <c r="E17" s="727" t="n">
        <v>0.2129597185623665</v>
      </c>
      <c r="F17" s="720" t="n">
        <v>0.2129597185623665</v>
      </c>
      <c r="G17" s="726" t="n">
        <v>0.2129597185623665</v>
      </c>
      <c r="H17" s="727" t="n">
        <v>0.2129597185623665</v>
      </c>
      <c r="I17" s="720" t="n">
        <v>0.2129597185623665</v>
      </c>
      <c r="J17" s="726" t="n">
        <v>0.2129597185623665</v>
      </c>
      <c r="K17" s="727" t="n">
        <v>0.2129597185623665</v>
      </c>
      <c r="L17" s="720" t="n">
        <v>0.2129597185623665</v>
      </c>
      <c r="M17" s="726" t="n">
        <v>0</v>
      </c>
      <c r="N17" s="727" t="n">
        <v>0.1064798592811833</v>
      </c>
      <c r="O17" s="720" t="n">
        <v>0.03849927838803716</v>
      </c>
      <c r="P17" s="721" t="n">
        <v>0.1299123854589735</v>
      </c>
    </row>
    <row r="18">
      <c r="A18" s="350" t="inlineStr">
        <is>
          <t>Greenhouse Gases</t>
        </is>
      </c>
      <c r="B18" s="351" t="n"/>
      <c r="C18" s="353" t="inlineStr">
        <is>
          <t>All</t>
        </is>
      </c>
      <c r="D18" s="726" t="n">
        <v>3.234828677908964</v>
      </c>
      <c r="E18" s="727" t="n">
        <v>3.88809228358449</v>
      </c>
      <c r="F18" s="720" t="n">
        <v>3.493233460172064</v>
      </c>
      <c r="G18" s="726" t="n">
        <v>2.990358052058125</v>
      </c>
      <c r="H18" s="727" t="n">
        <v>3.346663498270957</v>
      </c>
      <c r="I18" s="720" t="n">
        <v>3.180864225706538</v>
      </c>
      <c r="J18" s="726" t="n">
        <v>2.780194973748198</v>
      </c>
      <c r="K18" s="727" t="n">
        <v>3.219419355071878</v>
      </c>
      <c r="L18" s="720" t="n">
        <v>3.00357777424129</v>
      </c>
      <c r="M18" s="726" t="n">
        <v>2.747666509429544</v>
      </c>
      <c r="N18" s="727" t="n">
        <v>2.706963251887839</v>
      </c>
      <c r="O18" s="720" t="n">
        <v>2.732949678904252</v>
      </c>
      <c r="P18" s="721" t="n">
        <v>2.93421228580865</v>
      </c>
    </row>
    <row r="19">
      <c r="A19" s="350" t="inlineStr">
        <is>
          <t>Indirect Taxation</t>
        </is>
      </c>
      <c r="B19" s="346" t="n"/>
      <c r="C19" s="353" t="inlineStr">
        <is>
          <t>All</t>
        </is>
      </c>
      <c r="D19" s="718" t="n">
        <v>-4.90187999357737</v>
      </c>
      <c r="E19" s="719" t="n">
        <v>-5.892361193087071</v>
      </c>
      <c r="F19" s="720" t="n">
        <v>-5.293674479710315</v>
      </c>
      <c r="G19" s="718" t="n">
        <v>-4.531212537692955</v>
      </c>
      <c r="H19" s="719" t="n">
        <v>-5.071444448196809</v>
      </c>
      <c r="I19" s="720" t="n">
        <v>-4.820058849885966</v>
      </c>
      <c r="J19" s="718" t="n">
        <v>-4.212562338770867</v>
      </c>
      <c r="K19" s="719" t="n">
        <v>-4.878516309400402</v>
      </c>
      <c r="L19" s="720" t="n">
        <v>-4.55125633956927</v>
      </c>
      <c r="M19" s="718" t="n">
        <v>-4.163242535743981</v>
      </c>
      <c r="N19" s="719" t="n">
        <v>-4.101528074684774</v>
      </c>
      <c r="O19" s="720" t="n">
        <v>-4.140928811506124</v>
      </c>
      <c r="P19" s="721" t="n">
        <v>-4.446084075891284</v>
      </c>
    </row>
    <row r="20" ht="15.75" customHeight="1" thickBot="1">
      <c r="A20" s="354" t="inlineStr">
        <is>
          <t>Total</t>
        </is>
      </c>
      <c r="B20" s="355" t="n"/>
      <c r="C20" s="356" t="n"/>
      <c r="D20" s="728" t="n">
        <v>72.47030190263474</v>
      </c>
      <c r="E20" s="728" t="n">
        <v>25.13930533981339</v>
      </c>
      <c r="F20" s="729" t="n">
        <v>60.58801879945993</v>
      </c>
      <c r="G20" s="728" t="n">
        <v>34.79194199477587</v>
      </c>
      <c r="H20" s="728" t="n">
        <v>19.06435708214275</v>
      </c>
      <c r="I20" s="729" t="n">
        <v>30.60313759152487</v>
      </c>
      <c r="J20" s="728" t="n">
        <v>16.23825461621224</v>
      </c>
      <c r="K20" s="728" t="n">
        <v>16.18794819234062</v>
      </c>
      <c r="L20" s="729" t="n">
        <v>18.43969149993341</v>
      </c>
      <c r="M20" s="728" t="n">
        <v>3.045450167408703</v>
      </c>
      <c r="N20" s="728" t="n">
        <v>0.8039220583775357</v>
      </c>
      <c r="O20" s="729" t="n">
        <v>2.619641451698005</v>
      </c>
      <c r="P20" s="730" t="n">
        <v>15.53750045617313</v>
      </c>
    </row>
    <row r="21" ht="16.5" customHeight="1" thickBot="1" thickTop="1">
      <c r="A21" s="37" t="n"/>
      <c r="B21" s="36" t="n"/>
      <c r="C21" s="38" t="n"/>
      <c r="D21" s="731" t="n"/>
      <c r="E21" s="731" t="n"/>
      <c r="F21" s="731" t="n"/>
      <c r="G21" s="731" t="n"/>
      <c r="H21" s="731" t="n"/>
      <c r="I21" s="731" t="n"/>
      <c r="J21" s="731" t="n"/>
      <c r="K21" s="731" t="n"/>
      <c r="L21" s="731" t="n"/>
      <c r="M21" s="731" t="n"/>
      <c r="N21" s="731" t="n"/>
      <c r="O21" s="732"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11" t="inlineStr">
        <is>
          <t>Congestion band</t>
        </is>
      </c>
      <c r="D23" s="712" t="inlineStr">
        <is>
          <t>London</t>
        </is>
      </c>
      <c r="E23" s="713" t="n"/>
      <c r="F23" s="714" t="n"/>
      <c r="G23" s="712" t="inlineStr">
        <is>
          <t>Inner and Outer</t>
        </is>
      </c>
      <c r="H23" s="713" t="n"/>
      <c r="I23" s="714" t="n"/>
      <c r="J23" s="712" t="inlineStr">
        <is>
          <t>Other Urban</t>
        </is>
      </c>
      <c r="K23" s="713" t="n"/>
      <c r="L23" s="714" t="n"/>
      <c r="M23" s="712" t="inlineStr">
        <is>
          <t>Rural</t>
        </is>
      </c>
      <c r="N23" s="713" t="n"/>
      <c r="O23" s="714" t="n"/>
      <c r="P23" s="733" t="inlineStr">
        <is>
          <t>National Weighted Average</t>
        </is>
      </c>
    </row>
    <row r="24" ht="26.25" customHeight="1" thickBot="1">
      <c r="A24" s="344" t="inlineStr">
        <is>
          <t>Cost type</t>
        </is>
      </c>
      <c r="B24" s="345" t="n"/>
      <c r="C24" s="716"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4" t="n"/>
    </row>
    <row r="25" ht="15.75" customHeight="1" thickTop="1">
      <c r="A25" s="639" t="inlineStr">
        <is>
          <t>Congestion*</t>
        </is>
      </c>
      <c r="B25" s="346" t="n"/>
      <c r="C25" s="347" t="n">
        <v>1</v>
      </c>
      <c r="D25" s="718" t="n">
        <v>1.152922061813174</v>
      </c>
      <c r="E25" s="719" t="n">
        <v>7.295241127600271</v>
      </c>
      <c r="F25" s="720" t="n">
        <v>6.144151347403741</v>
      </c>
      <c r="G25" s="718" t="n">
        <v>1.074391870299262</v>
      </c>
      <c r="H25" s="719" t="n">
        <v>2.242310273060479</v>
      </c>
      <c r="I25" s="720" t="n">
        <v>2.016717368823102</v>
      </c>
      <c r="J25" s="718" t="n">
        <v>0.6763129654756597</v>
      </c>
      <c r="K25" s="719" t="n">
        <v>2.284710457335914</v>
      </c>
      <c r="L25" s="720" t="n">
        <v>1.995198671032307</v>
      </c>
      <c r="M25" s="718" t="n">
        <v>0.6172640654551804</v>
      </c>
      <c r="N25" s="719" t="n">
        <v>0.5711854967856019</v>
      </c>
      <c r="O25" s="720" t="n">
        <v>0.5935645138612211</v>
      </c>
      <c r="P25" s="721" t="n">
        <v>1.283312138495758</v>
      </c>
    </row>
    <row r="26">
      <c r="A26" s="708" t="n"/>
      <c r="B26" s="346" t="n"/>
      <c r="C26" s="347" t="n">
        <v>2</v>
      </c>
      <c r="D26" s="718" t="n">
        <v>3.395131485944642</v>
      </c>
      <c r="E26" s="719" t="n">
        <v>23.66239491927644</v>
      </c>
      <c r="F26" s="720" t="n">
        <v>12.82198555591853</v>
      </c>
      <c r="G26" s="718" t="n">
        <v>3.120914450382493</v>
      </c>
      <c r="H26" s="719" t="n">
        <v>8.93709788863347</v>
      </c>
      <c r="I26" s="720" t="n">
        <v>5.725030178700695</v>
      </c>
      <c r="J26" s="718" t="n">
        <v>1.903845397546427</v>
      </c>
      <c r="K26" s="719" t="n">
        <v>8.977617466452818</v>
      </c>
      <c r="L26" s="720" t="n">
        <v>4.933320392570045</v>
      </c>
      <c r="M26" s="718" t="n">
        <v>1.588213525166071</v>
      </c>
      <c r="N26" s="719" t="n">
        <v>3.23933014881982</v>
      </c>
      <c r="O26" s="720" t="n">
        <v>1.773811864138636</v>
      </c>
      <c r="P26" s="721" t="n">
        <v>3.99081616546962</v>
      </c>
    </row>
    <row r="27">
      <c r="A27" s="708" t="n"/>
      <c r="B27" s="346" t="n"/>
      <c r="C27" s="347" t="n">
        <v>3</v>
      </c>
      <c r="D27" s="718" t="n">
        <v>26.24490677890827</v>
      </c>
      <c r="E27" s="719" t="n">
        <v>41.6195443046797</v>
      </c>
      <c r="F27" s="720" t="n">
        <v>30.03027864323663</v>
      </c>
      <c r="G27" s="718" t="n">
        <v>23.61143640470135</v>
      </c>
      <c r="H27" s="719" t="n">
        <v>19.90158767517629</v>
      </c>
      <c r="I27" s="720" t="n">
        <v>22.4882914293248</v>
      </c>
      <c r="J27" s="718" t="n">
        <v>10.24791991944932</v>
      </c>
      <c r="K27" s="719" t="n">
        <v>20.94308911192349</v>
      </c>
      <c r="L27" s="720" t="n">
        <v>12.49331769430256</v>
      </c>
      <c r="M27" s="718" t="n">
        <v>4.925733230506935</v>
      </c>
      <c r="N27" s="719" t="n">
        <v>8.880370411183469</v>
      </c>
      <c r="O27" s="720" t="n">
        <v>5.297390318624592</v>
      </c>
      <c r="P27" s="721" t="n">
        <v>14.99557277536877</v>
      </c>
    </row>
    <row r="28">
      <c r="A28" s="708" t="n"/>
      <c r="B28" s="346" t="n"/>
      <c r="C28" s="347" t="n">
        <v>4</v>
      </c>
      <c r="D28" s="718" t="n">
        <v>98.50084380977611</v>
      </c>
      <c r="E28" s="719" t="n">
        <v>104.8733105229465</v>
      </c>
      <c r="F28" s="720" t="n">
        <v>99.31745598493575</v>
      </c>
      <c r="G28" s="718" t="n">
        <v>92.1770590561494</v>
      </c>
      <c r="H28" s="719" t="n">
        <v>89.56291562566116</v>
      </c>
      <c r="I28" s="720" t="n">
        <v>91.29827256747036</v>
      </c>
      <c r="J28" s="718" t="n">
        <v>42.82564374866354</v>
      </c>
      <c r="K28" s="719" t="n">
        <v>123.5076183278923</v>
      </c>
      <c r="L28" s="720" t="n">
        <v>57.15819556741292</v>
      </c>
      <c r="M28" s="718" t="n">
        <v>51.66250211801071</v>
      </c>
      <c r="N28" s="719" t="n">
        <v>45.33265809935554</v>
      </c>
      <c r="O28" s="720" t="n">
        <v>51.39870285115067</v>
      </c>
      <c r="P28" s="721" t="n">
        <v>71.25172606061116</v>
      </c>
    </row>
    <row r="29">
      <c r="A29" s="708" t="n"/>
      <c r="B29" s="346" t="n"/>
      <c r="C29" s="348" t="n">
        <v>5</v>
      </c>
      <c r="D29" s="718" t="n">
        <v>233.9650621061436</v>
      </c>
      <c r="E29" s="719" t="n">
        <v>190.8544152048432</v>
      </c>
      <c r="F29" s="720" t="n">
        <v>232.4513197367305</v>
      </c>
      <c r="G29" s="718" t="n">
        <v>215.0203701769828</v>
      </c>
      <c r="H29" s="719" t="n">
        <v>248.786041470499</v>
      </c>
      <c r="I29" s="720" t="n">
        <v>226.1342584796234</v>
      </c>
      <c r="J29" s="718" t="n">
        <v>76.39315349379777</v>
      </c>
      <c r="K29" s="719" t="n">
        <v>421.0242394893024</v>
      </c>
      <c r="L29" s="720" t="n">
        <v>135.1259460515523</v>
      </c>
      <c r="M29" s="718" t="n">
        <v>118.7043415144562</v>
      </c>
      <c r="N29" s="719" t="n">
        <v>93.13719812134779</v>
      </c>
      <c r="O29" s="720" t="n">
        <v>117.1591058787736</v>
      </c>
      <c r="P29" s="721" t="n">
        <v>188.4127213207534</v>
      </c>
    </row>
    <row r="30">
      <c r="A30" s="708" t="n"/>
      <c r="B30" s="346" t="n"/>
      <c r="C30" s="349" t="inlineStr">
        <is>
          <t>Average</t>
        </is>
      </c>
      <c r="D30" s="722" t="n">
        <v>79.21704001586409</v>
      </c>
      <c r="E30" s="722" t="n">
        <v>23.30798061145846</v>
      </c>
      <c r="F30" s="723" t="n">
        <v>64.05024073317279</v>
      </c>
      <c r="G30" s="722" t="n">
        <v>34.95115294943789</v>
      </c>
      <c r="H30" s="722" t="n">
        <v>18.09338233464635</v>
      </c>
      <c r="I30" s="723" t="n">
        <v>30.43260776378462</v>
      </c>
      <c r="J30" s="722" t="n">
        <v>14.55330403088649</v>
      </c>
      <c r="K30" s="722" t="n">
        <v>14.2204419835751</v>
      </c>
      <c r="L30" s="723" t="n">
        <v>16.73390458448445</v>
      </c>
      <c r="M30" s="722" t="n">
        <v>3.16586113820135</v>
      </c>
      <c r="N30" s="722" t="n">
        <v>1.088741983211768</v>
      </c>
      <c r="O30" s="723" t="n">
        <v>2.789556949278808</v>
      </c>
      <c r="P30" s="724" t="n">
        <v>15.2917783910572</v>
      </c>
    </row>
    <row r="31">
      <c r="A31" s="350" t="inlineStr">
        <is>
          <t>Infrastructure</t>
        </is>
      </c>
      <c r="B31" s="351" t="n"/>
      <c r="C31" s="352" t="inlineStr">
        <is>
          <t>All</t>
        </is>
      </c>
      <c r="D31" s="725" t="n">
        <v>0.09890773221439127</v>
      </c>
      <c r="E31" s="725" t="n">
        <v>0.09890773221439127</v>
      </c>
      <c r="F31" s="720" t="n">
        <v>0.09890773221439127</v>
      </c>
      <c r="G31" s="725" t="n">
        <v>0.09890773221439127</v>
      </c>
      <c r="H31" s="725" t="n">
        <v>0.09890773221439127</v>
      </c>
      <c r="I31" s="720" t="n">
        <v>0.09890773221439127</v>
      </c>
      <c r="J31" s="725" t="n">
        <v>0.09890773221439127</v>
      </c>
      <c r="K31" s="725" t="n">
        <v>0.09890773221439127</v>
      </c>
      <c r="L31" s="720" t="n">
        <v>0.09890773221439125</v>
      </c>
      <c r="M31" s="725" t="n">
        <v>0.09890773221439127</v>
      </c>
      <c r="N31" s="725" t="n">
        <v>0.09890773221439127</v>
      </c>
      <c r="O31" s="720" t="n">
        <v>0.09890773221439127</v>
      </c>
      <c r="P31" s="721" t="n">
        <v>0.09890773221439127</v>
      </c>
    </row>
    <row r="32">
      <c r="A32" s="350" t="inlineStr">
        <is>
          <t>Accident</t>
        </is>
      </c>
      <c r="B32" s="351" t="n"/>
      <c r="C32" s="353" t="inlineStr">
        <is>
          <t>All</t>
        </is>
      </c>
      <c r="D32" s="726" t="n">
        <v>2.935215472240138</v>
      </c>
      <c r="E32" s="726" t="n">
        <v>2.935215472240138</v>
      </c>
      <c r="F32" s="720" t="n">
        <v>2.935215472240138</v>
      </c>
      <c r="G32" s="726" t="n">
        <v>2.935215472240138</v>
      </c>
      <c r="H32" s="726" t="n">
        <v>2.935215472240138</v>
      </c>
      <c r="I32" s="720" t="n">
        <v>2.935215472240138</v>
      </c>
      <c r="J32" s="726" t="n">
        <v>2.935215472240138</v>
      </c>
      <c r="K32" s="726" t="n">
        <v>2.935215472240138</v>
      </c>
      <c r="L32" s="720" t="n">
        <v>2.935215472240138</v>
      </c>
      <c r="M32" s="726" t="n">
        <v>0.6848836101893655</v>
      </c>
      <c r="N32" s="726" t="n">
        <v>0.6848836101893655</v>
      </c>
      <c r="O32" s="720" t="n">
        <v>0.6848836101893656</v>
      </c>
      <c r="P32" s="721" t="n">
        <v>1.859370726478811</v>
      </c>
    </row>
    <row r="33">
      <c r="A33" s="350" t="inlineStr">
        <is>
          <t>Local Air Quality</t>
        </is>
      </c>
      <c r="B33" s="351" t="n"/>
      <c r="C33" s="353" t="inlineStr">
        <is>
          <t>All</t>
        </is>
      </c>
      <c r="D33" s="726" t="n">
        <v>2.239983664124797</v>
      </c>
      <c r="E33" s="727" t="n">
        <v>2.410294310137102</v>
      </c>
      <c r="F33" s="720" t="n">
        <v>2.307718407004895</v>
      </c>
      <c r="G33" s="726" t="n">
        <v>0.8266973555718935</v>
      </c>
      <c r="H33" s="727" t="n">
        <v>0.9077848287043473</v>
      </c>
      <c r="I33" s="720" t="n">
        <v>0.8701549221308276</v>
      </c>
      <c r="J33" s="726" t="n">
        <v>0.6080376595839745</v>
      </c>
      <c r="K33" s="727" t="n">
        <v>0.6866272727475783</v>
      </c>
      <c r="L33" s="720" t="n">
        <v>0.6480569887454004</v>
      </c>
      <c r="M33" s="726" t="n">
        <v>0.1722313521492128</v>
      </c>
      <c r="N33" s="727" t="n">
        <v>0.1691443003302949</v>
      </c>
      <c r="O33" s="720" t="n">
        <v>0.1711193057636579</v>
      </c>
      <c r="P33" s="721" t="n">
        <v>0.5625393324480693</v>
      </c>
    </row>
    <row r="34">
      <c r="A34" s="350" t="inlineStr">
        <is>
          <t>Noise</t>
        </is>
      </c>
      <c r="B34" s="351" t="n"/>
      <c r="C34" s="353" t="inlineStr">
        <is>
          <t>All</t>
        </is>
      </c>
      <c r="D34" s="726" t="n">
        <v>0.1956810314826758</v>
      </c>
      <c r="E34" s="727" t="n">
        <v>0.1956810314826758</v>
      </c>
      <c r="F34" s="720" t="n">
        <v>0.1956810314826758</v>
      </c>
      <c r="G34" s="726" t="n">
        <v>0.1956810314826758</v>
      </c>
      <c r="H34" s="727" t="n">
        <v>0.1956810314826758</v>
      </c>
      <c r="I34" s="720" t="n">
        <v>0.1956810314826758</v>
      </c>
      <c r="J34" s="726" t="n">
        <v>0.1956810314826758</v>
      </c>
      <c r="K34" s="727" t="n">
        <v>0.1956810314826758</v>
      </c>
      <c r="L34" s="720" t="n">
        <v>0.1956810314826758</v>
      </c>
      <c r="M34" s="726" t="n">
        <v>0</v>
      </c>
      <c r="N34" s="727" t="n">
        <v>0.09784051574133792</v>
      </c>
      <c r="O34" s="720" t="n">
        <v>0.03524501636941302</v>
      </c>
      <c r="P34" s="721" t="n">
        <v>0.1189793472550033</v>
      </c>
    </row>
    <row r="35">
      <c r="A35" s="350" t="inlineStr">
        <is>
          <t>Greenhouse Gases</t>
        </is>
      </c>
      <c r="B35" s="351" t="n"/>
      <c r="C35" s="353" t="inlineStr">
        <is>
          <t>All</t>
        </is>
      </c>
      <c r="D35" s="726" t="n">
        <v>3.079678831009118</v>
      </c>
      <c r="E35" s="727" t="n">
        <v>3.67315270803255</v>
      </c>
      <c r="F35" s="720" t="n">
        <v>3.315711054522219</v>
      </c>
      <c r="G35" s="726" t="n">
        <v>2.821836938037063</v>
      </c>
      <c r="H35" s="727" t="n">
        <v>3.151018785561752</v>
      </c>
      <c r="I35" s="720" t="n">
        <v>2.998256815191572</v>
      </c>
      <c r="J35" s="726" t="n">
        <v>2.614969344544751</v>
      </c>
      <c r="K35" s="727" t="n">
        <v>3.024496818743404</v>
      </c>
      <c r="L35" s="720" t="n">
        <v>2.823508541149339</v>
      </c>
      <c r="M35" s="726" t="n">
        <v>2.579718059532856</v>
      </c>
      <c r="N35" s="727" t="n">
        <v>2.541121300207599</v>
      </c>
      <c r="O35" s="720" t="n">
        <v>2.565814377567183</v>
      </c>
      <c r="P35" s="721" t="n">
        <v>2.759742091009243</v>
      </c>
    </row>
    <row r="36">
      <c r="A36" s="350" t="inlineStr">
        <is>
          <t>Indirect Taxation</t>
        </is>
      </c>
      <c r="B36" s="346" t="n"/>
      <c r="C36" s="353" t="inlineStr">
        <is>
          <t>All</t>
        </is>
      </c>
      <c r="D36" s="718" t="n">
        <v>-4.35311619359906</v>
      </c>
      <c r="E36" s="719" t="n">
        <v>-5.195480084760235</v>
      </c>
      <c r="F36" s="720" t="n">
        <v>-4.688135189270996</v>
      </c>
      <c r="G36" s="718" t="n">
        <v>-3.987141028259598</v>
      </c>
      <c r="H36" s="719" t="n">
        <v>-4.454374570823042</v>
      </c>
      <c r="I36" s="720" t="n">
        <v>-4.237547558271332</v>
      </c>
      <c r="J36" s="718" t="n">
        <v>-3.69351767303574</v>
      </c>
      <c r="K36" s="719" t="n">
        <v>-4.274792047627571</v>
      </c>
      <c r="L36" s="720" t="n">
        <v>-3.989513665298311</v>
      </c>
      <c r="M36" s="718" t="n">
        <v>-3.643482767101913</v>
      </c>
      <c r="N36" s="719" t="n">
        <v>-3.588699367814818</v>
      </c>
      <c r="O36" s="720" t="n">
        <v>-3.623748183836323</v>
      </c>
      <c r="P36" s="721" t="n">
        <v>-3.899004955235195</v>
      </c>
    </row>
    <row r="37" ht="15.75" customHeight="1" thickBot="1">
      <c r="A37" s="354" t="inlineStr">
        <is>
          <t>Total</t>
        </is>
      </c>
      <c r="B37" s="355" t="n"/>
      <c r="C37" s="356" t="n"/>
      <c r="D37" s="728" t="n">
        <v>83.41339055333613</v>
      </c>
      <c r="E37" s="728" t="n">
        <v>27.42575178080509</v>
      </c>
      <c r="F37" s="729" t="n">
        <v>68.21533924136611</v>
      </c>
      <c r="G37" s="728" t="n">
        <v>37.84235045072446</v>
      </c>
      <c r="H37" s="728" t="n">
        <v>20.92761561402662</v>
      </c>
      <c r="I37" s="729" t="n">
        <v>33.2932761787729</v>
      </c>
      <c r="J37" s="728" t="n">
        <v>17.31259759791667</v>
      </c>
      <c r="K37" s="728" t="n">
        <v>16.88657826337571</v>
      </c>
      <c r="L37" s="729" t="n">
        <v>19.44576068501808</v>
      </c>
      <c r="M37" s="728" t="n">
        <v>3.058119125185262</v>
      </c>
      <c r="N37" s="728" t="n">
        <v>1.091940074079938</v>
      </c>
      <c r="O37" s="729" t="n">
        <v>2.721778807546496</v>
      </c>
      <c r="P37" s="730"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11" t="inlineStr">
        <is>
          <t>Congestion band</t>
        </is>
      </c>
      <c r="D40" s="712" t="inlineStr">
        <is>
          <t>London</t>
        </is>
      </c>
      <c r="E40" s="713" t="n"/>
      <c r="F40" s="714" t="n"/>
      <c r="G40" s="634" t="inlineStr">
        <is>
          <t>Inner and Outer</t>
        </is>
      </c>
      <c r="H40" s="635" t="n"/>
      <c r="I40" s="636" t="inlineStr">
        <is>
          <t>Weighted average Inner and Outer</t>
        </is>
      </c>
      <c r="J40" s="634" t="inlineStr">
        <is>
          <t>Other Urban</t>
        </is>
      </c>
      <c r="K40" s="635" t="n"/>
      <c r="L40" s="636" t="inlineStr">
        <is>
          <t>Weighted average Other Urban</t>
        </is>
      </c>
      <c r="M40" s="634" t="inlineStr">
        <is>
          <t>Rural</t>
        </is>
      </c>
      <c r="N40" s="635" t="n"/>
      <c r="O40" s="636" t="inlineStr">
        <is>
          <t>Weighted average Rural</t>
        </is>
      </c>
      <c r="P40" s="733" t="inlineStr">
        <is>
          <t>National Weighted Average</t>
        </is>
      </c>
    </row>
    <row r="41" ht="26.25" customHeight="1" thickBot="1">
      <c r="A41" s="344" t="inlineStr">
        <is>
          <t>Cost type</t>
        </is>
      </c>
      <c r="B41" s="345" t="n"/>
      <c r="C41" s="716"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4" t="n"/>
    </row>
    <row r="42" ht="15.75" customHeight="1" thickTop="1">
      <c r="A42" s="639" t="inlineStr">
        <is>
          <t>Congestion*</t>
        </is>
      </c>
      <c r="B42" s="346" t="n"/>
      <c r="C42" s="347" t="n">
        <v>1</v>
      </c>
      <c r="D42" s="718" t="n">
        <v>1.086940368735864</v>
      </c>
      <c r="E42" s="719" t="n">
        <v>6.942011401539509</v>
      </c>
      <c r="F42" s="720" t="n">
        <v>5.940416999828181</v>
      </c>
      <c r="G42" s="718" t="n">
        <v>0.9591041742665902</v>
      </c>
      <c r="H42" s="719" t="n">
        <v>2.312370552869248</v>
      </c>
      <c r="I42" s="720" t="n">
        <v>2.091798136565641</v>
      </c>
      <c r="J42" s="718" t="n">
        <v>0.6503880343817704</v>
      </c>
      <c r="K42" s="719" t="n">
        <v>2.454461127218439</v>
      </c>
      <c r="L42" s="720" t="n">
        <v>2.182504684816057</v>
      </c>
      <c r="M42" s="718" t="n">
        <v>0.643493458563094</v>
      </c>
      <c r="N42" s="719" t="n">
        <v>0.6055957889445269</v>
      </c>
      <c r="O42" s="720" t="n">
        <v>0.6233482985489264</v>
      </c>
      <c r="P42" s="721" t="n">
        <v>1.338033303089856</v>
      </c>
    </row>
    <row r="43">
      <c r="A43" s="708" t="n"/>
      <c r="B43" s="346" t="n"/>
      <c r="C43" s="347" t="n">
        <v>2</v>
      </c>
      <c r="D43" s="718" t="n">
        <v>3.558060459699492</v>
      </c>
      <c r="E43" s="719" t="n">
        <v>22.39039150466071</v>
      </c>
      <c r="F43" s="720" t="n">
        <v>13.23754301760055</v>
      </c>
      <c r="G43" s="718" t="n">
        <v>3.21828535835462</v>
      </c>
      <c r="H43" s="719" t="n">
        <v>9.164607895412178</v>
      </c>
      <c r="I43" s="720" t="n">
        <v>5.893459291567424</v>
      </c>
      <c r="J43" s="718" t="n">
        <v>1.950366749040088</v>
      </c>
      <c r="K43" s="719" t="n">
        <v>9.466752501515696</v>
      </c>
      <c r="L43" s="720" t="n">
        <v>5.204038905461104</v>
      </c>
      <c r="M43" s="718" t="n">
        <v>1.642208718488481</v>
      </c>
      <c r="N43" s="719" t="n">
        <v>3.321420995696026</v>
      </c>
      <c r="O43" s="720" t="n">
        <v>1.847570317991857</v>
      </c>
      <c r="P43" s="721" t="n">
        <v>4.06489922170085</v>
      </c>
    </row>
    <row r="44">
      <c r="A44" s="708" t="n"/>
      <c r="B44" s="346" t="n"/>
      <c r="C44" s="347" t="n">
        <v>3</v>
      </c>
      <c r="D44" s="718" t="n">
        <v>29.45698223728614</v>
      </c>
      <c r="E44" s="719" t="n">
        <v>44.90079521669763</v>
      </c>
      <c r="F44" s="720" t="n">
        <v>33.45402474688508</v>
      </c>
      <c r="G44" s="718" t="n">
        <v>25.71567658516258</v>
      </c>
      <c r="H44" s="719" t="n">
        <v>20.60976545406242</v>
      </c>
      <c r="I44" s="720" t="n">
        <v>24.11804592080344</v>
      </c>
      <c r="J44" s="718" t="n">
        <v>11.44517896406801</v>
      </c>
      <c r="K44" s="719" t="n">
        <v>21.57202635974613</v>
      </c>
      <c r="L44" s="720" t="n">
        <v>13.54457703743145</v>
      </c>
      <c r="M44" s="718" t="n">
        <v>5.144312313728053</v>
      </c>
      <c r="N44" s="719" t="n">
        <v>9.460698633313426</v>
      </c>
      <c r="O44" s="720" t="n">
        <v>5.575227862219427</v>
      </c>
      <c r="P44" s="721" t="n">
        <v>16.09050199819808</v>
      </c>
    </row>
    <row r="45">
      <c r="A45" s="708" t="n"/>
      <c r="B45" s="346" t="n"/>
      <c r="C45" s="347" t="n">
        <v>4</v>
      </c>
      <c r="D45" s="718" t="n">
        <v>105.5214055847256</v>
      </c>
      <c r="E45" s="719" t="n">
        <v>109.5254687494849</v>
      </c>
      <c r="F45" s="720" t="n">
        <v>106.0677303697716</v>
      </c>
      <c r="G45" s="718" t="n">
        <v>94.69604033425222</v>
      </c>
      <c r="H45" s="719" t="n">
        <v>92.02104718089601</v>
      </c>
      <c r="I45" s="720" t="n">
        <v>93.78157819516625</v>
      </c>
      <c r="J45" s="718" t="n">
        <v>43.57377307534531</v>
      </c>
      <c r="K45" s="719" t="n">
        <v>125.9278017944379</v>
      </c>
      <c r="L45" s="720" t="n">
        <v>58.98959250561985</v>
      </c>
      <c r="M45" s="718" t="n">
        <v>54.3127522063737</v>
      </c>
      <c r="N45" s="719" t="n">
        <v>45.36330963291447</v>
      </c>
      <c r="O45" s="720" t="n">
        <v>53.90412204861694</v>
      </c>
      <c r="P45" s="721" t="n">
        <v>74.29410299277808</v>
      </c>
    </row>
    <row r="46">
      <c r="A46" s="708" t="n"/>
      <c r="B46" s="346" t="n"/>
      <c r="C46" s="348" t="n">
        <v>5</v>
      </c>
      <c r="D46" s="718" t="n">
        <v>261.9302111331648</v>
      </c>
      <c r="E46" s="719" t="n">
        <v>212.0225195720238</v>
      </c>
      <c r="F46" s="720" t="n">
        <v>259.8221293907291</v>
      </c>
      <c r="G46" s="718" t="n">
        <v>239.3062775760896</v>
      </c>
      <c r="H46" s="719" t="n">
        <v>278.7991571673595</v>
      </c>
      <c r="I46" s="720" t="n">
        <v>252.4802624617464</v>
      </c>
      <c r="J46" s="718" t="n">
        <v>83.8371231054324</v>
      </c>
      <c r="K46" s="719" t="n">
        <v>456.7014809295825</v>
      </c>
      <c r="L46" s="720" t="n">
        <v>141.4417764618208</v>
      </c>
      <c r="M46" s="718" t="n">
        <v>130.8916201441114</v>
      </c>
      <c r="N46" s="719" t="n">
        <v>102.1498016559358</v>
      </c>
      <c r="O46" s="720" t="n">
        <v>128.8690036016172</v>
      </c>
      <c r="P46" s="721" t="n">
        <v>206.0287766566576</v>
      </c>
    </row>
    <row r="47">
      <c r="A47" s="708" t="n"/>
      <c r="B47" s="346" t="n"/>
      <c r="C47" s="349" t="inlineStr">
        <is>
          <t>Average</t>
        </is>
      </c>
      <c r="D47" s="722" t="n">
        <v>92.56020776678466</v>
      </c>
      <c r="E47" s="722" t="n">
        <v>25.89057557973209</v>
      </c>
      <c r="F47" s="723" t="n">
        <v>74.06366943531378</v>
      </c>
      <c r="G47" s="722" t="n">
        <v>39.83926342620556</v>
      </c>
      <c r="H47" s="722" t="n">
        <v>20.69144065401404</v>
      </c>
      <c r="I47" s="723" t="n">
        <v>34.63563263203741</v>
      </c>
      <c r="J47" s="722" t="n">
        <v>16.84561606899765</v>
      </c>
      <c r="K47" s="722" t="n">
        <v>15.54624756781832</v>
      </c>
      <c r="L47" s="723" t="n">
        <v>18.91732478954678</v>
      </c>
      <c r="M47" s="722" t="n">
        <v>3.411132479547236</v>
      </c>
      <c r="N47" s="722" t="n">
        <v>1.232726662352856</v>
      </c>
      <c r="O47" s="723" t="n">
        <v>3.056347344632218</v>
      </c>
      <c r="P47" s="724" t="n">
        <v>17.37911768273815</v>
      </c>
    </row>
    <row r="48">
      <c r="A48" s="350" t="inlineStr">
        <is>
          <t>Infrastructure</t>
        </is>
      </c>
      <c r="B48" s="351" t="n"/>
      <c r="C48" s="352" t="inlineStr">
        <is>
          <t>All</t>
        </is>
      </c>
      <c r="D48" s="725" t="n">
        <v>0.1142727293138587</v>
      </c>
      <c r="E48" s="725" t="n">
        <v>0.1142727293138587</v>
      </c>
      <c r="F48" s="720" t="n">
        <v>0.1142727293138587</v>
      </c>
      <c r="G48" s="725" t="n">
        <v>0.1142727293138587</v>
      </c>
      <c r="H48" s="725" t="n">
        <v>0.1142727293138587</v>
      </c>
      <c r="I48" s="720" t="n">
        <v>0.1142727293138587</v>
      </c>
      <c r="J48" s="725" t="n">
        <v>0.1142727293138587</v>
      </c>
      <c r="K48" s="725" t="n">
        <v>0.1142727293138587</v>
      </c>
      <c r="L48" s="720" t="n">
        <v>0.1142727293138587</v>
      </c>
      <c r="M48" s="725" t="n">
        <v>0.1142727293138587</v>
      </c>
      <c r="N48" s="725" t="n">
        <v>0.1142727293138587</v>
      </c>
      <c r="O48" s="720" t="n">
        <v>0.1142727293138587</v>
      </c>
      <c r="P48" s="721" t="n">
        <v>0.1142727293138587</v>
      </c>
    </row>
    <row r="49">
      <c r="A49" s="350" t="inlineStr">
        <is>
          <t>Accident</t>
        </is>
      </c>
      <c r="B49" s="351" t="n"/>
      <c r="C49" s="353" t="inlineStr">
        <is>
          <t>All</t>
        </is>
      </c>
      <c r="D49" s="726" t="n">
        <v>3.454202931941754</v>
      </c>
      <c r="E49" s="726" t="n">
        <v>3.454202931941754</v>
      </c>
      <c r="F49" s="720" t="n">
        <v>3.454202931941754</v>
      </c>
      <c r="G49" s="726" t="n">
        <v>3.454202931941754</v>
      </c>
      <c r="H49" s="726" t="n">
        <v>3.454202931941754</v>
      </c>
      <c r="I49" s="720" t="n">
        <v>3.454202931941754</v>
      </c>
      <c r="J49" s="726" t="n">
        <v>3.454202931941754</v>
      </c>
      <c r="K49" s="726" t="n">
        <v>3.454202931941754</v>
      </c>
      <c r="L49" s="720" t="n">
        <v>3.454202931941754</v>
      </c>
      <c r="M49" s="726" t="n">
        <v>0.8059806841197424</v>
      </c>
      <c r="N49" s="726" t="n">
        <v>0.8059806841197424</v>
      </c>
      <c r="O49" s="720" t="n">
        <v>0.8059806841197424</v>
      </c>
      <c r="P49" s="721" t="n">
        <v>2.184116400279575</v>
      </c>
    </row>
    <row r="50">
      <c r="A50" s="350" t="inlineStr">
        <is>
          <t>Local Air Quality</t>
        </is>
      </c>
      <c r="B50" s="351" t="n"/>
      <c r="C50" s="353" t="inlineStr">
        <is>
          <t>All</t>
        </is>
      </c>
      <c r="D50" s="726" t="n">
        <v>2.064687557595333</v>
      </c>
      <c r="E50" s="727" t="n">
        <v>2.167749658129028</v>
      </c>
      <c r="F50" s="720" t="n">
        <v>2.105896243669538</v>
      </c>
      <c r="G50" s="726" t="n">
        <v>0.7668544676558456</v>
      </c>
      <c r="H50" s="727" t="n">
        <v>0.8273349417509416</v>
      </c>
      <c r="I50" s="720" t="n">
        <v>0.7993222442611299</v>
      </c>
      <c r="J50" s="726" t="n">
        <v>0.5706819796231281</v>
      </c>
      <c r="K50" s="727" t="n">
        <v>0.6285427619365789</v>
      </c>
      <c r="L50" s="720" t="n">
        <v>0.6001824936851065</v>
      </c>
      <c r="M50" s="726" t="n">
        <v>0.1528064198799303</v>
      </c>
      <c r="N50" s="727" t="n">
        <v>0.151865236887065</v>
      </c>
      <c r="O50" s="720" t="n">
        <v>0.1524675286412839</v>
      </c>
      <c r="P50" s="721" t="n">
        <v>0.5150469769926299</v>
      </c>
    </row>
    <row r="51">
      <c r="A51" s="350" t="inlineStr">
        <is>
          <t>Noise</t>
        </is>
      </c>
      <c r="B51" s="351" t="n"/>
      <c r="C51" s="353" t="inlineStr">
        <is>
          <t>All</t>
        </is>
      </c>
      <c r="D51" s="726" t="n">
        <v>0.2302801954627836</v>
      </c>
      <c r="E51" s="727" t="n">
        <v>0.2302801954627836</v>
      </c>
      <c r="F51" s="720" t="n">
        <v>0.2302801954627836</v>
      </c>
      <c r="G51" s="726" t="n">
        <v>0.2302801954627836</v>
      </c>
      <c r="H51" s="727" t="n">
        <v>0.2302801954627836</v>
      </c>
      <c r="I51" s="720" t="n">
        <v>0.2302801954627836</v>
      </c>
      <c r="J51" s="726" t="n">
        <v>0.2302801954627836</v>
      </c>
      <c r="K51" s="727" t="n">
        <v>0.2302801954627836</v>
      </c>
      <c r="L51" s="720" t="n">
        <v>0.2302801954627836</v>
      </c>
      <c r="M51" s="726" t="n">
        <v>0</v>
      </c>
      <c r="N51" s="727" t="n">
        <v>0.1151400977313918</v>
      </c>
      <c r="O51" s="720" t="n">
        <v>0.04145843118060938</v>
      </c>
      <c r="P51" s="721" t="n">
        <v>0.1397213385176325</v>
      </c>
    </row>
    <row r="52">
      <c r="A52" s="350" t="inlineStr">
        <is>
          <t>Greenhouse Gases</t>
        </is>
      </c>
      <c r="B52" s="351" t="n"/>
      <c r="C52" s="353" t="inlineStr">
        <is>
          <t>All</t>
        </is>
      </c>
      <c r="D52" s="726" t="n">
        <v>2.91451531133781</v>
      </c>
      <c r="E52" s="727" t="n">
        <v>3.451040203424991</v>
      </c>
      <c r="F52" s="720" t="n">
        <v>3.12904117229471</v>
      </c>
      <c r="G52" s="726" t="n">
        <v>2.645826355919569</v>
      </c>
      <c r="H52" s="727" t="n">
        <v>2.949205720304044</v>
      </c>
      <c r="I52" s="720" t="n">
        <v>2.808689719292029</v>
      </c>
      <c r="J52" s="726" t="n">
        <v>2.444132522829217</v>
      </c>
      <c r="K52" s="727" t="n">
        <v>2.824602618369358</v>
      </c>
      <c r="L52" s="720" t="n">
        <v>2.638116478020831</v>
      </c>
      <c r="M52" s="726" t="n">
        <v>2.402295213723536</v>
      </c>
      <c r="N52" s="727" t="n">
        <v>2.367945878727078</v>
      </c>
      <c r="O52" s="720" t="n">
        <v>2.389927067707432</v>
      </c>
      <c r="P52" s="721" t="n">
        <v>2.577920766214249</v>
      </c>
    </row>
    <row r="53">
      <c r="A53" s="350" t="inlineStr">
        <is>
          <t>Indirect Taxation</t>
        </is>
      </c>
      <c r="B53" s="346" t="n"/>
      <c r="C53" s="353" t="inlineStr">
        <is>
          <t>All</t>
        </is>
      </c>
      <c r="D53" s="718" t="n">
        <v>-3.765509933229736</v>
      </c>
      <c r="E53" s="719" t="n">
        <v>-4.477691621044274</v>
      </c>
      <c r="F53" s="720" t="n">
        <v>-4.050270979715023</v>
      </c>
      <c r="G53" s="718" t="n">
        <v>-3.408852941934363</v>
      </c>
      <c r="H53" s="719" t="n">
        <v>-3.811557888083123</v>
      </c>
      <c r="I53" s="720" t="n">
        <v>-3.625037329127537</v>
      </c>
      <c r="J53" s="718" t="n">
        <v>-3.141125094465303</v>
      </c>
      <c r="K53" s="719" t="n">
        <v>-3.646160068240027</v>
      </c>
      <c r="L53" s="720" t="n">
        <v>-3.398618870904766</v>
      </c>
      <c r="M53" s="718" t="n">
        <v>-3.085590363734374</v>
      </c>
      <c r="N53" s="719" t="n">
        <v>-3.039995149544182</v>
      </c>
      <c r="O53" s="720" t="n">
        <v>-3.06917292022934</v>
      </c>
      <c r="P53" s="721" t="n">
        <v>-3.318715246178547</v>
      </c>
    </row>
    <row r="54" ht="15.75" customHeight="1" thickBot="1">
      <c r="A54" s="354" t="inlineStr">
        <is>
          <t>Total</t>
        </is>
      </c>
      <c r="B54" s="355" t="n"/>
      <c r="C54" s="356" t="n"/>
      <c r="D54" s="728" t="n">
        <v>97.57265655920645</v>
      </c>
      <c r="E54" s="728" t="n">
        <v>30.83042967696024</v>
      </c>
      <c r="F54" s="729" t="n">
        <v>79.04709172828139</v>
      </c>
      <c r="G54" s="728" t="n">
        <v>43.64184716456501</v>
      </c>
      <c r="H54" s="728" t="n">
        <v>24.4551792847043</v>
      </c>
      <c r="I54" s="729" t="n">
        <v>38.41736312318142</v>
      </c>
      <c r="J54" s="728" t="n">
        <v>20.51806133370308</v>
      </c>
      <c r="K54" s="728" t="n">
        <v>19.15198873660263</v>
      </c>
      <c r="L54" s="729" t="n">
        <v>22.55576074706635</v>
      </c>
      <c r="M54" s="728" t="n">
        <v>3.800897162849929</v>
      </c>
      <c r="N54" s="728" t="n">
        <v>1.74793613958781</v>
      </c>
      <c r="O54" s="729" t="n">
        <v>3.491280865365804</v>
      </c>
      <c r="P54" s="730"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11" t="inlineStr">
        <is>
          <t>Congestion band</t>
        </is>
      </c>
      <c r="D57" s="712" t="inlineStr">
        <is>
          <t>London</t>
        </is>
      </c>
      <c r="E57" s="713" t="n"/>
      <c r="F57" s="714" t="n"/>
      <c r="G57" s="634" t="inlineStr">
        <is>
          <t>Inner and Outer</t>
        </is>
      </c>
      <c r="H57" s="635" t="n"/>
      <c r="I57" s="636" t="inlineStr">
        <is>
          <t>Weighted average Inner and Outer</t>
        </is>
      </c>
      <c r="J57" s="634" t="inlineStr">
        <is>
          <t>Other Urban</t>
        </is>
      </c>
      <c r="K57" s="635" t="n"/>
      <c r="L57" s="636" t="inlineStr">
        <is>
          <t>Weighted average Other Urban</t>
        </is>
      </c>
      <c r="M57" s="634" t="inlineStr">
        <is>
          <t>Rural</t>
        </is>
      </c>
      <c r="N57" s="635" t="n"/>
      <c r="O57" s="636" t="inlineStr">
        <is>
          <t>Weighted average Rural</t>
        </is>
      </c>
      <c r="P57" s="733" t="inlineStr">
        <is>
          <t>National Weighted Average</t>
        </is>
      </c>
    </row>
    <row r="58" ht="26.25" customHeight="1" thickBot="1">
      <c r="A58" s="344" t="inlineStr">
        <is>
          <t>Cost type</t>
        </is>
      </c>
      <c r="B58" s="345" t="n"/>
      <c r="C58" s="716"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4" t="n"/>
    </row>
    <row r="59" ht="15.75" customHeight="1" thickTop="1">
      <c r="A59" s="639" t="inlineStr">
        <is>
          <t>Congestion*</t>
        </is>
      </c>
      <c r="B59" s="346" t="n"/>
      <c r="C59" s="347" t="n">
        <v>1</v>
      </c>
      <c r="D59" s="718" t="n">
        <v>1.226017776912898</v>
      </c>
      <c r="E59" s="719" t="n">
        <v>7.576775044369356</v>
      </c>
      <c r="F59" s="720" t="n">
        <v>6.46477004402226</v>
      </c>
      <c r="G59" s="718" t="n">
        <v>0.9737193991194922</v>
      </c>
      <c r="H59" s="719" t="n">
        <v>2.311963411195814</v>
      </c>
      <c r="I59" s="720" t="n">
        <v>2.098595294670288</v>
      </c>
      <c r="J59" s="718" t="n">
        <v>0.6396926096556165</v>
      </c>
      <c r="K59" s="719" t="n">
        <v>2.627258989703698</v>
      </c>
      <c r="L59" s="720" t="n">
        <v>2.358612902739182</v>
      </c>
      <c r="M59" s="718" t="n">
        <v>0.6352408862137359</v>
      </c>
      <c r="N59" s="719" t="n">
        <v>0.6309669647289919</v>
      </c>
      <c r="O59" s="720" t="n">
        <v>0.6328690110647917</v>
      </c>
      <c r="P59" s="721" t="n">
        <v>1.42220634777381</v>
      </c>
    </row>
    <row r="60">
      <c r="A60" s="708" t="n"/>
      <c r="B60" s="346" t="n"/>
      <c r="C60" s="347" t="n">
        <v>2</v>
      </c>
      <c r="D60" s="718" t="n">
        <v>3.771147420866751</v>
      </c>
      <c r="E60" s="719" t="n">
        <v>23.51362314745861</v>
      </c>
      <c r="F60" s="720" t="n">
        <v>14.56920061969812</v>
      </c>
      <c r="G60" s="718" t="n">
        <v>3.440773313159109</v>
      </c>
      <c r="H60" s="719" t="n">
        <v>9.470475825173295</v>
      </c>
      <c r="I60" s="720" t="n">
        <v>6.398252589096415</v>
      </c>
      <c r="J60" s="718" t="n">
        <v>2.082264447087151</v>
      </c>
      <c r="K60" s="719" t="n">
        <v>9.944931217089692</v>
      </c>
      <c r="L60" s="720" t="n">
        <v>5.561537124944795</v>
      </c>
      <c r="M60" s="718" t="n">
        <v>1.815446375084597</v>
      </c>
      <c r="N60" s="719" t="n">
        <v>3.411374723883831</v>
      </c>
      <c r="O60" s="720" t="n">
        <v>2.028263771305386</v>
      </c>
      <c r="P60" s="721" t="n">
        <v>4.241272963807209</v>
      </c>
    </row>
    <row r="61">
      <c r="A61" s="708" t="n"/>
      <c r="B61" s="346" t="n"/>
      <c r="C61" s="347" t="n">
        <v>3</v>
      </c>
      <c r="D61" s="718" t="n">
        <v>32.15365897660203</v>
      </c>
      <c r="E61" s="719" t="n">
        <v>46.46847516363567</v>
      </c>
      <c r="F61" s="720" t="n">
        <v>35.98452425731239</v>
      </c>
      <c r="G61" s="718" t="n">
        <v>27.51506490471656</v>
      </c>
      <c r="H61" s="719" t="n">
        <v>22.20081547701091</v>
      </c>
      <c r="I61" s="720" t="n">
        <v>25.91046775545671</v>
      </c>
      <c r="J61" s="718" t="n">
        <v>12.36110552968346</v>
      </c>
      <c r="K61" s="719" t="n">
        <v>22.53401397064386</v>
      </c>
      <c r="L61" s="720" t="n">
        <v>14.51412168252539</v>
      </c>
      <c r="M61" s="718" t="n">
        <v>5.435416538982794</v>
      </c>
      <c r="N61" s="719" t="n">
        <v>182.308443943589</v>
      </c>
      <c r="O61" s="720" t="n">
        <v>23.36383147201508</v>
      </c>
      <c r="P61" s="721" t="n">
        <v>21.64796608430578</v>
      </c>
    </row>
    <row r="62">
      <c r="A62" s="708" t="n"/>
      <c r="B62" s="346" t="n"/>
      <c r="C62" s="347" t="n">
        <v>4</v>
      </c>
      <c r="D62" s="718" t="n">
        <v>110.9703751790559</v>
      </c>
      <c r="E62" s="719" t="n">
        <v>112.2822771867312</v>
      </c>
      <c r="F62" s="720" t="n">
        <v>111.1841008433062</v>
      </c>
      <c r="G62" s="718" t="n">
        <v>102.6499201077831</v>
      </c>
      <c r="H62" s="719" t="n">
        <v>103.1182160921764</v>
      </c>
      <c r="I62" s="720" t="n">
        <v>102.8153993117747</v>
      </c>
      <c r="J62" s="718" t="n">
        <v>46.09625325492507</v>
      </c>
      <c r="K62" s="719" t="n">
        <v>134.5524935493401</v>
      </c>
      <c r="L62" s="720" t="n">
        <v>63.42738040402543</v>
      </c>
      <c r="M62" s="718" t="n">
        <v>51.8817410659482</v>
      </c>
      <c r="N62" s="719" t="n">
        <v>44.48006535233544</v>
      </c>
      <c r="O62" s="720" t="n">
        <v>51.47417530566832</v>
      </c>
      <c r="P62" s="721" t="n">
        <v>79.02852091069936</v>
      </c>
    </row>
    <row r="63">
      <c r="A63" s="708" t="n"/>
      <c r="B63" s="346" t="n"/>
      <c r="C63" s="348" t="n">
        <v>5</v>
      </c>
      <c r="D63" s="718" t="n">
        <v>298.5555788965272</v>
      </c>
      <c r="E63" s="719" t="n">
        <v>234.5836476007269</v>
      </c>
      <c r="F63" s="720" t="n">
        <v>295.6991434098818</v>
      </c>
      <c r="G63" s="718" t="n">
        <v>266.2683987599073</v>
      </c>
      <c r="H63" s="719" t="n">
        <v>310.7010507032381</v>
      </c>
      <c r="I63" s="720" t="n">
        <v>280.7410716389911</v>
      </c>
      <c r="J63" s="718" t="n">
        <v>92.87967611270793</v>
      </c>
      <c r="K63" s="719" t="n">
        <v>494.8494377397373</v>
      </c>
      <c r="L63" s="720" t="n">
        <v>148.825946256504</v>
      </c>
      <c r="M63" s="718" t="n">
        <v>139.523883538226</v>
      </c>
      <c r="N63" s="719" t="n">
        <v>112.118286137801</v>
      </c>
      <c r="O63" s="720" t="n">
        <v>137.9519986139917</v>
      </c>
      <c r="P63" s="721" t="n">
        <v>225.097960110448</v>
      </c>
    </row>
    <row r="64">
      <c r="A64" s="708" t="n"/>
      <c r="B64" s="346" t="n"/>
      <c r="C64" s="349" t="inlineStr">
        <is>
          <t>Average</t>
        </is>
      </c>
      <c r="D64" s="722" t="n">
        <v>298.5555788965272</v>
      </c>
      <c r="E64" s="722" t="n">
        <v>234.5836476007269</v>
      </c>
      <c r="F64" s="723" t="n">
        <v>85.99717185652399</v>
      </c>
      <c r="G64" s="722" t="n">
        <v>266.2683987599073</v>
      </c>
      <c r="H64" s="722" t="n">
        <v>310.7010507032381</v>
      </c>
      <c r="I64" s="723" t="n">
        <v>39.56878642343706</v>
      </c>
      <c r="J64" s="722" t="n">
        <v>92.87967611270793</v>
      </c>
      <c r="K64" s="722" t="n">
        <v>494.8494377397373</v>
      </c>
      <c r="L64" s="723" t="n">
        <v>21.31209869624372</v>
      </c>
      <c r="M64" s="722" t="n">
        <v>139.523883538226</v>
      </c>
      <c r="N64" s="722" t="n">
        <v>112.118286137801</v>
      </c>
      <c r="O64" s="723" t="n">
        <v>6.429740876297819</v>
      </c>
      <c r="P64" s="724" t="n">
        <v>21.25309141568227</v>
      </c>
    </row>
    <row r="65">
      <c r="A65" s="350" t="inlineStr">
        <is>
          <t>Infrastructure</t>
        </is>
      </c>
      <c r="B65" s="351" t="n"/>
      <c r="C65" s="352" t="inlineStr">
        <is>
          <t>All</t>
        </is>
      </c>
      <c r="D65" s="725" t="n">
        <v>0.1226948736345402</v>
      </c>
      <c r="E65" s="725" t="n">
        <v>0.1226948736345402</v>
      </c>
      <c r="F65" s="720" t="n">
        <v>0.1226948736345402</v>
      </c>
      <c r="G65" s="725" t="n">
        <v>0.1226948736345402</v>
      </c>
      <c r="H65" s="725" t="n">
        <v>0.1226948736345402</v>
      </c>
      <c r="I65" s="720" t="n">
        <v>0.1226948736345402</v>
      </c>
      <c r="J65" s="725" t="n">
        <v>0.1226948736345402</v>
      </c>
      <c r="K65" s="725" t="n">
        <v>0.1226948736345402</v>
      </c>
      <c r="L65" s="720" t="n">
        <v>0.1226948736345402</v>
      </c>
      <c r="M65" s="725" t="n">
        <v>0.1226948736345402</v>
      </c>
      <c r="N65" s="725" t="n">
        <v>0.1226948736345402</v>
      </c>
      <c r="O65" s="720" t="n">
        <v>0.1226948736345402</v>
      </c>
      <c r="P65" s="721" t="n">
        <v>0.1226948736345402</v>
      </c>
    </row>
    <row r="66">
      <c r="A66" s="350" t="inlineStr">
        <is>
          <t>Accident</t>
        </is>
      </c>
      <c r="B66" s="351" t="n"/>
      <c r="C66" s="353" t="inlineStr">
        <is>
          <t>All</t>
        </is>
      </c>
      <c r="D66" s="726" t="n">
        <v>3.755746337525621</v>
      </c>
      <c r="E66" s="726" t="n">
        <v>3.755746337525621</v>
      </c>
      <c r="F66" s="720" t="n">
        <v>3.755746337525621</v>
      </c>
      <c r="G66" s="726" t="n">
        <v>3.755746337525621</v>
      </c>
      <c r="H66" s="726" t="n">
        <v>3.755746337525621</v>
      </c>
      <c r="I66" s="720" t="n">
        <v>3.755746337525621</v>
      </c>
      <c r="J66" s="726" t="n">
        <v>3.755746337525621</v>
      </c>
      <c r="K66" s="726" t="n">
        <v>3.755746337525621</v>
      </c>
      <c r="L66" s="720" t="n">
        <v>3.755746337525621</v>
      </c>
      <c r="M66" s="726" t="n">
        <v>0.8763408120893115</v>
      </c>
      <c r="N66" s="726" t="n">
        <v>0.8763408120893115</v>
      </c>
      <c r="O66" s="720" t="n">
        <v>0.8763408120893115</v>
      </c>
      <c r="P66" s="721" t="n">
        <v>2.371284152143307</v>
      </c>
    </row>
    <row r="67">
      <c r="A67" s="350" t="inlineStr">
        <is>
          <t>Local Air Quality</t>
        </is>
      </c>
      <c r="B67" s="351" t="n"/>
      <c r="C67" s="353" t="inlineStr">
        <is>
          <t>All</t>
        </is>
      </c>
      <c r="D67" s="726" t="n">
        <v>1.630528590905098</v>
      </c>
      <c r="E67" s="727" t="n">
        <v>1.683817730779055</v>
      </c>
      <c r="F67" s="720" t="n">
        <v>1.651933769313587</v>
      </c>
      <c r="G67" s="726" t="n">
        <v>0.6087275289259724</v>
      </c>
      <c r="H67" s="727" t="n">
        <v>0.6491552774745641</v>
      </c>
      <c r="I67" s="720" t="n">
        <v>0.6304593107484854</v>
      </c>
      <c r="J67" s="726" t="n">
        <v>0.4560691226844757</v>
      </c>
      <c r="K67" s="727" t="n">
        <v>0.494524343358319</v>
      </c>
      <c r="L67" s="720" t="n">
        <v>0.4757000310984184</v>
      </c>
      <c r="M67" s="726" t="n">
        <v>0.142627108494932</v>
      </c>
      <c r="N67" s="727" t="n">
        <v>0.1424840644313818</v>
      </c>
      <c r="O67" s="720" t="n">
        <v>0.1425756425111738</v>
      </c>
      <c r="P67" s="721" t="n">
        <v>0.416862094022795</v>
      </c>
    </row>
    <row r="68">
      <c r="A68" s="350" t="inlineStr">
        <is>
          <t>Noise</t>
        </is>
      </c>
      <c r="B68" s="351" t="n"/>
      <c r="C68" s="353" t="inlineStr">
        <is>
          <t>All</t>
        </is>
      </c>
      <c r="D68" s="726" t="n">
        <v>0.2503830891683748</v>
      </c>
      <c r="E68" s="727" t="n">
        <v>0.2503830891683748</v>
      </c>
      <c r="F68" s="720" t="n">
        <v>0.2503830891683748</v>
      </c>
      <c r="G68" s="726" t="n">
        <v>0.2503830891683748</v>
      </c>
      <c r="H68" s="727" t="n">
        <v>0.2503830891683748</v>
      </c>
      <c r="I68" s="720" t="n">
        <v>0.2503830891683748</v>
      </c>
      <c r="J68" s="726" t="n">
        <v>0.2503830891683748</v>
      </c>
      <c r="K68" s="727" t="n">
        <v>0.2503830891683748</v>
      </c>
      <c r="L68" s="720" t="n">
        <v>0.2503830891683748</v>
      </c>
      <c r="M68" s="726" t="n">
        <v>0</v>
      </c>
      <c r="N68" s="727" t="n">
        <v>0.1251915445841874</v>
      </c>
      <c r="O68" s="720" t="n">
        <v>0.04504280597404577</v>
      </c>
      <c r="P68" s="721" t="n">
        <v>0.1516523425934661</v>
      </c>
    </row>
    <row r="69">
      <c r="A69" s="350" t="inlineStr">
        <is>
          <t>Greenhouse Gases</t>
        </is>
      </c>
      <c r="B69" s="351" t="n"/>
      <c r="C69" s="353" t="inlineStr">
        <is>
          <t>All</t>
        </is>
      </c>
      <c r="D69" s="726" t="n">
        <v>0.8532074597469413</v>
      </c>
      <c r="E69" s="727" t="n">
        <v>1.001866373433058</v>
      </c>
      <c r="F69" s="720" t="n">
        <v>0.9129207630014119</v>
      </c>
      <c r="G69" s="726" t="n">
        <v>0.7682404037413033</v>
      </c>
      <c r="H69" s="727" t="n">
        <v>0.8534535829999426</v>
      </c>
      <c r="I69" s="720" t="n">
        <v>0.8140464227884846</v>
      </c>
      <c r="J69" s="726" t="n">
        <v>0.7066852736913865</v>
      </c>
      <c r="K69" s="727" t="n">
        <v>0.8155928755448141</v>
      </c>
      <c r="L69" s="720" t="n">
        <v>0.7622812401194502</v>
      </c>
      <c r="M69" s="726" t="n">
        <v>0.6912362186502893</v>
      </c>
      <c r="N69" s="727" t="n">
        <v>0.6820924519773506</v>
      </c>
      <c r="O69" s="720" t="n">
        <v>0.6879463726028657</v>
      </c>
      <c r="P69" s="721" t="n">
        <v>0.7445129425552747</v>
      </c>
    </row>
    <row r="70">
      <c r="A70" s="350" t="inlineStr">
        <is>
          <t>Indirect Taxation</t>
        </is>
      </c>
      <c r="B70" s="346" t="n"/>
      <c r="C70" s="353" t="inlineStr">
        <is>
          <t>All</t>
        </is>
      </c>
      <c r="D70" s="718" t="n">
        <v>-2.84048398453377</v>
      </c>
      <c r="E70" s="719" t="n">
        <v>-3.387323567892034</v>
      </c>
      <c r="F70" s="720" t="n">
        <v>-3.060138474553563</v>
      </c>
      <c r="G70" s="718" t="n">
        <v>-2.527933943952917</v>
      </c>
      <c r="H70" s="719" t="n">
        <v>-2.841389345226842</v>
      </c>
      <c r="I70" s="720" t="n">
        <v>-2.696430697695849</v>
      </c>
      <c r="J70" s="718" t="n">
        <v>-2.301504321702799</v>
      </c>
      <c r="K70" s="719" t="n">
        <v>-2.702119300955388</v>
      </c>
      <c r="L70" s="720" t="n">
        <v>-2.506013249987546</v>
      </c>
      <c r="M70" s="718" t="n">
        <v>-2.244675204548142</v>
      </c>
      <c r="N70" s="719" t="n">
        <v>-2.211039996044516</v>
      </c>
      <c r="O70" s="720" t="n">
        <v>-2.232573555227036</v>
      </c>
      <c r="P70" s="721" t="n">
        <v>-2.440652834012121</v>
      </c>
    </row>
    <row r="71" ht="15.75" customHeight="1" thickBot="1">
      <c r="A71" s="354" t="inlineStr">
        <is>
          <t>Total</t>
        </is>
      </c>
      <c r="B71" s="355" t="n"/>
      <c r="C71" s="356" t="n"/>
      <c r="D71" s="728" t="n">
        <v>302.3276552629741</v>
      </c>
      <c r="E71" s="728" t="n">
        <v>238.0108324373755</v>
      </c>
      <c r="F71" s="729" t="n">
        <v>89.63071221461396</v>
      </c>
      <c r="G71" s="728" t="n">
        <v>269.2462570489502</v>
      </c>
      <c r="H71" s="728" t="n">
        <v>313.4910945188144</v>
      </c>
      <c r="I71" s="729" t="n">
        <v>42.44568575960673</v>
      </c>
      <c r="J71" s="728" t="n">
        <v>95.86975048770955</v>
      </c>
      <c r="K71" s="728" t="n">
        <v>497.5862599580136</v>
      </c>
      <c r="L71" s="729" t="n">
        <v>24.17289101780258</v>
      </c>
      <c r="M71" s="728" t="n">
        <v>139.112107346547</v>
      </c>
      <c r="N71" s="728" t="n">
        <v>111.8560498884732</v>
      </c>
      <c r="O71" s="729" t="n">
        <v>6.07176782788272</v>
      </c>
      <c r="P71" s="730"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11" t="inlineStr">
        <is>
          <t>Congestion band</t>
        </is>
      </c>
      <c r="D74" s="712" t="inlineStr">
        <is>
          <t>London</t>
        </is>
      </c>
      <c r="E74" s="713" t="n"/>
      <c r="F74" s="714" t="n"/>
      <c r="G74" s="712" t="inlineStr">
        <is>
          <t>Inner and Outer</t>
        </is>
      </c>
      <c r="H74" s="713" t="n"/>
      <c r="I74" s="714" t="n"/>
      <c r="J74" s="712" t="inlineStr">
        <is>
          <t>Other Urban</t>
        </is>
      </c>
      <c r="K74" s="713" t="n"/>
      <c r="L74" s="714" t="n"/>
      <c r="M74" s="712" t="inlineStr">
        <is>
          <t>Rural</t>
        </is>
      </c>
      <c r="N74" s="713" t="n"/>
      <c r="O74" s="714" t="n"/>
      <c r="P74" s="733" t="inlineStr">
        <is>
          <t>National Weighted Average</t>
        </is>
      </c>
    </row>
    <row r="75" ht="26.25" customHeight="1" thickBot="1">
      <c r="A75" s="344" t="inlineStr">
        <is>
          <t>Cost type</t>
        </is>
      </c>
      <c r="B75" s="345" t="n"/>
      <c r="C75" s="716"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4" t="n"/>
    </row>
    <row r="76" ht="15.75" customHeight="1" thickTop="1">
      <c r="A76" s="639" t="inlineStr">
        <is>
          <t>Congestion*</t>
        </is>
      </c>
      <c r="B76" s="346" t="n"/>
      <c r="C76" s="347" t="n">
        <v>1</v>
      </c>
      <c r="D76" s="718" t="n">
        <v>1.306976544073883</v>
      </c>
      <c r="E76" s="719" t="n">
        <v>8.319561015359888</v>
      </c>
      <c r="F76" s="720" t="n">
        <v>7.14692171632892</v>
      </c>
      <c r="G76" s="718" t="n">
        <v>1.183726896030739</v>
      </c>
      <c r="H76" s="719" t="n">
        <v>2.663445092457311</v>
      </c>
      <c r="I76" s="720" t="n">
        <v>2.424280606058389</v>
      </c>
      <c r="J76" s="718" t="n">
        <v>0.7539789259776651</v>
      </c>
      <c r="K76" s="719" t="n">
        <v>2.767499651733414</v>
      </c>
      <c r="L76" s="720" t="n">
        <v>2.492097613324315</v>
      </c>
      <c r="M76" s="718" t="n">
        <v>0.8069782602353887</v>
      </c>
      <c r="N76" s="719" t="n">
        <v>0.7632897711926242</v>
      </c>
      <c r="O76" s="720" t="n">
        <v>0.7825059550201648</v>
      </c>
      <c r="P76" s="721" t="n">
        <v>1.602421006788658</v>
      </c>
    </row>
    <row r="77">
      <c r="A77" s="708" t="n"/>
      <c r="B77" s="346" t="n"/>
      <c r="C77" s="347" t="n">
        <v>2</v>
      </c>
      <c r="D77" s="718" t="n">
        <v>3.997760327759127</v>
      </c>
      <c r="E77" s="719" t="n">
        <v>25.83398217582109</v>
      </c>
      <c r="F77" s="720" t="n">
        <v>16.27979927998078</v>
      </c>
      <c r="G77" s="718" t="n">
        <v>3.918032739289936</v>
      </c>
      <c r="H77" s="719" t="n">
        <v>10.6415261824778</v>
      </c>
      <c r="I77" s="720" t="n">
        <v>7.448671587060836</v>
      </c>
      <c r="J77" s="718" t="n">
        <v>2.360328317887024</v>
      </c>
      <c r="K77" s="719" t="n">
        <v>10.75972558396146</v>
      </c>
      <c r="L77" s="720" t="n">
        <v>6.466703202444631</v>
      </c>
      <c r="M77" s="718" t="n">
        <v>2.127960157806211</v>
      </c>
      <c r="N77" s="719" t="n">
        <v>4.124185586148164</v>
      </c>
      <c r="O77" s="720" t="n">
        <v>2.400374436116717</v>
      </c>
      <c r="P77" s="721" t="n">
        <v>4.856484325534851</v>
      </c>
    </row>
    <row r="78">
      <c r="A78" s="708" t="n"/>
      <c r="B78" s="346" t="n"/>
      <c r="C78" s="347" t="n">
        <v>3</v>
      </c>
      <c r="D78" s="718" t="n">
        <v>33.99968850002297</v>
      </c>
      <c r="E78" s="719" t="n">
        <v>48.85533041210036</v>
      </c>
      <c r="F78" s="720" t="n">
        <v>38.32818069694135</v>
      </c>
      <c r="G78" s="718" t="n">
        <v>31.67183365710965</v>
      </c>
      <c r="H78" s="719" t="n">
        <v>24.33146391780772</v>
      </c>
      <c r="I78" s="720" t="n">
        <v>29.51536004739513</v>
      </c>
      <c r="J78" s="718" t="n">
        <v>14.89110086997321</v>
      </c>
      <c r="K78" s="719" t="n">
        <v>25.19018549739083</v>
      </c>
      <c r="L78" s="720" t="n">
        <v>17.05570401625172</v>
      </c>
      <c r="M78" s="718" t="n">
        <v>6.121017022550768</v>
      </c>
      <c r="N78" s="719" t="n">
        <v>148.6923983165514</v>
      </c>
      <c r="O78" s="720" t="n">
        <v>20.5177304191165</v>
      </c>
      <c r="P78" s="721" t="n">
        <v>22.91853653125478</v>
      </c>
    </row>
    <row r="79">
      <c r="A79" s="708" t="n"/>
      <c r="B79" s="346" t="n"/>
      <c r="C79" s="347" t="n">
        <v>4</v>
      </c>
      <c r="D79" s="718" t="n">
        <v>116.3994817614841</v>
      </c>
      <c r="E79" s="719" t="n">
        <v>122.5176535732916</v>
      </c>
      <c r="F79" s="720" t="n">
        <v>117.4324485288512</v>
      </c>
      <c r="G79" s="718" t="n">
        <v>109.4120879709112</v>
      </c>
      <c r="H79" s="719" t="n">
        <v>116.6092276180726</v>
      </c>
      <c r="I79" s="720" t="n">
        <v>111.943015125608</v>
      </c>
      <c r="J79" s="718" t="n">
        <v>50.84969492608382</v>
      </c>
      <c r="K79" s="719" t="n">
        <v>143.2577902055272</v>
      </c>
      <c r="L79" s="720" t="n">
        <v>68.06908684399379</v>
      </c>
      <c r="M79" s="718" t="n">
        <v>51.61412587026052</v>
      </c>
      <c r="N79" s="719" t="n">
        <v>47.05205554894837</v>
      </c>
      <c r="O79" s="720" t="n">
        <v>51.33759175767349</v>
      </c>
      <c r="P79" s="721" t="n">
        <v>84.10840744130401</v>
      </c>
    </row>
    <row r="80">
      <c r="A80" s="708" t="n"/>
      <c r="B80" s="346" t="n"/>
      <c r="C80" s="348" t="n">
        <v>5</v>
      </c>
      <c r="D80" s="718" t="n">
        <v>343.8786761531014</v>
      </c>
      <c r="E80" s="719" t="n">
        <v>259.9073033608249</v>
      </c>
      <c r="F80" s="720" t="n">
        <v>340.1248312271292</v>
      </c>
      <c r="G80" s="718" t="n">
        <v>347.2251011393116</v>
      </c>
      <c r="H80" s="719" t="n">
        <v>370.4799692804572</v>
      </c>
      <c r="I80" s="720" t="n">
        <v>354.6457600294903</v>
      </c>
      <c r="J80" s="718" t="n">
        <v>114.4869553166796</v>
      </c>
      <c r="K80" s="719" t="n">
        <v>571.914694799348</v>
      </c>
      <c r="L80" s="720" t="n">
        <v>174.6169677165361</v>
      </c>
      <c r="M80" s="718" t="n">
        <v>165.6252074897742</v>
      </c>
      <c r="N80" s="719" t="n">
        <v>138.4123160597485</v>
      </c>
      <c r="O80" s="720" t="n">
        <v>164.3681068603174</v>
      </c>
      <c r="P80" s="721" t="n">
        <v>266.9141159512692</v>
      </c>
    </row>
    <row r="81">
      <c r="A81" s="708" t="n"/>
      <c r="B81" s="346" t="n"/>
      <c r="C81" s="349" t="inlineStr">
        <is>
          <t>Average</t>
        </is>
      </c>
      <c r="D81" s="722" t="n">
        <v>129.0498021131996</v>
      </c>
      <c r="E81" s="722" t="n">
        <v>32.93007699383563</v>
      </c>
      <c r="F81" s="723" t="n">
        <v>99.99572230852226</v>
      </c>
      <c r="G81" s="722" t="n">
        <v>62.98031288961732</v>
      </c>
      <c r="H81" s="722" t="n">
        <v>30.16447618026119</v>
      </c>
      <c r="I81" s="723" t="n">
        <v>50.10773130496196</v>
      </c>
      <c r="J81" s="722" t="n">
        <v>26.35643827224221</v>
      </c>
      <c r="K81" s="722" t="n">
        <v>20.13228527306632</v>
      </c>
      <c r="L81" s="723" t="n">
        <v>25.95987144086634</v>
      </c>
      <c r="M81" s="722" t="n">
        <v>5.273095336570214</v>
      </c>
      <c r="N81" s="722" t="n">
        <v>6.028518899725512</v>
      </c>
      <c r="O81" s="723" t="n">
        <v>7.102351898383754</v>
      </c>
      <c r="P81" s="724" t="n">
        <v>25.49598323186409</v>
      </c>
    </row>
    <row r="82">
      <c r="A82" s="350" t="inlineStr">
        <is>
          <t>Infrastructure</t>
        </is>
      </c>
      <c r="B82" s="351" t="n"/>
      <c r="C82" s="352" t="inlineStr">
        <is>
          <t>All</t>
        </is>
      </c>
      <c r="D82" s="725" t="n">
        <v>0.1316448973143632</v>
      </c>
      <c r="E82" s="725" t="n">
        <v>0.1316448973143632</v>
      </c>
      <c r="F82" s="720" t="n">
        <v>0.1316448973143632</v>
      </c>
      <c r="G82" s="725" t="n">
        <v>0.1415087824367421</v>
      </c>
      <c r="H82" s="725" t="n">
        <v>0.1415087824367421</v>
      </c>
      <c r="I82" s="720" t="n">
        <v>0.1415087824367421</v>
      </c>
      <c r="J82" s="725" t="n">
        <v>0.1415087824367421</v>
      </c>
      <c r="K82" s="725" t="n">
        <v>0.1415087824367421</v>
      </c>
      <c r="L82" s="720" t="n">
        <v>0.141508782436742</v>
      </c>
      <c r="M82" s="725" t="n">
        <v>0.1415087824367421</v>
      </c>
      <c r="N82" s="725" t="n">
        <v>0.1415087824367421</v>
      </c>
      <c r="O82" s="720" t="n">
        <v>0.1415087824367421</v>
      </c>
      <c r="P82" s="721" t="n">
        <v>0.1408610392898015</v>
      </c>
    </row>
    <row r="83">
      <c r="A83" s="350" t="inlineStr">
        <is>
          <t>Accident</t>
        </is>
      </c>
      <c r="B83" s="351" t="n"/>
      <c r="C83" s="353" t="inlineStr">
        <is>
          <t>All</t>
        </is>
      </c>
      <c r="D83" s="726" t="n">
        <v>4.054178815038589</v>
      </c>
      <c r="E83" s="726" t="n">
        <v>4.054178815038589</v>
      </c>
      <c r="F83" s="720" t="n">
        <v>4.054178815038588</v>
      </c>
      <c r="G83" s="726" t="n">
        <v>4.364215781361526</v>
      </c>
      <c r="H83" s="726" t="n">
        <v>4.364215781361526</v>
      </c>
      <c r="I83" s="720" t="n">
        <v>4.364215781361526</v>
      </c>
      <c r="J83" s="726" t="n">
        <v>4.364215781361526</v>
      </c>
      <c r="K83" s="726" t="n">
        <v>4.364215781361526</v>
      </c>
      <c r="L83" s="720" t="n">
        <v>4.364215781361526</v>
      </c>
      <c r="M83" s="726" t="n">
        <v>1.018317015651023</v>
      </c>
      <c r="N83" s="726" t="n">
        <v>1.018317015651023</v>
      </c>
      <c r="O83" s="720" t="n">
        <v>1.018317015651023</v>
      </c>
      <c r="P83" s="721" t="n">
        <v>2.730948214338246</v>
      </c>
    </row>
    <row r="84">
      <c r="A84" s="350" t="inlineStr">
        <is>
          <t>Local Air Quality</t>
        </is>
      </c>
      <c r="B84" s="351" t="n"/>
      <c r="C84" s="353" t="inlineStr">
        <is>
          <t>All</t>
        </is>
      </c>
      <c r="D84" s="726" t="n">
        <v>1.56411811015555</v>
      </c>
      <c r="E84" s="727" t="n">
        <v>1.566634614708404</v>
      </c>
      <c r="F84" s="720" t="n">
        <v>1.565133250024391</v>
      </c>
      <c r="G84" s="726" t="n">
        <v>0.7197366817350056</v>
      </c>
      <c r="H84" s="727" t="n">
        <v>0.7533180178448573</v>
      </c>
      <c r="I84" s="720" t="n">
        <v>0.7378064635414077</v>
      </c>
      <c r="J84" s="726" t="n">
        <v>0.5457523805975537</v>
      </c>
      <c r="K84" s="727" t="n">
        <v>0.5768314013717697</v>
      </c>
      <c r="L84" s="720" t="n">
        <v>0.5616387707778591</v>
      </c>
      <c r="M84" s="726" t="n">
        <v>0.1342624940878829</v>
      </c>
      <c r="N84" s="727" t="n">
        <v>0.1343333000534861</v>
      </c>
      <c r="O84" s="720" t="n">
        <v>0.1342879392441148</v>
      </c>
      <c r="P84" s="721" t="n">
        <v>0.4489944499658332</v>
      </c>
    </row>
    <row r="85">
      <c r="A85" s="350" t="inlineStr">
        <is>
          <t>Noise</t>
        </is>
      </c>
      <c r="B85" s="351" t="n"/>
      <c r="C85" s="353" t="inlineStr">
        <is>
          <t>All</t>
        </is>
      </c>
      <c r="D85" s="726" t="n">
        <v>0.2702785876692393</v>
      </c>
      <c r="E85" s="727" t="n">
        <v>0.2702785876692393</v>
      </c>
      <c r="F85" s="720" t="n">
        <v>0.2702785876692393</v>
      </c>
      <c r="G85" s="726" t="n">
        <v>0.2909477187574351</v>
      </c>
      <c r="H85" s="727" t="n">
        <v>0.2909477187574351</v>
      </c>
      <c r="I85" s="720" t="n">
        <v>0.2909477187574351</v>
      </c>
      <c r="J85" s="726" t="n">
        <v>0.2909477187574351</v>
      </c>
      <c r="K85" s="727" t="n">
        <v>0.2909477187574351</v>
      </c>
      <c r="L85" s="720" t="n">
        <v>0.2909477187574351</v>
      </c>
      <c r="M85" s="726" t="n">
        <v>0</v>
      </c>
      <c r="N85" s="727" t="n">
        <v>0.1454738593787175</v>
      </c>
      <c r="O85" s="720" t="n">
        <v>0.05227815266711281</v>
      </c>
      <c r="P85" s="721" t="n">
        <v>0.1745385015945477</v>
      </c>
    </row>
    <row r="86">
      <c r="A86" s="350" t="inlineStr">
        <is>
          <t>Greenhouse Gases</t>
        </is>
      </c>
      <c r="B86" s="351" t="n"/>
      <c r="C86" s="353" t="inlineStr">
        <is>
          <t>All</t>
        </is>
      </c>
      <c r="D86" s="726" t="n">
        <v>2.565967493493431</v>
      </c>
      <c r="E86" s="727" t="n">
        <v>2.979187311643539</v>
      </c>
      <c r="F86" s="720" t="n">
        <v>2.73265740133547</v>
      </c>
      <c r="G86" s="726" t="n">
        <v>2.19822133071205</v>
      </c>
      <c r="H86" s="727" t="n">
        <v>2.41587742057267</v>
      </c>
      <c r="I86" s="720" t="n">
        <v>2.31533990037677</v>
      </c>
      <c r="J86" s="726" t="n">
        <v>2.003078257200765</v>
      </c>
      <c r="K86" s="727" t="n">
        <v>2.298396744731948</v>
      </c>
      <c r="L86" s="720" t="n">
        <v>2.154033615622811</v>
      </c>
      <c r="M86" s="726" t="n">
        <v>1.939675766549944</v>
      </c>
      <c r="N86" s="727" t="n">
        <v>1.917061835037664</v>
      </c>
      <c r="O86" s="720" t="n">
        <v>1.931549120504726</v>
      </c>
      <c r="P86" s="721" t="n">
        <v>2.109928798366346</v>
      </c>
    </row>
    <row r="87">
      <c r="A87" s="350" t="inlineStr">
        <is>
          <t>Indirect Taxation</t>
        </is>
      </c>
      <c r="B87" s="346" t="n"/>
      <c r="C87" s="353" t="inlineStr">
        <is>
          <t>All</t>
        </is>
      </c>
      <c r="D87" s="718" t="n">
        <v>-2.065397402831072</v>
      </c>
      <c r="E87" s="719" t="n">
        <v>-2.475794228917749</v>
      </c>
      <c r="F87" s="720" t="n">
        <v>-2.230948535942996</v>
      </c>
      <c r="G87" s="718" t="n">
        <v>-1.543843165809819</v>
      </c>
      <c r="H87" s="719" t="n">
        <v>-1.744534287226561</v>
      </c>
      <c r="I87" s="720" t="n">
        <v>-1.651833055271626</v>
      </c>
      <c r="J87" s="718" t="n">
        <v>-1.363910308039709</v>
      </c>
      <c r="K87" s="719" t="n">
        <v>-1.636210515562881</v>
      </c>
      <c r="L87" s="720" t="n">
        <v>-1.503099614366891</v>
      </c>
      <c r="M87" s="718" t="n">
        <v>-1.30544965592804</v>
      </c>
      <c r="N87" s="719" t="n">
        <v>-1.284598342841662</v>
      </c>
      <c r="O87" s="720" t="n">
        <v>-1.297956432516667</v>
      </c>
      <c r="P87" s="721" t="n">
        <v>-1.475193486170568</v>
      </c>
    </row>
    <row r="88" ht="15.75" customHeight="1" thickBot="1">
      <c r="A88" s="354" t="inlineStr">
        <is>
          <t>Total</t>
        </is>
      </c>
      <c r="B88" s="355" t="n"/>
      <c r="C88" s="356" t="n"/>
      <c r="D88" s="728" t="n">
        <v>135.5705926140397</v>
      </c>
      <c r="E88" s="728" t="n">
        <v>39.45620699129202</v>
      </c>
      <c r="F88" s="729" t="n">
        <v>106.5186667239613</v>
      </c>
      <c r="G88" s="728" t="n">
        <v>69.15110001881025</v>
      </c>
      <c r="H88" s="728" t="n">
        <v>36.38580961400785</v>
      </c>
      <c r="I88" s="729" t="n">
        <v>56.30571689616422</v>
      </c>
      <c r="J88" s="728" t="n">
        <v>32.33803088455652</v>
      </c>
      <c r="K88" s="728" t="n">
        <v>26.16797518616286</v>
      </c>
      <c r="L88" s="729" t="n">
        <v>31.96911649545582</v>
      </c>
      <c r="M88" s="728" t="n">
        <v>7.201409739367765</v>
      </c>
      <c r="N88" s="728" t="n">
        <v>8.100615349441483</v>
      </c>
      <c r="O88" s="729" t="n">
        <v>9.082336476370804</v>
      </c>
      <c r="P88" s="730"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11" t="inlineStr">
        <is>
          <t>Congestion band</t>
        </is>
      </c>
      <c r="D91" s="712" t="inlineStr">
        <is>
          <t>London</t>
        </is>
      </c>
      <c r="E91" s="713" t="n"/>
      <c r="F91" s="714" t="n"/>
      <c r="G91" s="634" t="inlineStr">
        <is>
          <t>Inner and Outer</t>
        </is>
      </c>
      <c r="H91" s="635" t="n"/>
      <c r="I91" s="636" t="inlineStr">
        <is>
          <t>Weighted average Inner and Outer</t>
        </is>
      </c>
      <c r="J91" s="634" t="inlineStr">
        <is>
          <t>Other Urban</t>
        </is>
      </c>
      <c r="K91" s="635" t="n"/>
      <c r="L91" s="636" t="inlineStr">
        <is>
          <t>Weighted average Other Urban</t>
        </is>
      </c>
      <c r="M91" s="712" t="inlineStr">
        <is>
          <t>Rural</t>
        </is>
      </c>
      <c r="N91" s="713" t="n"/>
      <c r="O91" s="714" t="n"/>
      <c r="P91" s="733" t="inlineStr">
        <is>
          <t>National Weighted Average</t>
        </is>
      </c>
    </row>
    <row r="92" ht="26.25" customHeight="1" thickBot="1">
      <c r="A92" s="344" t="inlineStr">
        <is>
          <t>Cost type</t>
        </is>
      </c>
      <c r="B92" s="345" t="n"/>
      <c r="C92" s="716"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4" t="n"/>
    </row>
    <row r="93" ht="15.75" customHeight="1" thickTop="1">
      <c r="A93" s="639" t="inlineStr">
        <is>
          <t>Congestion*</t>
        </is>
      </c>
      <c r="B93" s="346" t="n"/>
      <c r="C93" s="347" t="n">
        <v>1</v>
      </c>
      <c r="D93" s="718" t="n">
        <v>1.231122861138718</v>
      </c>
      <c r="E93" s="719" t="n">
        <v>8.965009624120087</v>
      </c>
      <c r="F93" s="720" t="n">
        <v>7.870048625854485</v>
      </c>
      <c r="G93" s="718" t="n">
        <v>1.183726896030739</v>
      </c>
      <c r="H93" s="719" t="n">
        <v>2.663445092457311</v>
      </c>
      <c r="I93" s="720" t="n">
        <v>2.426767686212355</v>
      </c>
      <c r="J93" s="718" t="n">
        <v>0.7539789259776651</v>
      </c>
      <c r="K93" s="719" t="n">
        <v>2.767499651733414</v>
      </c>
      <c r="L93" s="720" t="n">
        <v>2.48960395010238</v>
      </c>
      <c r="M93" s="718" t="n">
        <v>0.8069782602353887</v>
      </c>
      <c r="N93" s="719" t="n">
        <v>0.7632897711926242</v>
      </c>
      <c r="O93" s="720" t="n">
        <v>0.7822501379629807</v>
      </c>
      <c r="P93" s="721" t="n">
        <v>1.618136674047834</v>
      </c>
    </row>
    <row r="94">
      <c r="A94" s="708" t="n"/>
      <c r="B94" s="346" t="n"/>
      <c r="C94" s="347" t="n">
        <v>2</v>
      </c>
      <c r="D94" s="718" t="n">
        <v>4.006926131058848</v>
      </c>
      <c r="E94" s="719" t="n">
        <v>27.22222661339655</v>
      </c>
      <c r="F94" s="720" t="n">
        <v>17.45082205775597</v>
      </c>
      <c r="G94" s="718" t="n">
        <v>3.918032739289936</v>
      </c>
      <c r="H94" s="719" t="n">
        <v>10.6415261824778</v>
      </c>
      <c r="I94" s="720" t="n">
        <v>7.408527362329224</v>
      </c>
      <c r="J94" s="718" t="n">
        <v>2.360328317887024</v>
      </c>
      <c r="K94" s="719" t="n">
        <v>10.75972558396146</v>
      </c>
      <c r="L94" s="720" t="n">
        <v>6.696708905678893</v>
      </c>
      <c r="M94" s="718" t="n">
        <v>2.127960157806211</v>
      </c>
      <c r="N94" s="719" t="n">
        <v>4.124185586148164</v>
      </c>
      <c r="O94" s="720" t="n">
        <v>2.399676188544905</v>
      </c>
      <c r="P94" s="721" t="n">
        <v>4.944512908437605</v>
      </c>
    </row>
    <row r="95">
      <c r="A95" s="708" t="n"/>
      <c r="B95" s="346" t="n"/>
      <c r="C95" s="347" t="n">
        <v>3</v>
      </c>
      <c r="D95" s="718" t="n">
        <v>35.91713926127566</v>
      </c>
      <c r="E95" s="719" t="n">
        <v>51.53345927602666</v>
      </c>
      <c r="F95" s="720" t="n">
        <v>40.39699132587253</v>
      </c>
      <c r="G95" s="718" t="n">
        <v>31.67183365710965</v>
      </c>
      <c r="H95" s="719" t="n">
        <v>24.33146391780772</v>
      </c>
      <c r="I95" s="720" t="n">
        <v>29.33687641374592</v>
      </c>
      <c r="J95" s="718" t="n">
        <v>14.89110086997321</v>
      </c>
      <c r="K95" s="719" t="n">
        <v>25.19018549739083</v>
      </c>
      <c r="L95" s="720" t="n">
        <v>17.07128941881903</v>
      </c>
      <c r="M95" s="718" t="n">
        <v>6.121017022550768</v>
      </c>
      <c r="N95" s="719" t="n">
        <v>148.6923983165514</v>
      </c>
      <c r="O95" s="720" t="n">
        <v>20.68711559263058</v>
      </c>
      <c r="P95" s="721" t="n">
        <v>23.12283368460484</v>
      </c>
    </row>
    <row r="96" ht="15.75" customHeight="1">
      <c r="A96" s="708" t="n"/>
      <c r="B96" s="346" t="n"/>
      <c r="C96" s="347" t="n">
        <v>4</v>
      </c>
      <c r="D96" s="718" t="n">
        <v>117.9979271962193</v>
      </c>
      <c r="E96" s="719" t="n">
        <v>128.2301297032871</v>
      </c>
      <c r="F96" s="720" t="n">
        <v>119.9079581618016</v>
      </c>
      <c r="G96" s="718" t="n">
        <v>109.4120879709112</v>
      </c>
      <c r="H96" s="719" t="n">
        <v>116.6092276180726</v>
      </c>
      <c r="I96" s="720" t="n">
        <v>111.8898060322559</v>
      </c>
      <c r="J96" s="718" t="n">
        <v>50.84969492608382</v>
      </c>
      <c r="K96" s="719" t="n">
        <v>143.2577902055272</v>
      </c>
      <c r="L96" s="720" t="n">
        <v>68.25994680456536</v>
      </c>
      <c r="M96" s="718" t="n">
        <v>51.61412587026052</v>
      </c>
      <c r="N96" s="719" t="n">
        <v>47.05205554894837</v>
      </c>
      <c r="O96" s="720" t="n">
        <v>51.32611523082024</v>
      </c>
      <c r="P96" s="721" t="n">
        <v>83.50498109464736</v>
      </c>
    </row>
    <row r="97">
      <c r="A97" s="708" t="n"/>
      <c r="B97" s="346" t="n"/>
      <c r="C97" s="348" t="n">
        <v>5</v>
      </c>
      <c r="D97" s="718" t="n">
        <v>365.7919497983246</v>
      </c>
      <c r="E97" s="719" t="n">
        <v>284.7000938717328</v>
      </c>
      <c r="F97" s="720" t="n">
        <v>361.9515329095289</v>
      </c>
      <c r="G97" s="718" t="n">
        <v>347.2251011393116</v>
      </c>
      <c r="H97" s="719" t="n">
        <v>370.4799692804572</v>
      </c>
      <c r="I97" s="720" t="n">
        <v>354.675052072431</v>
      </c>
      <c r="J97" s="718" t="n">
        <v>114.4869553166796</v>
      </c>
      <c r="K97" s="719" t="n">
        <v>571.914694799348</v>
      </c>
      <c r="L97" s="720" t="n">
        <v>170.9539172364325</v>
      </c>
      <c r="M97" s="718" t="n">
        <v>165.6252074897742</v>
      </c>
      <c r="N97" s="719" t="n">
        <v>138.4123160597485</v>
      </c>
      <c r="O97" s="720" t="n">
        <v>164.4869765369348</v>
      </c>
      <c r="P97" s="721" t="n">
        <v>271.4198733763469</v>
      </c>
    </row>
    <row r="98">
      <c r="A98" s="708" t="n"/>
      <c r="B98" s="346" t="n"/>
      <c r="C98" s="349" t="inlineStr">
        <is>
          <t>Average</t>
        </is>
      </c>
      <c r="D98" s="722" t="n">
        <v>143.0190315085191</v>
      </c>
      <c r="E98" s="722" t="n">
        <v>36.31162399422943</v>
      </c>
      <c r="F98" s="723" t="n">
        <v>110.2131038199425</v>
      </c>
      <c r="G98" s="722" t="n">
        <v>62.98031288961732</v>
      </c>
      <c r="H98" s="722" t="n">
        <v>30.16447618026119</v>
      </c>
      <c r="I98" s="723" t="n">
        <v>52.27848180575035</v>
      </c>
      <c r="J98" s="722" t="n">
        <v>26.35643827224221</v>
      </c>
      <c r="K98" s="722" t="n">
        <v>20.13228527306632</v>
      </c>
      <c r="L98" s="723" t="n">
        <v>26.91907280956586</v>
      </c>
      <c r="M98" s="722" t="n">
        <v>5.273095336570214</v>
      </c>
      <c r="N98" s="722" t="n">
        <v>6.028518899725512</v>
      </c>
      <c r="O98" s="723" t="n">
        <v>7.787796403774043</v>
      </c>
      <c r="P98" s="724" t="n">
        <v>27.08065358664825</v>
      </c>
    </row>
    <row r="99">
      <c r="A99" s="350" t="inlineStr">
        <is>
          <t>Infrastructure</t>
        </is>
      </c>
      <c r="B99" s="351" t="n"/>
      <c r="C99" s="352" t="inlineStr">
        <is>
          <t>All</t>
        </is>
      </c>
      <c r="D99" s="725" t="n">
        <v>0.1415087824367421</v>
      </c>
      <c r="E99" s="725" t="n">
        <v>0.1415087824367421</v>
      </c>
      <c r="F99" s="720" t="n">
        <v>0.1415087824367421</v>
      </c>
      <c r="G99" s="725" t="n">
        <v>0.1415087824367421</v>
      </c>
      <c r="H99" s="725" t="n">
        <v>0.1415087824367421</v>
      </c>
      <c r="I99" s="720" t="n">
        <v>0.1415087824367421</v>
      </c>
      <c r="J99" s="725" t="n">
        <v>0.1415087824367421</v>
      </c>
      <c r="K99" s="725" t="n">
        <v>0.1415087824367421</v>
      </c>
      <c r="L99" s="720" t="n">
        <v>0.1415087824367421</v>
      </c>
      <c r="M99" s="725" t="n">
        <v>0.1415087824367421</v>
      </c>
      <c r="N99" s="725" t="n">
        <v>0.1415087824367421</v>
      </c>
      <c r="O99" s="720" t="n">
        <v>0.1415087824367421</v>
      </c>
      <c r="P99" s="721" t="n">
        <v>0.1415087824367421</v>
      </c>
    </row>
    <row r="100">
      <c r="A100" s="350" t="inlineStr">
        <is>
          <t>Accident</t>
        </is>
      </c>
      <c r="B100" s="351" t="n"/>
      <c r="C100" s="353" t="inlineStr">
        <is>
          <t>All</t>
        </is>
      </c>
      <c r="D100" s="726" t="n">
        <v>4.364215781361526</v>
      </c>
      <c r="E100" s="726" t="n">
        <v>4.364215781361526</v>
      </c>
      <c r="F100" s="720" t="n">
        <v>4.364215781361526</v>
      </c>
      <c r="G100" s="726" t="n">
        <v>4.364215781361526</v>
      </c>
      <c r="H100" s="726" t="n">
        <v>4.364215781361526</v>
      </c>
      <c r="I100" s="720" t="n">
        <v>4.364215781361527</v>
      </c>
      <c r="J100" s="726" t="n">
        <v>4.364215781361526</v>
      </c>
      <c r="K100" s="726" t="n">
        <v>4.364215781361526</v>
      </c>
      <c r="L100" s="720" t="n">
        <v>4.364215781361526</v>
      </c>
      <c r="M100" s="726" t="n">
        <v>1.018317015651023</v>
      </c>
      <c r="N100" s="726" t="n">
        <v>1.018317015651023</v>
      </c>
      <c r="O100" s="720" t="n">
        <v>1.018317015651023</v>
      </c>
      <c r="P100" s="721" t="n">
        <v>2.748251419207149</v>
      </c>
    </row>
    <row r="101">
      <c r="A101" s="350" t="inlineStr">
        <is>
          <t>Local Air Quality</t>
        </is>
      </c>
      <c r="B101" s="351" t="n"/>
      <c r="C101" s="353" t="inlineStr">
        <is>
          <t>All</t>
        </is>
      </c>
      <c r="D101" s="726" t="n">
        <v>1.902750930942865</v>
      </c>
      <c r="E101" s="727" t="n">
        <v>1.914550020039832</v>
      </c>
      <c r="F101" s="720" t="n">
        <v>1.907526188629474</v>
      </c>
      <c r="G101" s="726" t="n">
        <v>0.7197366817350056</v>
      </c>
      <c r="H101" s="727" t="n">
        <v>0.7533180178448573</v>
      </c>
      <c r="I101" s="720" t="n">
        <v>0.7378253871002549</v>
      </c>
      <c r="J101" s="726" t="n">
        <v>0.5457523805975537</v>
      </c>
      <c r="K101" s="727" t="n">
        <v>0.5768314013717697</v>
      </c>
      <c r="L101" s="720" t="n">
        <v>0.5616620835478615</v>
      </c>
      <c r="M101" s="726" t="n">
        <v>0.1342624940878829</v>
      </c>
      <c r="N101" s="727" t="n">
        <v>0.1343333000534861</v>
      </c>
      <c r="O101" s="720" t="n">
        <v>0.1342879248886945</v>
      </c>
      <c r="P101" s="721" t="n">
        <v>0.4707567964522754</v>
      </c>
    </row>
    <row r="102">
      <c r="A102" s="350" t="inlineStr">
        <is>
          <t>Noise</t>
        </is>
      </c>
      <c r="B102" s="351" t="n"/>
      <c r="C102" s="353" t="inlineStr">
        <is>
          <t>All</t>
        </is>
      </c>
      <c r="D102" s="726" t="n">
        <v>0.2909477187574351</v>
      </c>
      <c r="E102" s="727" t="n">
        <v>0.2909477187574351</v>
      </c>
      <c r="F102" s="720" t="n">
        <v>0.290947718757435</v>
      </c>
      <c r="G102" s="726" t="n">
        <v>0.2909477187574351</v>
      </c>
      <c r="H102" s="727" t="n">
        <v>0.2909477187574351</v>
      </c>
      <c r="I102" s="720" t="n">
        <v>0.290947718757435</v>
      </c>
      <c r="J102" s="726" t="n">
        <v>0.2909477187574351</v>
      </c>
      <c r="K102" s="727" t="n">
        <v>0.2909477187574351</v>
      </c>
      <c r="L102" s="720" t="n">
        <v>0.2909477187574351</v>
      </c>
      <c r="M102" s="726" t="n">
        <v>0</v>
      </c>
      <c r="N102" s="727" t="n">
        <v>0.1454738593787175</v>
      </c>
      <c r="O102" s="720" t="n">
        <v>0.05224865884721739</v>
      </c>
      <c r="P102" s="721" t="n">
        <v>0.1756635451752273</v>
      </c>
    </row>
    <row r="103">
      <c r="A103" s="350" t="inlineStr">
        <is>
          <t>Greenhouse Gases</t>
        </is>
      </c>
      <c r="B103" s="351" t="n"/>
      <c r="C103" s="353" t="inlineStr">
        <is>
          <t>All</t>
        </is>
      </c>
      <c r="D103" s="726" t="n">
        <v>2.475978883761937</v>
      </c>
      <c r="E103" s="727" t="n">
        <v>2.844268979704443</v>
      </c>
      <c r="F103" s="720" t="n">
        <v>2.625031077291303</v>
      </c>
      <c r="G103" s="726" t="n">
        <v>2.19822133071205</v>
      </c>
      <c r="H103" s="727" t="n">
        <v>2.41587742057267</v>
      </c>
      <c r="I103" s="720" t="n">
        <v>2.315462552668253</v>
      </c>
      <c r="J103" s="726" t="n">
        <v>2.003078257200765</v>
      </c>
      <c r="K103" s="727" t="n">
        <v>2.298396744731948</v>
      </c>
      <c r="L103" s="720" t="n">
        <v>2.154255137788112</v>
      </c>
      <c r="M103" s="726" t="n">
        <v>1.939675766549944</v>
      </c>
      <c r="N103" s="727" t="n">
        <v>1.917061835037664</v>
      </c>
      <c r="O103" s="720" t="n">
        <v>1.931553705323098</v>
      </c>
      <c r="P103" s="721" t="n">
        <v>2.102619734384046</v>
      </c>
    </row>
    <row r="104">
      <c r="A104" s="350" t="inlineStr">
        <is>
          <t>Indirect Taxation</t>
        </is>
      </c>
      <c r="B104" s="346" t="n"/>
      <c r="C104" s="353" t="inlineStr">
        <is>
          <t>All</t>
        </is>
      </c>
      <c r="D104" s="718" t="n">
        <v>-1.799951206890811</v>
      </c>
      <c r="E104" s="719" t="n">
        <v>-2.139535329755061</v>
      </c>
      <c r="F104" s="720" t="n">
        <v>-1.937385688453856</v>
      </c>
      <c r="G104" s="718" t="n">
        <v>-1.543843165809819</v>
      </c>
      <c r="H104" s="719" t="n">
        <v>-1.744534287226561</v>
      </c>
      <c r="I104" s="720" t="n">
        <v>-1.651946147562946</v>
      </c>
      <c r="J104" s="718" t="n">
        <v>-1.363910308039709</v>
      </c>
      <c r="K104" s="719" t="n">
        <v>-1.636210515562881</v>
      </c>
      <c r="L104" s="720" t="n">
        <v>-1.503303870226681</v>
      </c>
      <c r="M104" s="718" t="n">
        <v>-1.30544965592804</v>
      </c>
      <c r="N104" s="719" t="n">
        <v>-1.284598342841662</v>
      </c>
      <c r="O104" s="720" t="n">
        <v>-1.297960659976331</v>
      </c>
      <c r="P104" s="721" t="n">
        <v>-1.455693132477032</v>
      </c>
    </row>
    <row r="105" ht="15.75" customHeight="1" thickBot="1">
      <c r="A105" s="354" t="inlineStr">
        <is>
          <t>Total</t>
        </is>
      </c>
      <c r="B105" s="355" t="n"/>
      <c r="C105" s="356" t="n"/>
      <c r="D105" s="728" t="n">
        <v>150.3944823988888</v>
      </c>
      <c r="E105" s="728" t="n">
        <v>43.72757994677436</v>
      </c>
      <c r="F105" s="729" t="n">
        <v>117.6049476799651</v>
      </c>
      <c r="G105" s="728" t="n">
        <v>69.15110001881025</v>
      </c>
      <c r="H105" s="728" t="n">
        <v>36.38580961400785</v>
      </c>
      <c r="I105" s="729" t="n">
        <v>58.47649588051161</v>
      </c>
      <c r="J105" s="728" t="n">
        <v>32.33803088455652</v>
      </c>
      <c r="K105" s="728" t="n">
        <v>26.16797518616286</v>
      </c>
      <c r="L105" s="729" t="n">
        <v>32.92835844323086</v>
      </c>
      <c r="M105" s="728" t="n">
        <v>7.201409739367765</v>
      </c>
      <c r="N105" s="728" t="n">
        <v>8.100615349441483</v>
      </c>
      <c r="O105" s="729" t="n">
        <v>9.767751830944487</v>
      </c>
      <c r="P105" s="730"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11" t="inlineStr">
        <is>
          <t>Congestion band</t>
        </is>
      </c>
      <c r="D108" s="712" t="inlineStr">
        <is>
          <t>London</t>
        </is>
      </c>
      <c r="E108" s="713" t="n"/>
      <c r="F108" s="714" t="n"/>
      <c r="G108" s="712" t="inlineStr">
        <is>
          <t>Inner and Outer</t>
        </is>
      </c>
      <c r="H108" s="713" t="n"/>
      <c r="I108" s="714" t="n"/>
      <c r="J108" s="712" t="inlineStr">
        <is>
          <t>Other Urban</t>
        </is>
      </c>
      <c r="K108" s="713" t="n"/>
      <c r="L108" s="714" t="n"/>
      <c r="M108" s="712" t="inlineStr">
        <is>
          <t>Rural</t>
        </is>
      </c>
      <c r="N108" s="713" t="n"/>
      <c r="O108" s="714" t="n"/>
      <c r="P108" s="733" t="inlineStr">
        <is>
          <t>National Weighted Average</t>
        </is>
      </c>
    </row>
    <row r="109" ht="26.25" customHeight="1" thickBot="1">
      <c r="A109" s="344" t="inlineStr">
        <is>
          <t>Cost type</t>
        </is>
      </c>
      <c r="B109" s="345" t="n"/>
      <c r="C109" s="716"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4" t="n"/>
    </row>
    <row r="110" ht="15.75" customHeight="1" thickTop="1">
      <c r="A110" s="639" t="inlineStr">
        <is>
          <t>Congestion*</t>
        </is>
      </c>
      <c r="B110" s="346" t="n"/>
      <c r="C110" s="347" t="n">
        <v>1</v>
      </c>
      <c r="D110" s="718" t="n">
        <v>1.299870119823754</v>
      </c>
      <c r="E110" s="719" t="n">
        <v>9.745985515101509</v>
      </c>
      <c r="F110" s="720" t="n">
        <v>8.574208015881734</v>
      </c>
      <c r="G110" s="718" t="n">
        <v>1.270841932324338</v>
      </c>
      <c r="H110" s="719" t="n">
        <v>2.880239911421263</v>
      </c>
      <c r="I110" s="720" t="n">
        <v>2.631141296593305</v>
      </c>
      <c r="J110" s="718" t="n">
        <v>0.8013707731980192</v>
      </c>
      <c r="K110" s="719" t="n">
        <v>2.860797903160744</v>
      </c>
      <c r="L110" s="720" t="n">
        <v>2.581936461182174</v>
      </c>
      <c r="M110" s="718" t="n">
        <v>0.8866528598171045</v>
      </c>
      <c r="N110" s="719" t="n">
        <v>0.8303525650579132</v>
      </c>
      <c r="O110" s="720" t="n">
        <v>0.8543769139895403</v>
      </c>
      <c r="P110" s="721" t="n">
        <v>1.732118194763124</v>
      </c>
    </row>
    <row r="111">
      <c r="A111" s="708" t="n"/>
      <c r="B111" s="346" t="n"/>
      <c r="C111" s="347" t="n">
        <v>2</v>
      </c>
      <c r="D111" s="718" t="n">
        <v>4.291953435679019</v>
      </c>
      <c r="E111" s="719" t="n">
        <v>28.30286867600977</v>
      </c>
      <c r="F111" s="720" t="n">
        <v>18.16594680117003</v>
      </c>
      <c r="G111" s="718" t="n">
        <v>4.102558962109391</v>
      </c>
      <c r="H111" s="719" t="n">
        <v>11.34191525191883</v>
      </c>
      <c r="I111" s="720" t="n">
        <v>8.006094375232582</v>
      </c>
      <c r="J111" s="718" t="n">
        <v>2.493663256279203</v>
      </c>
      <c r="K111" s="719" t="n">
        <v>11.28143959197274</v>
      </c>
      <c r="L111" s="720" t="n">
        <v>7.294029146323555</v>
      </c>
      <c r="M111" s="718" t="n">
        <v>2.306283176021235</v>
      </c>
      <c r="N111" s="719" t="n">
        <v>4.440979609809833</v>
      </c>
      <c r="O111" s="720" t="n">
        <v>2.600606409081741</v>
      </c>
      <c r="P111" s="721" t="n">
        <v>5.292346362397076</v>
      </c>
    </row>
    <row r="112">
      <c r="A112" s="708" t="n"/>
      <c r="B112" s="346" t="n"/>
      <c r="C112" s="347" t="n">
        <v>3</v>
      </c>
      <c r="D112" s="718" t="n">
        <v>38.46662110896332</v>
      </c>
      <c r="E112" s="719" t="n">
        <v>53.33958326449533</v>
      </c>
      <c r="F112" s="720" t="n">
        <v>43.00665908002773</v>
      </c>
      <c r="G112" s="718" t="n">
        <v>32.08522167140847</v>
      </c>
      <c r="H112" s="719" t="n">
        <v>25.7745231965401</v>
      </c>
      <c r="I112" s="720" t="n">
        <v>30.08848188138542</v>
      </c>
      <c r="J112" s="718" t="n">
        <v>16.17052673054761</v>
      </c>
      <c r="K112" s="719" t="n">
        <v>26.61279379332706</v>
      </c>
      <c r="L112" s="720" t="n">
        <v>18.35410815541919</v>
      </c>
      <c r="M112" s="718" t="n">
        <v>6.432184327031618</v>
      </c>
      <c r="N112" s="719" t="n">
        <v>11.69028689085154</v>
      </c>
      <c r="O112" s="720" t="n">
        <v>6.968310591418088</v>
      </c>
      <c r="P112" s="721" t="n">
        <v>19.41834632465179</v>
      </c>
    </row>
    <row r="113">
      <c r="A113" s="708" t="n"/>
      <c r="B113" s="346" t="n"/>
      <c r="C113" s="347" t="n">
        <v>4</v>
      </c>
      <c r="D113" s="718" t="n">
        <v>121.6589164187472</v>
      </c>
      <c r="E113" s="719" t="n">
        <v>133.6398051590243</v>
      </c>
      <c r="F113" s="720" t="n">
        <v>123.9829127761881</v>
      </c>
      <c r="G113" s="718" t="n">
        <v>110.2888097038954</v>
      </c>
      <c r="H113" s="719" t="n">
        <v>124.4561325631174</v>
      </c>
      <c r="I113" s="720" t="n">
        <v>115.1169575322846</v>
      </c>
      <c r="J113" s="718" t="n">
        <v>53.86840650950104</v>
      </c>
      <c r="K113" s="719" t="n">
        <v>148.4300646186256</v>
      </c>
      <c r="L113" s="720" t="n">
        <v>71.36024890409455</v>
      </c>
      <c r="M113" s="718" t="n">
        <v>55.64198570413291</v>
      </c>
      <c r="N113" s="719" t="n">
        <v>48.45368500635193</v>
      </c>
      <c r="O113" s="720" t="n">
        <v>55.18336105642502</v>
      </c>
      <c r="P113" s="721" t="n">
        <v>86.5274673571468</v>
      </c>
    </row>
    <row r="114">
      <c r="A114" s="708" t="n"/>
      <c r="B114" s="346" t="n"/>
      <c r="C114" s="348" t="n">
        <v>5</v>
      </c>
      <c r="D114" s="718" t="n">
        <v>395.0095028259936</v>
      </c>
      <c r="E114" s="719" t="n">
        <v>305.0111342025191</v>
      </c>
      <c r="F114" s="720" t="n">
        <v>390.5140476330454</v>
      </c>
      <c r="G114" s="718" t="n">
        <v>380.2138794843345</v>
      </c>
      <c r="H114" s="719" t="n">
        <v>402.420450526221</v>
      </c>
      <c r="I114" s="720" t="n">
        <v>387.1255998277148</v>
      </c>
      <c r="J114" s="718" t="n">
        <v>126.1995659165761</v>
      </c>
      <c r="K114" s="719" t="n">
        <v>607.95888624693</v>
      </c>
      <c r="L114" s="720" t="n">
        <v>183.2050655240787</v>
      </c>
      <c r="M114" s="718" t="n">
        <v>180.6231744574571</v>
      </c>
      <c r="N114" s="719" t="n">
        <v>151.0898449440817</v>
      </c>
      <c r="O114" s="720" t="n">
        <v>179.3597380607357</v>
      </c>
      <c r="P114" s="721" t="n">
        <v>293.7845224626133</v>
      </c>
    </row>
    <row r="115">
      <c r="A115" s="708" t="n"/>
      <c r="B115" s="346" t="n"/>
      <c r="C115" s="349" t="inlineStr">
        <is>
          <t>Average</t>
        </is>
      </c>
      <c r="D115" s="722" t="n">
        <v>158.0590385571793</v>
      </c>
      <c r="E115" s="722" t="n">
        <v>39.63174933665253</v>
      </c>
      <c r="F115" s="723" t="n">
        <v>120.6681553552585</v>
      </c>
      <c r="G115" s="722" t="n">
        <v>72.07898955590517</v>
      </c>
      <c r="H115" s="722" t="n">
        <v>33.85989302912994</v>
      </c>
      <c r="I115" s="723" t="n">
        <v>58.85719161345526</v>
      </c>
      <c r="J115" s="722" t="n">
        <v>30.08411461949008</v>
      </c>
      <c r="K115" s="722" t="n">
        <v>21.54850182877889</v>
      </c>
      <c r="L115" s="723" t="n">
        <v>29.81302855043503</v>
      </c>
      <c r="M115" s="722" t="n">
        <v>6.085296098305514</v>
      </c>
      <c r="N115" s="722" t="n">
        <v>1.97934594800292</v>
      </c>
      <c r="O115" s="723" t="n">
        <v>5.44230605649713</v>
      </c>
      <c r="P115" s="724" t="n">
        <v>28.46080524558423</v>
      </c>
    </row>
    <row r="116">
      <c r="A116" s="350" t="inlineStr">
        <is>
          <t>Infrastructure</t>
        </is>
      </c>
      <c r="B116" s="351" t="n"/>
      <c r="C116" s="352" t="inlineStr">
        <is>
          <t>All</t>
        </is>
      </c>
      <c r="D116" s="725" t="n">
        <v>0.1513592800196208</v>
      </c>
      <c r="E116" s="725" t="n">
        <v>0.1513592800196208</v>
      </c>
      <c r="F116" s="720" t="n">
        <v>0.1513592800196208</v>
      </c>
      <c r="G116" s="725" t="n">
        <v>0.1513592800196208</v>
      </c>
      <c r="H116" s="725" t="n">
        <v>0.1513592800196208</v>
      </c>
      <c r="I116" s="720" t="n">
        <v>0.1513592800196208</v>
      </c>
      <c r="J116" s="725" t="n">
        <v>0.1513592800196208</v>
      </c>
      <c r="K116" s="725" t="n">
        <v>0.1513592800196208</v>
      </c>
      <c r="L116" s="720" t="n">
        <v>0.1513592800196208</v>
      </c>
      <c r="M116" s="725" t="n">
        <v>0.1513592800196208</v>
      </c>
      <c r="N116" s="725" t="n">
        <v>0.1513592800196208</v>
      </c>
      <c r="O116" s="720" t="n">
        <v>0.1513592800196208</v>
      </c>
      <c r="P116" s="721" t="n">
        <v>0.1513592800196208</v>
      </c>
    </row>
    <row r="117">
      <c r="A117" s="350" t="inlineStr">
        <is>
          <t>Accident</t>
        </is>
      </c>
      <c r="B117" s="351" t="n"/>
      <c r="C117" s="353" t="inlineStr">
        <is>
          <t>All</t>
        </is>
      </c>
      <c r="D117" s="726" t="n">
        <v>4.683423810284088</v>
      </c>
      <c r="E117" s="726" t="n">
        <v>4.683423810284088</v>
      </c>
      <c r="F117" s="720" t="n">
        <v>4.683423810284088</v>
      </c>
      <c r="G117" s="726" t="n">
        <v>4.683423810284088</v>
      </c>
      <c r="H117" s="726" t="n">
        <v>4.683423810284088</v>
      </c>
      <c r="I117" s="720" t="n">
        <v>4.683423810284087</v>
      </c>
      <c r="J117" s="726" t="n">
        <v>4.683423810284088</v>
      </c>
      <c r="K117" s="726" t="n">
        <v>4.683423810284088</v>
      </c>
      <c r="L117" s="720" t="n">
        <v>4.683423810284089</v>
      </c>
      <c r="M117" s="726" t="n">
        <v>1.092798889066288</v>
      </c>
      <c r="N117" s="726" t="n">
        <v>1.092798889066288</v>
      </c>
      <c r="O117" s="720" t="n">
        <v>1.092798889066288</v>
      </c>
      <c r="P117" s="721" t="n">
        <v>2.947092516157601</v>
      </c>
    </row>
    <row r="118">
      <c r="A118" s="350" t="inlineStr">
        <is>
          <t>Local Air Quality</t>
        </is>
      </c>
      <c r="B118" s="351" t="n"/>
      <c r="C118" s="353" t="inlineStr">
        <is>
          <t>All</t>
        </is>
      </c>
      <c r="D118" s="726" t="n">
        <v>1.989925462928729</v>
      </c>
      <c r="E118" s="727" t="n">
        <v>1.994369892579903</v>
      </c>
      <c r="F118" s="720" t="n">
        <v>1.991729308410487</v>
      </c>
      <c r="G118" s="726" t="n">
        <v>0.7555428560763465</v>
      </c>
      <c r="H118" s="727" t="n">
        <v>0.7882714296472015</v>
      </c>
      <c r="I118" s="720" t="n">
        <v>0.7731923800894323</v>
      </c>
      <c r="J118" s="726" t="n">
        <v>0.5735517561844536</v>
      </c>
      <c r="K118" s="727" t="n">
        <v>0.6038329856888732</v>
      </c>
      <c r="L118" s="720" t="n">
        <v>0.5890782667528133</v>
      </c>
      <c r="M118" s="726" t="n">
        <v>0.1400517678047815</v>
      </c>
      <c r="N118" s="727" t="n">
        <v>0.1401434647413545</v>
      </c>
      <c r="O118" s="720" t="n">
        <v>0.1400847056576388</v>
      </c>
      <c r="P118" s="721" t="n">
        <v>0.4917985748196969</v>
      </c>
    </row>
    <row r="119">
      <c r="A119" s="350" t="inlineStr">
        <is>
          <t>Noise</t>
        </is>
      </c>
      <c r="B119" s="351" t="n"/>
      <c r="C119" s="353" t="inlineStr">
        <is>
          <t>All</t>
        </is>
      </c>
      <c r="D119" s="726" t="n">
        <v>0.3122282540189393</v>
      </c>
      <c r="E119" s="727" t="n">
        <v>0.3122282540189393</v>
      </c>
      <c r="F119" s="720" t="n">
        <v>0.3122282540189393</v>
      </c>
      <c r="G119" s="726" t="n">
        <v>0.3122282540189393</v>
      </c>
      <c r="H119" s="727" t="n">
        <v>0.3122282540189393</v>
      </c>
      <c r="I119" s="720" t="n">
        <v>0.3122282540189393</v>
      </c>
      <c r="J119" s="726" t="n">
        <v>0.3122282540189393</v>
      </c>
      <c r="K119" s="727" t="n">
        <v>0.3122282540189393</v>
      </c>
      <c r="L119" s="720" t="n">
        <v>0.3122282540189394</v>
      </c>
      <c r="M119" s="726" t="n">
        <v>0</v>
      </c>
      <c r="N119" s="727" t="n">
        <v>0.1561141270094697</v>
      </c>
      <c r="O119" s="720" t="n">
        <v>0.05607672771364009</v>
      </c>
      <c r="P119" s="721" t="n">
        <v>0.1883601472350905</v>
      </c>
    </row>
    <row r="120">
      <c r="A120" s="350" t="inlineStr">
        <is>
          <t>Greenhouse Gases</t>
        </is>
      </c>
      <c r="B120" s="351" t="n"/>
      <c r="C120" s="353" t="inlineStr">
        <is>
          <t>All</t>
        </is>
      </c>
      <c r="D120" s="726" t="n">
        <v>2.405714349165351</v>
      </c>
      <c r="E120" s="727" t="n">
        <v>2.742564057624959</v>
      </c>
      <c r="F120" s="720" t="n">
        <v>2.542430389765921</v>
      </c>
      <c r="G120" s="726" t="n">
        <v>2.132805763272071</v>
      </c>
      <c r="H120" s="727" t="n">
        <v>2.330390247964694</v>
      </c>
      <c r="I120" s="720" t="n">
        <v>2.239357064679873</v>
      </c>
      <c r="J120" s="726" t="n">
        <v>1.934443329035156</v>
      </c>
      <c r="K120" s="727" t="n">
        <v>2.212123476158796</v>
      </c>
      <c r="L120" s="720" t="n">
        <v>2.076822083448335</v>
      </c>
      <c r="M120" s="726" t="n">
        <v>1.864882563973536</v>
      </c>
      <c r="N120" s="727" t="n">
        <v>1.844180012434773</v>
      </c>
      <c r="O120" s="720" t="n">
        <v>1.857446136740103</v>
      </c>
      <c r="P120" s="721" t="n">
        <v>2.026338709298202</v>
      </c>
    </row>
    <row r="121">
      <c r="A121" s="350" t="inlineStr">
        <is>
          <t>Indirect Taxation</t>
        </is>
      </c>
      <c r="B121" s="346" t="n"/>
      <c r="C121" s="353" t="inlineStr">
        <is>
          <t>All</t>
        </is>
      </c>
      <c r="D121" s="718" t="n">
        <v>-1.577131327244049</v>
      </c>
      <c r="E121" s="719" t="n">
        <v>-1.8655978994885</v>
      </c>
      <c r="F121" s="720" t="n">
        <v>-1.694210269610445</v>
      </c>
      <c r="G121" s="718" t="n">
        <v>-1.343421745992759</v>
      </c>
      <c r="H121" s="719" t="n">
        <v>-1.512626342572664</v>
      </c>
      <c r="I121" s="720" t="n">
        <v>-1.43466863715336</v>
      </c>
      <c r="J121" s="718" t="n">
        <v>-1.173550940023962</v>
      </c>
      <c r="K121" s="719" t="n">
        <v>-1.411346723156415</v>
      </c>
      <c r="L121" s="720" t="n">
        <v>-1.295479236871304</v>
      </c>
      <c r="M121" s="718" t="n">
        <v>-1.113981479353245</v>
      </c>
      <c r="N121" s="719" t="n">
        <v>-1.096252522108749</v>
      </c>
      <c r="O121" s="720" t="n">
        <v>-1.107613177348225</v>
      </c>
      <c r="P121" s="721" t="n">
        <v>-1.252247001453861</v>
      </c>
    </row>
    <row r="122" ht="15.75" customHeight="1" thickBot="1">
      <c r="A122" s="354" t="inlineStr">
        <is>
          <t>Total</t>
        </is>
      </c>
      <c r="B122" s="355" t="n"/>
      <c r="C122" s="356" t="n"/>
      <c r="D122" s="728" t="n">
        <v>166.0245583863521</v>
      </c>
      <c r="E122" s="728" t="n">
        <v>47.65009673169154</v>
      </c>
      <c r="F122" s="729" t="n">
        <v>128.6551161281471</v>
      </c>
      <c r="G122" s="728" t="n">
        <v>78.77092777358347</v>
      </c>
      <c r="H122" s="728" t="n">
        <v>40.61293970849182</v>
      </c>
      <c r="I122" s="729" t="n">
        <v>65.58208376539385</v>
      </c>
      <c r="J122" s="728" t="n">
        <v>36.56557010900837</v>
      </c>
      <c r="K122" s="728" t="n">
        <v>28.10012291179278</v>
      </c>
      <c r="L122" s="729" t="n">
        <v>36.33046100808752</v>
      </c>
      <c r="M122" s="728" t="n">
        <v>8.220407119816496</v>
      </c>
      <c r="N122" s="728" t="n">
        <v>4.267689199165677</v>
      </c>
      <c r="O122" s="729" t="n">
        <v>7.632458618346196</v>
      </c>
      <c r="P122" s="730"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11" t="inlineStr">
        <is>
          <t>Congestion band</t>
        </is>
      </c>
      <c r="D125" s="712" t="inlineStr">
        <is>
          <t>London</t>
        </is>
      </c>
      <c r="E125" s="713" t="n"/>
      <c r="F125" s="714" t="n"/>
      <c r="G125" s="712" t="inlineStr">
        <is>
          <t>Inner and Outer</t>
        </is>
      </c>
      <c r="H125" s="713" t="n"/>
      <c r="I125" s="714" t="n"/>
      <c r="J125" s="712" t="inlineStr">
        <is>
          <t>Other Urban</t>
        </is>
      </c>
      <c r="K125" s="713" t="n"/>
      <c r="L125" s="714" t="n"/>
      <c r="M125" s="712" t="inlineStr">
        <is>
          <t>Rural</t>
        </is>
      </c>
      <c r="N125" s="713" t="n"/>
      <c r="O125" s="714" t="n"/>
      <c r="P125" s="733" t="inlineStr">
        <is>
          <t>National Weighted Average</t>
        </is>
      </c>
    </row>
    <row r="126" ht="26.25" customHeight="1" thickBot="1">
      <c r="A126" s="344" t="inlineStr">
        <is>
          <t>Cost type</t>
        </is>
      </c>
      <c r="B126" s="345" t="n"/>
      <c r="C126" s="716"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4" t="n"/>
    </row>
    <row r="127" ht="15.75" customHeight="1" thickTop="1">
      <c r="A127" s="639" t="inlineStr">
        <is>
          <t>Congestion*</t>
        </is>
      </c>
      <c r="B127" s="346" t="n"/>
      <c r="C127" s="347" t="n">
        <v>1</v>
      </c>
      <c r="D127" s="718" t="n">
        <v>1.392717571493011</v>
      </c>
      <c r="E127" s="719" t="n">
        <v>10.44428252280538</v>
      </c>
      <c r="F127" s="720" t="n">
        <v>9.174295065694846</v>
      </c>
      <c r="G127" s="718" t="n">
        <v>1.232932775305979</v>
      </c>
      <c r="H127" s="719" t="n">
        <v>3.041154704675451</v>
      </c>
      <c r="I127" s="720" t="n">
        <v>2.790585524805734</v>
      </c>
      <c r="J127" s="718" t="n">
        <v>0.8200659856268231</v>
      </c>
      <c r="K127" s="719" t="n">
        <v>2.989752249500066</v>
      </c>
      <c r="L127" s="720" t="n">
        <v>2.714109224181876</v>
      </c>
      <c r="M127" s="718" t="n">
        <v>0.9491462693273728</v>
      </c>
      <c r="N127" s="719" t="n">
        <v>0.8933188957518601</v>
      </c>
      <c r="O127" s="720" t="n">
        <v>0.9165321492027275</v>
      </c>
      <c r="P127" s="721" t="n">
        <v>1.843960178707962</v>
      </c>
    </row>
    <row r="128">
      <c r="A128" s="708" t="n"/>
      <c r="B128" s="346" t="n"/>
      <c r="C128" s="347" t="n">
        <v>2</v>
      </c>
      <c r="D128" s="718" t="n">
        <v>4.50408474771248</v>
      </c>
      <c r="E128" s="719" t="n">
        <v>28.7208175065096</v>
      </c>
      <c r="F128" s="720" t="n">
        <v>19.05407419181084</v>
      </c>
      <c r="G128" s="718" t="n">
        <v>4.206816725812832</v>
      </c>
      <c r="H128" s="719" t="n">
        <v>12.10620566130229</v>
      </c>
      <c r="I128" s="720" t="n">
        <v>8.56423693386504</v>
      </c>
      <c r="J128" s="718" t="n">
        <v>2.58920257329537</v>
      </c>
      <c r="K128" s="719" t="n">
        <v>11.83357325145222</v>
      </c>
      <c r="L128" s="720" t="n">
        <v>7.843484435480248</v>
      </c>
      <c r="M128" s="718" t="n">
        <v>2.463242748688756</v>
      </c>
      <c r="N128" s="719" t="n">
        <v>4.623198949818526</v>
      </c>
      <c r="O128" s="720" t="n">
        <v>2.768231946620745</v>
      </c>
      <c r="P128" s="721" t="n">
        <v>5.594388890789028</v>
      </c>
    </row>
    <row r="129">
      <c r="A129" s="708" t="n"/>
      <c r="B129" s="346" t="n"/>
      <c r="C129" s="347" t="n">
        <v>3</v>
      </c>
      <c r="D129" s="718" t="n">
        <v>40.00308525909431</v>
      </c>
      <c r="E129" s="719" t="n">
        <v>54.71341088546159</v>
      </c>
      <c r="F129" s="720" t="n">
        <v>44.59347863779936</v>
      </c>
      <c r="G129" s="718" t="n">
        <v>33.5196258079125</v>
      </c>
      <c r="H129" s="719" t="n">
        <v>27.13846504414775</v>
      </c>
      <c r="I129" s="720" t="n">
        <v>31.56476522157394</v>
      </c>
      <c r="J129" s="718" t="n">
        <v>17.03582795552302</v>
      </c>
      <c r="K129" s="719" t="n">
        <v>28.12083087609976</v>
      </c>
      <c r="L129" s="720" t="n">
        <v>19.35722655844797</v>
      </c>
      <c r="M129" s="718" t="n">
        <v>6.693850898846747</v>
      </c>
      <c r="N129" s="719" t="n">
        <v>166.6997723665953</v>
      </c>
      <c r="O129" s="720" t="n">
        <v>23.07176214167553</v>
      </c>
      <c r="P129" s="721" t="n">
        <v>25.35530395868862</v>
      </c>
    </row>
    <row r="130">
      <c r="A130" s="708" t="n"/>
      <c r="B130" s="346" t="n"/>
      <c r="C130" s="347" t="n">
        <v>4</v>
      </c>
      <c r="D130" s="718" t="n">
        <v>126.5308250216131</v>
      </c>
      <c r="E130" s="719" t="n">
        <v>139.166731710875</v>
      </c>
      <c r="F130" s="720" t="n">
        <v>129.0932647794043</v>
      </c>
      <c r="G130" s="718" t="n">
        <v>114.5875253871936</v>
      </c>
      <c r="H130" s="719" t="n">
        <v>125.2812362937209</v>
      </c>
      <c r="I130" s="720" t="n">
        <v>118.215829920647</v>
      </c>
      <c r="J130" s="718" t="n">
        <v>56.05512828096002</v>
      </c>
      <c r="K130" s="719" t="n">
        <v>154.3699653184811</v>
      </c>
      <c r="L130" s="720" t="n">
        <v>73.51912546456904</v>
      </c>
      <c r="M130" s="718" t="n">
        <v>57.36750605196791</v>
      </c>
      <c r="N130" s="719" t="n">
        <v>51.16693357024006</v>
      </c>
      <c r="O130" s="720" t="n">
        <v>56.92890662549343</v>
      </c>
      <c r="P130" s="721" t="n">
        <v>88.96670565525294</v>
      </c>
    </row>
    <row r="131">
      <c r="A131" s="708" t="n"/>
      <c r="B131" s="346" t="n"/>
      <c r="C131" s="348" t="n">
        <v>5</v>
      </c>
      <c r="D131" s="718" t="n">
        <v>421.7995589571635</v>
      </c>
      <c r="E131" s="719" t="n">
        <v>324.9106951499088</v>
      </c>
      <c r="F131" s="720" t="n">
        <v>416.8094421643723</v>
      </c>
      <c r="G131" s="718" t="n">
        <v>399.6469957966621</v>
      </c>
      <c r="H131" s="719" t="n">
        <v>430.3335456260754</v>
      </c>
      <c r="I131" s="720" t="n">
        <v>409.3624617250151</v>
      </c>
      <c r="J131" s="718" t="n">
        <v>138.6798575558156</v>
      </c>
      <c r="K131" s="719" t="n">
        <v>644.9709440173103</v>
      </c>
      <c r="L131" s="720" t="n">
        <v>195.4032644833196</v>
      </c>
      <c r="M131" s="718" t="n">
        <v>193.085582803887</v>
      </c>
      <c r="N131" s="719" t="n">
        <v>166.263815219733</v>
      </c>
      <c r="O131" s="720" t="n">
        <v>192.0530671428529</v>
      </c>
      <c r="P131" s="721" t="n">
        <v>311.3335126139191</v>
      </c>
    </row>
    <row r="132">
      <c r="A132" s="708" t="n"/>
      <c r="B132" s="346" t="n"/>
      <c r="C132" s="349" t="inlineStr">
        <is>
          <t>Average</t>
        </is>
      </c>
      <c r="D132" s="722" t="n">
        <v>172.4774870935396</v>
      </c>
      <c r="E132" s="722" t="n">
        <v>42.57833260618033</v>
      </c>
      <c r="F132" s="723" t="n">
        <v>130.6799883162969</v>
      </c>
      <c r="G132" s="722" t="n">
        <v>78.98534996970272</v>
      </c>
      <c r="H132" s="722" t="n">
        <v>37.32806428896354</v>
      </c>
      <c r="I132" s="723" t="n">
        <v>64.23319077239317</v>
      </c>
      <c r="J132" s="722" t="n">
        <v>33.96854222333753</v>
      </c>
      <c r="K132" s="722" t="n">
        <v>22.82290973786768</v>
      </c>
      <c r="L132" s="723" t="n">
        <v>32.63484873641592</v>
      </c>
      <c r="M132" s="722" t="n">
        <v>6.83247173236852</v>
      </c>
      <c r="N132" s="722" t="n">
        <v>7.91333961434672</v>
      </c>
      <c r="O132" s="723" t="n">
        <v>10.21736375643055</v>
      </c>
      <c r="P132" s="724" t="n">
        <v>33.04730746300016</v>
      </c>
    </row>
    <row r="133">
      <c r="A133" s="350" t="inlineStr">
        <is>
          <t>Infrastructure</t>
        </is>
      </c>
      <c r="B133" s="351" t="n"/>
      <c r="C133" s="352" t="inlineStr">
        <is>
          <t>All</t>
        </is>
      </c>
      <c r="D133" s="725" t="n">
        <v>0.1613860933947485</v>
      </c>
      <c r="E133" s="725" t="n">
        <v>0.1613860933947485</v>
      </c>
      <c r="F133" s="720" t="n">
        <v>0.1613860933947485</v>
      </c>
      <c r="G133" s="725" t="n">
        <v>0.1613860933947485</v>
      </c>
      <c r="H133" s="725" t="n">
        <v>0.1613860933947485</v>
      </c>
      <c r="I133" s="720" t="n">
        <v>0.1613860933947485</v>
      </c>
      <c r="J133" s="725" t="n">
        <v>0.1613860933947485</v>
      </c>
      <c r="K133" s="725" t="n">
        <v>0.1613860933947485</v>
      </c>
      <c r="L133" s="720" t="n">
        <v>0.1613860933947484</v>
      </c>
      <c r="M133" s="725" t="n">
        <v>0.1613860933947485</v>
      </c>
      <c r="N133" s="725" t="n">
        <v>0.1613860933947485</v>
      </c>
      <c r="O133" s="720" t="n">
        <v>0.1613860933947485</v>
      </c>
      <c r="P133" s="721" t="n">
        <v>0.1613860933947485</v>
      </c>
    </row>
    <row r="134">
      <c r="A134" s="350" t="inlineStr">
        <is>
          <t>Accident</t>
        </is>
      </c>
      <c r="B134" s="351" t="n"/>
      <c r="C134" s="353" t="inlineStr">
        <is>
          <t>All</t>
        </is>
      </c>
      <c r="D134" s="726" t="n">
        <v>5.022228882330696</v>
      </c>
      <c r="E134" s="726" t="n">
        <v>5.022228882330696</v>
      </c>
      <c r="F134" s="720" t="n">
        <v>5.022228882330696</v>
      </c>
      <c r="G134" s="726" t="n">
        <v>5.022228882330696</v>
      </c>
      <c r="H134" s="726" t="n">
        <v>5.022228882330696</v>
      </c>
      <c r="I134" s="720" t="n">
        <v>5.022228882330696</v>
      </c>
      <c r="J134" s="726" t="n">
        <v>5.022228882330696</v>
      </c>
      <c r="K134" s="726" t="n">
        <v>5.022228882330696</v>
      </c>
      <c r="L134" s="720" t="n">
        <v>5.022228882330696</v>
      </c>
      <c r="M134" s="726" t="n">
        <v>1.171853405877163</v>
      </c>
      <c r="N134" s="726" t="n">
        <v>1.171853405877163</v>
      </c>
      <c r="O134" s="720" t="n">
        <v>1.171853405877163</v>
      </c>
      <c r="P134" s="721" t="n">
        <v>3.158765626506496</v>
      </c>
    </row>
    <row r="135">
      <c r="A135" s="350" t="inlineStr">
        <is>
          <t>Local Air Quality</t>
        </is>
      </c>
      <c r="B135" s="351" t="n"/>
      <c r="C135" s="353" t="inlineStr">
        <is>
          <t>All</t>
        </is>
      </c>
      <c r="D135" s="726" t="n">
        <v>2.088836648213345</v>
      </c>
      <c r="E135" s="727" t="n">
        <v>2.087323752611733</v>
      </c>
      <c r="F135" s="720" t="n">
        <v>2.088221110651554</v>
      </c>
      <c r="G135" s="726" t="n">
        <v>0.7959477439442593</v>
      </c>
      <c r="H135" s="727" t="n">
        <v>0.8283270666761119</v>
      </c>
      <c r="I135" s="720" t="n">
        <v>0.8134245683870426</v>
      </c>
      <c r="J135" s="726" t="n">
        <v>0.60480584660918</v>
      </c>
      <c r="K135" s="727" t="n">
        <v>0.6346996388921068</v>
      </c>
      <c r="L135" s="720" t="n">
        <v>0.620157608440054</v>
      </c>
      <c r="M135" s="726" t="n">
        <v>0.1467817885869317</v>
      </c>
      <c r="N135" s="727" t="n">
        <v>0.1468926858485965</v>
      </c>
      <c r="O135" s="720" t="n">
        <v>0.1468216361955893</v>
      </c>
      <c r="P135" s="721" t="n">
        <v>0.5160004134333352</v>
      </c>
    </row>
    <row r="136">
      <c r="A136" s="350" t="inlineStr">
        <is>
          <t>Noise</t>
        </is>
      </c>
      <c r="B136" s="351" t="n"/>
      <c r="C136" s="353" t="inlineStr">
        <is>
          <t>All</t>
        </is>
      </c>
      <c r="D136" s="726" t="n">
        <v>0.3348152588220465</v>
      </c>
      <c r="E136" s="727" t="n">
        <v>0.3348152588220465</v>
      </c>
      <c r="F136" s="720" t="n">
        <v>0.3348152588220465</v>
      </c>
      <c r="G136" s="726" t="n">
        <v>0.3348152588220465</v>
      </c>
      <c r="H136" s="727" t="n">
        <v>0.3348152588220465</v>
      </c>
      <c r="I136" s="720" t="n">
        <v>0.3348152588220464</v>
      </c>
      <c r="J136" s="726" t="n">
        <v>0.3348152588220465</v>
      </c>
      <c r="K136" s="727" t="n">
        <v>0.3348152588220465</v>
      </c>
      <c r="L136" s="720" t="n">
        <v>0.3348152588220465</v>
      </c>
      <c r="M136" s="726" t="n">
        <v>0</v>
      </c>
      <c r="N136" s="727" t="n">
        <v>0.1674076294110232</v>
      </c>
      <c r="O136" s="720" t="n">
        <v>0.06015291633828425</v>
      </c>
      <c r="P136" s="721" t="n">
        <v>0.2018871363292973</v>
      </c>
    </row>
    <row r="137">
      <c r="A137" s="350" t="inlineStr">
        <is>
          <t>Greenhouse Gases</t>
        </is>
      </c>
      <c r="B137" s="351" t="n"/>
      <c r="C137" s="353" t="inlineStr">
        <is>
          <t>All</t>
        </is>
      </c>
      <c r="D137" s="726" t="n">
        <v>2.344401386033961</v>
      </c>
      <c r="E137" s="727" t="n">
        <v>2.658266272485975</v>
      </c>
      <c r="F137" s="720" t="n">
        <v>2.472100631594946</v>
      </c>
      <c r="G137" s="726" t="n">
        <v>2.080019133142547</v>
      </c>
      <c r="H137" s="727" t="n">
        <v>2.260176140118114</v>
      </c>
      <c r="I137" s="720" t="n">
        <v>2.177259350583905</v>
      </c>
      <c r="J137" s="726" t="n">
        <v>1.87871268051711</v>
      </c>
      <c r="K137" s="727" t="n">
        <v>2.140824668920359</v>
      </c>
      <c r="L137" s="720" t="n">
        <v>2.013318580661858</v>
      </c>
      <c r="M137" s="726" t="n">
        <v>1.80361465928214</v>
      </c>
      <c r="N137" s="727" t="n">
        <v>1.784621366536445</v>
      </c>
      <c r="O137" s="720" t="n">
        <v>1.796789988545568</v>
      </c>
      <c r="P137" s="721" t="n">
        <v>1.963734355547309</v>
      </c>
    </row>
    <row r="138">
      <c r="A138" s="350" t="inlineStr">
        <is>
          <t>Indirect Taxation</t>
        </is>
      </c>
      <c r="B138" s="346" t="n"/>
      <c r="C138" s="353" t="inlineStr">
        <is>
          <t>All</t>
        </is>
      </c>
      <c r="D138" s="718" t="n">
        <v>-1.38134151663452</v>
      </c>
      <c r="E138" s="719" t="n">
        <v>-1.630942098463013</v>
      </c>
      <c r="F138" s="720" t="n">
        <v>-1.482894150799459</v>
      </c>
      <c r="G138" s="718" t="n">
        <v>-1.171091925185196</v>
      </c>
      <c r="H138" s="719" t="n">
        <v>-1.314361515708367</v>
      </c>
      <c r="I138" s="720" t="n">
        <v>-1.248422062764007</v>
      </c>
      <c r="J138" s="718" t="n">
        <v>-1.011003269620277</v>
      </c>
      <c r="K138" s="719" t="n">
        <v>-1.21944743662867</v>
      </c>
      <c r="L138" s="720" t="n">
        <v>-1.118048410519826</v>
      </c>
      <c r="M138" s="718" t="n">
        <v>-0.9512816804794577</v>
      </c>
      <c r="N138" s="719" t="n">
        <v>-0.9361772928120304</v>
      </c>
      <c r="O138" s="720" t="n">
        <v>-0.9458543712767866</v>
      </c>
      <c r="P138" s="721" t="n">
        <v>-1.078616629609226</v>
      </c>
    </row>
    <row r="139" ht="15.75" customHeight="1" thickBot="1">
      <c r="A139" s="354" t="inlineStr">
        <is>
          <t>Total</t>
        </is>
      </c>
      <c r="B139" s="355" t="n"/>
      <c r="C139" s="356" t="n"/>
      <c r="D139" s="728" t="n">
        <v>181.0478138456999</v>
      </c>
      <c r="E139" s="728" t="n">
        <v>51.2114107673625</v>
      </c>
      <c r="F139" s="729" t="n">
        <v>139.2758461422914</v>
      </c>
      <c r="G139" s="728" t="n">
        <v>86.20865515615182</v>
      </c>
      <c r="H139" s="728" t="n">
        <v>44.62063621459689</v>
      </c>
      <c r="I139" s="729" t="n">
        <v>71.49388286314762</v>
      </c>
      <c r="J139" s="728" t="n">
        <v>40.95948771539103</v>
      </c>
      <c r="K139" s="728" t="n">
        <v>29.89741684359897</v>
      </c>
      <c r="L139" s="729" t="n">
        <v>39.66870674954549</v>
      </c>
      <c r="M139" s="728" t="n">
        <v>9.164825999030045</v>
      </c>
      <c r="N139" s="728" t="n">
        <v>10.40932350260266</v>
      </c>
      <c r="O139" s="729" t="n">
        <v>12.60851342550512</v>
      </c>
      <c r="P139" s="730"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5">
        <f>F13</f>
        <v/>
      </c>
      <c r="E147" s="735">
        <f>I13</f>
        <v/>
      </c>
      <c r="F147" s="735">
        <f>L13</f>
        <v/>
      </c>
      <c r="G147" s="735">
        <f>O13</f>
        <v/>
      </c>
      <c r="H147" s="736">
        <f>P13</f>
        <v/>
      </c>
    </row>
    <row r="148">
      <c r="A148" s="564" t="inlineStr">
        <is>
          <t>Infrastructure</t>
        </is>
      </c>
      <c r="B148" s="565" t="n">
        <v>2015</v>
      </c>
      <c r="C148" s="569" t="inlineStr">
        <is>
          <t>All</t>
        </is>
      </c>
      <c r="D148" s="737">
        <f>F14</f>
        <v/>
      </c>
      <c r="E148" s="737">
        <f>I14</f>
        <v/>
      </c>
      <c r="F148" s="737">
        <f>L14</f>
        <v/>
      </c>
      <c r="G148" s="737">
        <f>O14</f>
        <v/>
      </c>
      <c r="H148" s="738">
        <f>P14</f>
        <v/>
      </c>
    </row>
    <row r="149">
      <c r="A149" s="564" t="inlineStr">
        <is>
          <t>Accident</t>
        </is>
      </c>
      <c r="B149" s="565" t="n">
        <v>2015</v>
      </c>
      <c r="C149" s="569" t="inlineStr">
        <is>
          <t>All</t>
        </is>
      </c>
      <c r="D149" s="737">
        <f>F15</f>
        <v/>
      </c>
      <c r="E149" s="737">
        <f>I15</f>
        <v/>
      </c>
      <c r="F149" s="737">
        <f>L15</f>
        <v/>
      </c>
      <c r="G149" s="737">
        <f>O15</f>
        <v/>
      </c>
      <c r="H149" s="738">
        <f>P15</f>
        <v/>
      </c>
    </row>
    <row r="150">
      <c r="A150" s="564" t="inlineStr">
        <is>
          <t>Local Air Quality</t>
        </is>
      </c>
      <c r="B150" s="565" t="n">
        <v>2015</v>
      </c>
      <c r="C150" s="569" t="inlineStr">
        <is>
          <t>All</t>
        </is>
      </c>
      <c r="D150" s="737">
        <f>F16</f>
        <v/>
      </c>
      <c r="E150" s="737">
        <f>I16</f>
        <v/>
      </c>
      <c r="F150" s="737">
        <f>L16</f>
        <v/>
      </c>
      <c r="G150" s="737">
        <f>O16</f>
        <v/>
      </c>
      <c r="H150" s="738">
        <f>P16</f>
        <v/>
      </c>
    </row>
    <row r="151">
      <c r="A151" s="564" t="inlineStr">
        <is>
          <t>Noise</t>
        </is>
      </c>
      <c r="B151" s="565" t="n">
        <v>2015</v>
      </c>
      <c r="C151" s="569" t="inlineStr">
        <is>
          <t>All</t>
        </is>
      </c>
      <c r="D151" s="737">
        <f>F17</f>
        <v/>
      </c>
      <c r="E151" s="737">
        <f>I17</f>
        <v/>
      </c>
      <c r="F151" s="737">
        <f>L17</f>
        <v/>
      </c>
      <c r="G151" s="737">
        <f>O17</f>
        <v/>
      </c>
      <c r="H151" s="738">
        <f>P17</f>
        <v/>
      </c>
    </row>
    <row r="152">
      <c r="A152" s="564" t="inlineStr">
        <is>
          <t>Greenhouse Gases</t>
        </is>
      </c>
      <c r="B152" s="565" t="n">
        <v>2015</v>
      </c>
      <c r="C152" s="569" t="inlineStr">
        <is>
          <t>All</t>
        </is>
      </c>
      <c r="D152" s="737">
        <f>F18</f>
        <v/>
      </c>
      <c r="E152" s="737">
        <f>I18</f>
        <v/>
      </c>
      <c r="F152" s="737">
        <f>L18</f>
        <v/>
      </c>
      <c r="G152" s="737">
        <f>O18</f>
        <v/>
      </c>
      <c r="H152" s="738">
        <f>P18</f>
        <v/>
      </c>
    </row>
    <row r="153">
      <c r="A153" s="564" t="inlineStr">
        <is>
          <t>Indirect Taxation</t>
        </is>
      </c>
      <c r="B153" s="565" t="n">
        <v>2015</v>
      </c>
      <c r="C153" s="569" t="inlineStr">
        <is>
          <t>All</t>
        </is>
      </c>
      <c r="D153" s="737">
        <f>F19</f>
        <v/>
      </c>
      <c r="E153" s="737">
        <f>I19</f>
        <v/>
      </c>
      <c r="F153" s="737">
        <f>L19</f>
        <v/>
      </c>
      <c r="G153" s="737">
        <f>O19</f>
        <v/>
      </c>
      <c r="H153" s="738">
        <f>P19</f>
        <v/>
      </c>
    </row>
    <row r="154">
      <c r="A154" s="564" t="inlineStr">
        <is>
          <t>Congestion</t>
        </is>
      </c>
      <c r="B154" s="565" t="n">
        <v>2020</v>
      </c>
      <c r="C154" s="566" t="inlineStr">
        <is>
          <t>Average</t>
        </is>
      </c>
      <c r="D154" s="735">
        <f>F30</f>
        <v/>
      </c>
      <c r="E154" s="735">
        <f>I30</f>
        <v/>
      </c>
      <c r="F154" s="735">
        <f>L30</f>
        <v/>
      </c>
      <c r="G154" s="736">
        <f>O30</f>
        <v/>
      </c>
      <c r="H154" s="736">
        <f>P30</f>
        <v/>
      </c>
    </row>
    <row r="155">
      <c r="A155" s="564" t="inlineStr">
        <is>
          <t>Infrastructure</t>
        </is>
      </c>
      <c r="B155" s="565" t="n">
        <v>2020</v>
      </c>
      <c r="C155" s="569" t="inlineStr">
        <is>
          <t>All</t>
        </is>
      </c>
      <c r="D155" s="737">
        <f>F31</f>
        <v/>
      </c>
      <c r="E155" s="737">
        <f>I31</f>
        <v/>
      </c>
      <c r="F155" s="737">
        <f>L31</f>
        <v/>
      </c>
      <c r="G155" s="738">
        <f>O31</f>
        <v/>
      </c>
      <c r="H155" s="738">
        <f>P31</f>
        <v/>
      </c>
    </row>
    <row r="156">
      <c r="A156" s="564" t="inlineStr">
        <is>
          <t>Accident</t>
        </is>
      </c>
      <c r="B156" s="565" t="n">
        <v>2020</v>
      </c>
      <c r="C156" s="569" t="inlineStr">
        <is>
          <t>All</t>
        </is>
      </c>
      <c r="D156" s="737">
        <f>F32</f>
        <v/>
      </c>
      <c r="E156" s="737">
        <f>I32</f>
        <v/>
      </c>
      <c r="F156" s="737">
        <f>L32</f>
        <v/>
      </c>
      <c r="G156" s="738">
        <f>O32</f>
        <v/>
      </c>
      <c r="H156" s="738">
        <f>P32</f>
        <v/>
      </c>
    </row>
    <row r="157">
      <c r="A157" s="564" t="inlineStr">
        <is>
          <t>Local Air Quality</t>
        </is>
      </c>
      <c r="B157" s="565" t="n">
        <v>2020</v>
      </c>
      <c r="C157" s="569" t="inlineStr">
        <is>
          <t>All</t>
        </is>
      </c>
      <c r="D157" s="737">
        <f>F33</f>
        <v/>
      </c>
      <c r="E157" s="737">
        <f>I33</f>
        <v/>
      </c>
      <c r="F157" s="737">
        <f>L33</f>
        <v/>
      </c>
      <c r="G157" s="738">
        <f>O33</f>
        <v/>
      </c>
      <c r="H157" s="738">
        <f>P33</f>
        <v/>
      </c>
    </row>
    <row r="158">
      <c r="A158" s="564" t="inlineStr">
        <is>
          <t>Noise</t>
        </is>
      </c>
      <c r="B158" s="565" t="n">
        <v>2020</v>
      </c>
      <c r="C158" s="569" t="inlineStr">
        <is>
          <t>All</t>
        </is>
      </c>
      <c r="D158" s="737">
        <f>F34</f>
        <v/>
      </c>
      <c r="E158" s="737">
        <f>I34</f>
        <v/>
      </c>
      <c r="F158" s="737">
        <f>L34</f>
        <v/>
      </c>
      <c r="G158" s="738">
        <f>O34</f>
        <v/>
      </c>
      <c r="H158" s="738">
        <f>P34</f>
        <v/>
      </c>
    </row>
    <row r="159">
      <c r="A159" s="564" t="inlineStr">
        <is>
          <t>Greenhouse Gases</t>
        </is>
      </c>
      <c r="B159" s="565" t="n">
        <v>2020</v>
      </c>
      <c r="C159" s="569" t="inlineStr">
        <is>
          <t>All</t>
        </is>
      </c>
      <c r="D159" s="737">
        <f>F35</f>
        <v/>
      </c>
      <c r="E159" s="737">
        <f>I35</f>
        <v/>
      </c>
      <c r="F159" s="737">
        <f>L35</f>
        <v/>
      </c>
      <c r="G159" s="738">
        <f>O35</f>
        <v/>
      </c>
      <c r="H159" s="738">
        <f>P35</f>
        <v/>
      </c>
    </row>
    <row r="160">
      <c r="A160" s="564" t="inlineStr">
        <is>
          <t>Indirect Taxation</t>
        </is>
      </c>
      <c r="B160" s="565" t="n">
        <v>2020</v>
      </c>
      <c r="C160" s="569" t="inlineStr">
        <is>
          <t>All</t>
        </is>
      </c>
      <c r="D160" s="737">
        <f>F36</f>
        <v/>
      </c>
      <c r="E160" s="737">
        <f>I36</f>
        <v/>
      </c>
      <c r="F160" s="737">
        <f>L36</f>
        <v/>
      </c>
      <c r="G160" s="738">
        <f>O36</f>
        <v/>
      </c>
      <c r="H160" s="738">
        <f>P36</f>
        <v/>
      </c>
    </row>
    <row r="161">
      <c r="A161" s="564" t="inlineStr">
        <is>
          <t>Congestion</t>
        </is>
      </c>
      <c r="B161" s="565" t="n">
        <v>2025</v>
      </c>
      <c r="C161" s="566" t="inlineStr">
        <is>
          <t>Average</t>
        </is>
      </c>
      <c r="D161" s="735">
        <f>F47</f>
        <v/>
      </c>
      <c r="E161" s="735">
        <f>I47</f>
        <v/>
      </c>
      <c r="F161" s="735">
        <f>L47</f>
        <v/>
      </c>
      <c r="G161" s="735">
        <f>O47</f>
        <v/>
      </c>
      <c r="H161" s="736">
        <f>P47</f>
        <v/>
      </c>
    </row>
    <row r="162">
      <c r="A162" s="564" t="inlineStr">
        <is>
          <t>Infrastructure</t>
        </is>
      </c>
      <c r="B162" s="565" t="n">
        <v>2025</v>
      </c>
      <c r="C162" s="569" t="inlineStr">
        <is>
          <t>All</t>
        </is>
      </c>
      <c r="D162" s="737">
        <f>F48</f>
        <v/>
      </c>
      <c r="E162" s="737">
        <f>I48</f>
        <v/>
      </c>
      <c r="F162" s="737">
        <f>L48</f>
        <v/>
      </c>
      <c r="G162" s="737">
        <f>O48</f>
        <v/>
      </c>
      <c r="H162" s="738">
        <f>P48</f>
        <v/>
      </c>
    </row>
    <row r="163">
      <c r="A163" s="564" t="inlineStr">
        <is>
          <t>Accident</t>
        </is>
      </c>
      <c r="B163" s="565" t="n">
        <v>2025</v>
      </c>
      <c r="C163" s="569" t="inlineStr">
        <is>
          <t>All</t>
        </is>
      </c>
      <c r="D163" s="737">
        <f>F49</f>
        <v/>
      </c>
      <c r="E163" s="737">
        <f>I49</f>
        <v/>
      </c>
      <c r="F163" s="737">
        <f>L49</f>
        <v/>
      </c>
      <c r="G163" s="737">
        <f>O49</f>
        <v/>
      </c>
      <c r="H163" s="738">
        <f>P49</f>
        <v/>
      </c>
    </row>
    <row r="164">
      <c r="A164" s="564" t="inlineStr">
        <is>
          <t>Local Air Quality</t>
        </is>
      </c>
      <c r="B164" s="565" t="n">
        <v>2025</v>
      </c>
      <c r="C164" s="569" t="inlineStr">
        <is>
          <t>All</t>
        </is>
      </c>
      <c r="D164" s="737">
        <f>F50</f>
        <v/>
      </c>
      <c r="E164" s="737">
        <f>I50</f>
        <v/>
      </c>
      <c r="F164" s="737">
        <f>L50</f>
        <v/>
      </c>
      <c r="G164" s="737">
        <f>O50</f>
        <v/>
      </c>
      <c r="H164" s="738">
        <f>P50</f>
        <v/>
      </c>
    </row>
    <row r="165">
      <c r="A165" s="564" t="inlineStr">
        <is>
          <t>Noise</t>
        </is>
      </c>
      <c r="B165" s="565" t="n">
        <v>2025</v>
      </c>
      <c r="C165" s="569" t="inlineStr">
        <is>
          <t>All</t>
        </is>
      </c>
      <c r="D165" s="737">
        <f>F51</f>
        <v/>
      </c>
      <c r="E165" s="737">
        <f>I51</f>
        <v/>
      </c>
      <c r="F165" s="737">
        <f>L51</f>
        <v/>
      </c>
      <c r="G165" s="737">
        <f>O51</f>
        <v/>
      </c>
      <c r="H165" s="738">
        <f>P51</f>
        <v/>
      </c>
    </row>
    <row r="166">
      <c r="A166" s="564" t="inlineStr">
        <is>
          <t>Greenhouse Gases</t>
        </is>
      </c>
      <c r="B166" s="565" t="n">
        <v>2025</v>
      </c>
      <c r="C166" s="569" t="inlineStr">
        <is>
          <t>All</t>
        </is>
      </c>
      <c r="D166" s="737">
        <f>F52</f>
        <v/>
      </c>
      <c r="E166" s="737">
        <f>I52</f>
        <v/>
      </c>
      <c r="F166" s="737">
        <f>L52</f>
        <v/>
      </c>
      <c r="G166" s="737">
        <f>O52</f>
        <v/>
      </c>
      <c r="H166" s="738">
        <f>P52</f>
        <v/>
      </c>
    </row>
    <row r="167">
      <c r="A167" s="564" t="inlineStr">
        <is>
          <t>Indirect Taxation</t>
        </is>
      </c>
      <c r="B167" s="565" t="n">
        <v>2025</v>
      </c>
      <c r="C167" s="569" t="inlineStr">
        <is>
          <t>All</t>
        </is>
      </c>
      <c r="D167" s="737">
        <f>F53</f>
        <v/>
      </c>
      <c r="E167" s="737">
        <f>I53</f>
        <v/>
      </c>
      <c r="F167" s="737">
        <f>L53</f>
        <v/>
      </c>
      <c r="G167" s="737">
        <f>O53</f>
        <v/>
      </c>
      <c r="H167" s="738">
        <f>P53</f>
        <v/>
      </c>
    </row>
    <row r="168">
      <c r="A168" s="564" t="inlineStr">
        <is>
          <t>Congestion</t>
        </is>
      </c>
      <c r="B168" s="565" t="n">
        <v>2030</v>
      </c>
      <c r="C168" s="566" t="inlineStr">
        <is>
          <t>Average</t>
        </is>
      </c>
      <c r="D168" s="735">
        <f>F64</f>
        <v/>
      </c>
      <c r="E168" s="735">
        <f>I64</f>
        <v/>
      </c>
      <c r="F168" s="735">
        <f>L64</f>
        <v/>
      </c>
      <c r="G168" s="735">
        <f>O64</f>
        <v/>
      </c>
      <c r="H168" s="736">
        <f>P64</f>
        <v/>
      </c>
    </row>
    <row r="169">
      <c r="A169" s="564" t="inlineStr">
        <is>
          <t>Infrastructure</t>
        </is>
      </c>
      <c r="B169" s="565" t="n">
        <v>2030</v>
      </c>
      <c r="C169" s="569" t="inlineStr">
        <is>
          <t>All</t>
        </is>
      </c>
      <c r="D169" s="737">
        <f>F65</f>
        <v/>
      </c>
      <c r="E169" s="737">
        <f>I65</f>
        <v/>
      </c>
      <c r="F169" s="737">
        <f>L65</f>
        <v/>
      </c>
      <c r="G169" s="737">
        <f>O65</f>
        <v/>
      </c>
      <c r="H169" s="738">
        <f>P65</f>
        <v/>
      </c>
    </row>
    <row r="170">
      <c r="A170" s="564" t="inlineStr">
        <is>
          <t>Accident</t>
        </is>
      </c>
      <c r="B170" s="565" t="n">
        <v>2030</v>
      </c>
      <c r="C170" s="569" t="inlineStr">
        <is>
          <t>All</t>
        </is>
      </c>
      <c r="D170" s="737">
        <f>F66</f>
        <v/>
      </c>
      <c r="E170" s="737">
        <f>I66</f>
        <v/>
      </c>
      <c r="F170" s="737">
        <f>L66</f>
        <v/>
      </c>
      <c r="G170" s="737">
        <f>O66</f>
        <v/>
      </c>
      <c r="H170" s="738">
        <f>P66</f>
        <v/>
      </c>
    </row>
    <row r="171">
      <c r="A171" s="564" t="inlineStr">
        <is>
          <t>Local Air Quality</t>
        </is>
      </c>
      <c r="B171" s="565" t="n">
        <v>2030</v>
      </c>
      <c r="C171" s="569" t="inlineStr">
        <is>
          <t>All</t>
        </is>
      </c>
      <c r="D171" s="737">
        <f>F67</f>
        <v/>
      </c>
      <c r="E171" s="737">
        <f>I67</f>
        <v/>
      </c>
      <c r="F171" s="737">
        <f>L67</f>
        <v/>
      </c>
      <c r="G171" s="737">
        <f>O67</f>
        <v/>
      </c>
      <c r="H171" s="738">
        <f>P67</f>
        <v/>
      </c>
    </row>
    <row r="172">
      <c r="A172" s="564" t="inlineStr">
        <is>
          <t>Noise</t>
        </is>
      </c>
      <c r="B172" s="565" t="n">
        <v>2030</v>
      </c>
      <c r="C172" s="569" t="inlineStr">
        <is>
          <t>All</t>
        </is>
      </c>
      <c r="D172" s="737">
        <f>F68</f>
        <v/>
      </c>
      <c r="E172" s="737">
        <f>I68</f>
        <v/>
      </c>
      <c r="F172" s="737">
        <f>L68</f>
        <v/>
      </c>
      <c r="G172" s="737">
        <f>O68</f>
        <v/>
      </c>
      <c r="H172" s="738">
        <f>P68</f>
        <v/>
      </c>
    </row>
    <row r="173">
      <c r="A173" s="564" t="inlineStr">
        <is>
          <t>Greenhouse Gases</t>
        </is>
      </c>
      <c r="B173" s="565" t="n">
        <v>2030</v>
      </c>
      <c r="C173" s="569" t="inlineStr">
        <is>
          <t>All</t>
        </is>
      </c>
      <c r="D173" s="737">
        <f>F69</f>
        <v/>
      </c>
      <c r="E173" s="737">
        <f>I69</f>
        <v/>
      </c>
      <c r="F173" s="737">
        <f>L69</f>
        <v/>
      </c>
      <c r="G173" s="737">
        <f>O69</f>
        <v/>
      </c>
      <c r="H173" s="738">
        <f>P69</f>
        <v/>
      </c>
    </row>
    <row r="174">
      <c r="A174" s="564" t="inlineStr">
        <is>
          <t>Indirect Taxation</t>
        </is>
      </c>
      <c r="B174" s="565" t="n">
        <v>2030</v>
      </c>
      <c r="C174" s="569" t="inlineStr">
        <is>
          <t>All</t>
        </is>
      </c>
      <c r="D174" s="737">
        <f>F70</f>
        <v/>
      </c>
      <c r="E174" s="737">
        <f>I70</f>
        <v/>
      </c>
      <c r="F174" s="737">
        <f>L70</f>
        <v/>
      </c>
      <c r="G174" s="737">
        <f>O70</f>
        <v/>
      </c>
      <c r="H174" s="738">
        <f>P70</f>
        <v/>
      </c>
    </row>
    <row r="175">
      <c r="A175" s="564" t="inlineStr">
        <is>
          <t>Congestion</t>
        </is>
      </c>
      <c r="B175" s="565" t="n">
        <v>2035</v>
      </c>
      <c r="C175" s="566" t="inlineStr">
        <is>
          <t>Average</t>
        </is>
      </c>
      <c r="D175" s="735">
        <f>F81</f>
        <v/>
      </c>
      <c r="E175" s="735">
        <f>I81</f>
        <v/>
      </c>
      <c r="F175" s="735">
        <f>L81</f>
        <v/>
      </c>
      <c r="G175" s="735">
        <f>O81</f>
        <v/>
      </c>
      <c r="H175" s="736">
        <f>P81</f>
        <v/>
      </c>
    </row>
    <row r="176">
      <c r="A176" s="564" t="inlineStr">
        <is>
          <t>Infrastructure</t>
        </is>
      </c>
      <c r="B176" s="565" t="n">
        <v>2035</v>
      </c>
      <c r="C176" s="569" t="inlineStr">
        <is>
          <t>All</t>
        </is>
      </c>
      <c r="D176" s="737">
        <f>F82</f>
        <v/>
      </c>
      <c r="E176" s="737">
        <f>I82</f>
        <v/>
      </c>
      <c r="F176" s="737">
        <f>L82</f>
        <v/>
      </c>
      <c r="G176" s="737">
        <f>O82</f>
        <v/>
      </c>
      <c r="H176" s="738">
        <f>P82</f>
        <v/>
      </c>
    </row>
    <row r="177">
      <c r="A177" s="564" t="inlineStr">
        <is>
          <t>Accident</t>
        </is>
      </c>
      <c r="B177" s="565" t="n">
        <v>2035</v>
      </c>
      <c r="C177" s="569" t="inlineStr">
        <is>
          <t>All</t>
        </is>
      </c>
      <c r="D177" s="737">
        <f>F83</f>
        <v/>
      </c>
      <c r="E177" s="737">
        <f>I83</f>
        <v/>
      </c>
      <c r="F177" s="737">
        <f>L83</f>
        <v/>
      </c>
      <c r="G177" s="737">
        <f>O83</f>
        <v/>
      </c>
      <c r="H177" s="738">
        <f>P83</f>
        <v/>
      </c>
    </row>
    <row r="178">
      <c r="A178" s="564" t="inlineStr">
        <is>
          <t>Local Air Quality</t>
        </is>
      </c>
      <c r="B178" s="565" t="n">
        <v>2035</v>
      </c>
      <c r="C178" s="569" t="inlineStr">
        <is>
          <t>All</t>
        </is>
      </c>
      <c r="D178" s="737">
        <f>F84</f>
        <v/>
      </c>
      <c r="E178" s="737">
        <f>I84</f>
        <v/>
      </c>
      <c r="F178" s="737">
        <f>L84</f>
        <v/>
      </c>
      <c r="G178" s="737">
        <f>O84</f>
        <v/>
      </c>
      <c r="H178" s="738">
        <f>P84</f>
        <v/>
      </c>
    </row>
    <row r="179">
      <c r="A179" s="564" t="inlineStr">
        <is>
          <t>Noise</t>
        </is>
      </c>
      <c r="B179" s="565" t="n">
        <v>2035</v>
      </c>
      <c r="C179" s="569" t="inlineStr">
        <is>
          <t>All</t>
        </is>
      </c>
      <c r="D179" s="737">
        <f>F85</f>
        <v/>
      </c>
      <c r="E179" s="737">
        <f>I85</f>
        <v/>
      </c>
      <c r="F179" s="737">
        <f>L85</f>
        <v/>
      </c>
      <c r="G179" s="737">
        <f>O85</f>
        <v/>
      </c>
      <c r="H179" s="738">
        <f>P85</f>
        <v/>
      </c>
    </row>
    <row r="180">
      <c r="A180" s="564" t="inlineStr">
        <is>
          <t>Greenhouse Gases</t>
        </is>
      </c>
      <c r="B180" s="565" t="n">
        <v>2035</v>
      </c>
      <c r="C180" s="569" t="inlineStr">
        <is>
          <t>All</t>
        </is>
      </c>
      <c r="D180" s="737">
        <f>F86</f>
        <v/>
      </c>
      <c r="E180" s="737">
        <f>I86</f>
        <v/>
      </c>
      <c r="F180" s="737">
        <f>L86</f>
        <v/>
      </c>
      <c r="G180" s="737">
        <f>O86</f>
        <v/>
      </c>
      <c r="H180" s="738">
        <f>P86</f>
        <v/>
      </c>
    </row>
    <row r="181">
      <c r="A181" s="564" t="inlineStr">
        <is>
          <t>Indirect Taxation</t>
        </is>
      </c>
      <c r="B181" s="565" t="n">
        <v>2035</v>
      </c>
      <c r="C181" s="569" t="inlineStr">
        <is>
          <t>All</t>
        </is>
      </c>
      <c r="D181" s="737">
        <f>F87</f>
        <v/>
      </c>
      <c r="E181" s="737">
        <f>I87</f>
        <v/>
      </c>
      <c r="F181" s="737">
        <f>L87</f>
        <v/>
      </c>
      <c r="G181" s="737">
        <f>O87</f>
        <v/>
      </c>
      <c r="H181" s="738">
        <f>P87</f>
        <v/>
      </c>
    </row>
    <row r="182">
      <c r="A182" s="564" t="inlineStr">
        <is>
          <t>Congestion</t>
        </is>
      </c>
      <c r="B182" s="565" t="n">
        <v>2040</v>
      </c>
      <c r="C182" s="566" t="inlineStr">
        <is>
          <t>Average</t>
        </is>
      </c>
      <c r="D182" s="735">
        <f>F98</f>
        <v/>
      </c>
      <c r="E182" s="735">
        <f>I98</f>
        <v/>
      </c>
      <c r="F182" s="735">
        <f>L98</f>
        <v/>
      </c>
      <c r="G182" s="735">
        <f>O98</f>
        <v/>
      </c>
      <c r="H182" s="736">
        <f>P98</f>
        <v/>
      </c>
    </row>
    <row r="183">
      <c r="A183" s="564" t="inlineStr">
        <is>
          <t>Infrastructure</t>
        </is>
      </c>
      <c r="B183" s="565" t="n">
        <v>2040</v>
      </c>
      <c r="C183" s="569" t="inlineStr">
        <is>
          <t>All</t>
        </is>
      </c>
      <c r="D183" s="737">
        <f>F99</f>
        <v/>
      </c>
      <c r="E183" s="737">
        <f>I99</f>
        <v/>
      </c>
      <c r="F183" s="737">
        <f>L99</f>
        <v/>
      </c>
      <c r="G183" s="737">
        <f>O99</f>
        <v/>
      </c>
      <c r="H183" s="738">
        <f>P99</f>
        <v/>
      </c>
    </row>
    <row r="184">
      <c r="A184" s="564" t="inlineStr">
        <is>
          <t>Accident</t>
        </is>
      </c>
      <c r="B184" s="565" t="n">
        <v>2040</v>
      </c>
      <c r="C184" s="569" t="inlineStr">
        <is>
          <t>All</t>
        </is>
      </c>
      <c r="D184" s="737">
        <f>F100</f>
        <v/>
      </c>
      <c r="E184" s="737">
        <f>I100</f>
        <v/>
      </c>
      <c r="F184" s="737">
        <f>L100</f>
        <v/>
      </c>
      <c r="G184" s="737">
        <f>O100</f>
        <v/>
      </c>
      <c r="H184" s="738">
        <f>P100</f>
        <v/>
      </c>
    </row>
    <row r="185">
      <c r="A185" s="564" t="inlineStr">
        <is>
          <t>Local Air Quality</t>
        </is>
      </c>
      <c r="B185" s="565" t="n">
        <v>2040</v>
      </c>
      <c r="C185" s="569" t="inlineStr">
        <is>
          <t>All</t>
        </is>
      </c>
      <c r="D185" s="737">
        <f>F101</f>
        <v/>
      </c>
      <c r="E185" s="737">
        <f>I101</f>
        <v/>
      </c>
      <c r="F185" s="737">
        <f>L101</f>
        <v/>
      </c>
      <c r="G185" s="737">
        <f>O101</f>
        <v/>
      </c>
      <c r="H185" s="738">
        <f>P101</f>
        <v/>
      </c>
    </row>
    <row r="186">
      <c r="A186" s="564" t="inlineStr">
        <is>
          <t>Noise</t>
        </is>
      </c>
      <c r="B186" s="565" t="n">
        <v>2040</v>
      </c>
      <c r="C186" s="569" t="inlineStr">
        <is>
          <t>All</t>
        </is>
      </c>
      <c r="D186" s="737">
        <f>F102</f>
        <v/>
      </c>
      <c r="E186" s="737">
        <f>I102</f>
        <v/>
      </c>
      <c r="F186" s="737">
        <f>L102</f>
        <v/>
      </c>
      <c r="G186" s="737">
        <f>O102</f>
        <v/>
      </c>
      <c r="H186" s="738">
        <f>P102</f>
        <v/>
      </c>
    </row>
    <row r="187">
      <c r="A187" s="564" t="inlineStr">
        <is>
          <t>Greenhouse Gases</t>
        </is>
      </c>
      <c r="B187" s="565" t="n">
        <v>2040</v>
      </c>
      <c r="C187" s="569" t="inlineStr">
        <is>
          <t>All</t>
        </is>
      </c>
      <c r="D187" s="737">
        <f>F103</f>
        <v/>
      </c>
      <c r="E187" s="737">
        <f>I103</f>
        <v/>
      </c>
      <c r="F187" s="737">
        <f>L103</f>
        <v/>
      </c>
      <c r="G187" s="737">
        <f>O103</f>
        <v/>
      </c>
      <c r="H187" s="738">
        <f>P103</f>
        <v/>
      </c>
    </row>
    <row r="188">
      <c r="A188" s="564" t="inlineStr">
        <is>
          <t>Indirect Taxation</t>
        </is>
      </c>
      <c r="B188" s="565" t="n">
        <v>2040</v>
      </c>
      <c r="C188" s="569" t="inlineStr">
        <is>
          <t>All</t>
        </is>
      </c>
      <c r="D188" s="737">
        <f>F104</f>
        <v/>
      </c>
      <c r="E188" s="737">
        <f>I104</f>
        <v/>
      </c>
      <c r="F188" s="737">
        <f>L104</f>
        <v/>
      </c>
      <c r="G188" s="737">
        <f>O104</f>
        <v/>
      </c>
      <c r="H188" s="738">
        <f>P104</f>
        <v/>
      </c>
    </row>
    <row r="189">
      <c r="A189" s="564" t="inlineStr">
        <is>
          <t>Congestion</t>
        </is>
      </c>
      <c r="B189" s="565" t="n">
        <v>2045</v>
      </c>
      <c r="C189" s="566" t="inlineStr">
        <is>
          <t>Average</t>
        </is>
      </c>
      <c r="D189" s="735">
        <f>F115</f>
        <v/>
      </c>
      <c r="E189" s="735">
        <f>I115</f>
        <v/>
      </c>
      <c r="F189" s="735">
        <f>L115</f>
        <v/>
      </c>
      <c r="G189" s="735">
        <f>O115</f>
        <v/>
      </c>
      <c r="H189" s="736">
        <f>P115</f>
        <v/>
      </c>
    </row>
    <row r="190">
      <c r="A190" s="564" t="inlineStr">
        <is>
          <t>Infrastructure</t>
        </is>
      </c>
      <c r="B190" s="565" t="n">
        <v>2045</v>
      </c>
      <c r="C190" s="569" t="inlineStr">
        <is>
          <t>All</t>
        </is>
      </c>
      <c r="D190" s="737">
        <f>F116</f>
        <v/>
      </c>
      <c r="E190" s="737">
        <f>I116</f>
        <v/>
      </c>
      <c r="F190" s="737">
        <f>L116</f>
        <v/>
      </c>
      <c r="G190" s="737">
        <f>O116</f>
        <v/>
      </c>
      <c r="H190" s="738">
        <f>P116</f>
        <v/>
      </c>
    </row>
    <row r="191">
      <c r="A191" s="564" t="inlineStr">
        <is>
          <t>Accident</t>
        </is>
      </c>
      <c r="B191" s="565" t="n">
        <v>2045</v>
      </c>
      <c r="C191" s="569" t="inlineStr">
        <is>
          <t>All</t>
        </is>
      </c>
      <c r="D191" s="737">
        <f>F117</f>
        <v/>
      </c>
      <c r="E191" s="737">
        <f>I117</f>
        <v/>
      </c>
      <c r="F191" s="737">
        <f>L117</f>
        <v/>
      </c>
      <c r="G191" s="737">
        <f>O117</f>
        <v/>
      </c>
      <c r="H191" s="738">
        <f>P117</f>
        <v/>
      </c>
    </row>
    <row r="192">
      <c r="A192" s="564" t="inlineStr">
        <is>
          <t>Local Air Quality</t>
        </is>
      </c>
      <c r="B192" s="565" t="n">
        <v>2045</v>
      </c>
      <c r="C192" s="569" t="inlineStr">
        <is>
          <t>All</t>
        </is>
      </c>
      <c r="D192" s="737">
        <f>F118</f>
        <v/>
      </c>
      <c r="E192" s="737">
        <f>I118</f>
        <v/>
      </c>
      <c r="F192" s="737">
        <f>L118</f>
        <v/>
      </c>
      <c r="G192" s="737">
        <f>O118</f>
        <v/>
      </c>
      <c r="H192" s="738">
        <f>P118</f>
        <v/>
      </c>
    </row>
    <row r="193">
      <c r="A193" s="564" t="inlineStr">
        <is>
          <t>Noise</t>
        </is>
      </c>
      <c r="B193" s="565" t="n">
        <v>2045</v>
      </c>
      <c r="C193" s="569" t="inlineStr">
        <is>
          <t>All</t>
        </is>
      </c>
      <c r="D193" s="737">
        <f>F119</f>
        <v/>
      </c>
      <c r="E193" s="737">
        <f>I119</f>
        <v/>
      </c>
      <c r="F193" s="737">
        <f>L119</f>
        <v/>
      </c>
      <c r="G193" s="737">
        <f>O119</f>
        <v/>
      </c>
      <c r="H193" s="738">
        <f>P119</f>
        <v/>
      </c>
    </row>
    <row r="194">
      <c r="A194" s="564" t="inlineStr">
        <is>
          <t>Greenhouse Gases</t>
        </is>
      </c>
      <c r="B194" s="565" t="n">
        <v>2045</v>
      </c>
      <c r="C194" s="569" t="inlineStr">
        <is>
          <t>All</t>
        </is>
      </c>
      <c r="D194" s="737">
        <f>F120</f>
        <v/>
      </c>
      <c r="E194" s="737">
        <f>I120</f>
        <v/>
      </c>
      <c r="F194" s="737">
        <f>L120</f>
        <v/>
      </c>
      <c r="G194" s="737">
        <f>O120</f>
        <v/>
      </c>
      <c r="H194" s="738">
        <f>P120</f>
        <v/>
      </c>
    </row>
    <row r="195">
      <c r="A195" s="564" t="inlineStr">
        <is>
          <t>Indirect Taxation</t>
        </is>
      </c>
      <c r="B195" s="565" t="n">
        <v>2045</v>
      </c>
      <c r="C195" s="569" t="inlineStr">
        <is>
          <t>All</t>
        </is>
      </c>
      <c r="D195" s="737">
        <f>F121</f>
        <v/>
      </c>
      <c r="E195" s="737">
        <f>I121</f>
        <v/>
      </c>
      <c r="F195" s="737">
        <f>L121</f>
        <v/>
      </c>
      <c r="G195" s="737">
        <f>O121</f>
        <v/>
      </c>
      <c r="H195" s="738">
        <f>P121</f>
        <v/>
      </c>
    </row>
    <row r="196">
      <c r="A196" s="564" t="inlineStr">
        <is>
          <t>Congestion</t>
        </is>
      </c>
      <c r="B196" s="565" t="n">
        <v>2050</v>
      </c>
      <c r="C196" s="566" t="inlineStr">
        <is>
          <t>Average</t>
        </is>
      </c>
      <c r="D196" s="735">
        <f>F132</f>
        <v/>
      </c>
      <c r="E196" s="735">
        <f>I132</f>
        <v/>
      </c>
      <c r="F196" s="735">
        <f>L132</f>
        <v/>
      </c>
      <c r="G196" s="735">
        <f>O132</f>
        <v/>
      </c>
      <c r="H196" s="736">
        <f>P132</f>
        <v/>
      </c>
    </row>
    <row r="197">
      <c r="A197" s="564" t="inlineStr">
        <is>
          <t>Infrastructure</t>
        </is>
      </c>
      <c r="B197" s="565" t="n">
        <v>2050</v>
      </c>
      <c r="C197" s="569" t="inlineStr">
        <is>
          <t>All</t>
        </is>
      </c>
      <c r="D197" s="737">
        <f>F133</f>
        <v/>
      </c>
      <c r="E197" s="737">
        <f>I133</f>
        <v/>
      </c>
      <c r="F197" s="737">
        <f>L133</f>
        <v/>
      </c>
      <c r="G197" s="737">
        <f>O133</f>
        <v/>
      </c>
      <c r="H197" s="738">
        <f>P133</f>
        <v/>
      </c>
    </row>
    <row r="198">
      <c r="A198" s="564" t="inlineStr">
        <is>
          <t>Accident</t>
        </is>
      </c>
      <c r="B198" s="565" t="n">
        <v>2050</v>
      </c>
      <c r="C198" s="569" t="inlineStr">
        <is>
          <t>All</t>
        </is>
      </c>
      <c r="D198" s="737">
        <f>F134</f>
        <v/>
      </c>
      <c r="E198" s="737">
        <f>I134</f>
        <v/>
      </c>
      <c r="F198" s="737">
        <f>L134</f>
        <v/>
      </c>
      <c r="G198" s="737">
        <f>O134</f>
        <v/>
      </c>
      <c r="H198" s="738">
        <f>P134</f>
        <v/>
      </c>
    </row>
    <row r="199">
      <c r="A199" s="564" t="inlineStr">
        <is>
          <t>Local Air Quality</t>
        </is>
      </c>
      <c r="B199" s="565" t="n">
        <v>2050</v>
      </c>
      <c r="C199" s="569" t="inlineStr">
        <is>
          <t>All</t>
        </is>
      </c>
      <c r="D199" s="737">
        <f>F135</f>
        <v/>
      </c>
      <c r="E199" s="737">
        <f>I135</f>
        <v/>
      </c>
      <c r="F199" s="737">
        <f>L135</f>
        <v/>
      </c>
      <c r="G199" s="737">
        <f>O135</f>
        <v/>
      </c>
      <c r="H199" s="738">
        <f>P135</f>
        <v/>
      </c>
    </row>
    <row r="200">
      <c r="A200" s="564" t="inlineStr">
        <is>
          <t>Noise</t>
        </is>
      </c>
      <c r="B200" s="565" t="n">
        <v>2050</v>
      </c>
      <c r="C200" s="569" t="inlineStr">
        <is>
          <t>All</t>
        </is>
      </c>
      <c r="D200" s="737">
        <f>F136</f>
        <v/>
      </c>
      <c r="E200" s="737">
        <f>I136</f>
        <v/>
      </c>
      <c r="F200" s="737">
        <f>L136</f>
        <v/>
      </c>
      <c r="G200" s="737">
        <f>O136</f>
        <v/>
      </c>
      <c r="H200" s="738">
        <f>P136</f>
        <v/>
      </c>
    </row>
    <row r="201">
      <c r="A201" s="564" t="inlineStr">
        <is>
          <t>Greenhouse Gases</t>
        </is>
      </c>
      <c r="B201" s="565" t="n">
        <v>2050</v>
      </c>
      <c r="C201" s="569" t="inlineStr">
        <is>
          <t>All</t>
        </is>
      </c>
      <c r="D201" s="737">
        <f>F137</f>
        <v/>
      </c>
      <c r="E201" s="737">
        <f>I137</f>
        <v/>
      </c>
      <c r="F201" s="737">
        <f>L137</f>
        <v/>
      </c>
      <c r="G201" s="737">
        <f>O137</f>
        <v/>
      </c>
      <c r="H201" s="738">
        <f>P137</f>
        <v/>
      </c>
    </row>
    <row r="202">
      <c r="A202" s="564" t="inlineStr">
        <is>
          <t>Indirect Taxation</t>
        </is>
      </c>
      <c r="B202" s="565" t="n">
        <v>2050</v>
      </c>
      <c r="C202" s="569" t="inlineStr">
        <is>
          <t>All</t>
        </is>
      </c>
      <c r="D202" s="737">
        <f>F138</f>
        <v/>
      </c>
      <c r="E202" s="737">
        <f>I138</f>
        <v/>
      </c>
      <c r="F202" s="737">
        <f>L138</f>
        <v/>
      </c>
      <c r="G202" s="737">
        <f>O138</f>
        <v/>
      </c>
      <c r="H202" s="738">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9" t="inlineStr">
        <is>
          <t>Street lighting</t>
        </is>
      </c>
      <c r="C5" s="740" t="n"/>
      <c r="D5" s="741" t="n"/>
      <c r="E5" s="742" t="n">
        <v>3.731006673095898</v>
      </c>
      <c r="F5" s="65" t="inlineStr">
        <is>
          <t>Heuman (2005)</t>
        </is>
      </c>
      <c r="I5" s="660" t="inlineStr">
        <is>
          <t>Street lighting</t>
        </is>
      </c>
      <c r="J5" s="743" t="n">
        <v>3.731006673095898</v>
      </c>
      <c r="K5" s="648" t="n"/>
    </row>
    <row r="6">
      <c r="B6" s="744" t="inlineStr">
        <is>
          <t>Kerb level</t>
        </is>
      </c>
      <c r="D6" s="745" t="n"/>
      <c r="E6" s="746" t="n">
        <v>2.633651769244162</v>
      </c>
      <c r="F6" s="65" t="inlineStr">
        <is>
          <t>Heuman (2005)</t>
        </is>
      </c>
      <c r="I6" s="654" t="inlineStr">
        <is>
          <t>Kerb level</t>
        </is>
      </c>
      <c r="J6" s="747" t="n">
        <v>2.633651769244162</v>
      </c>
      <c r="K6" s="648" t="n"/>
    </row>
    <row r="7">
      <c r="B7" s="744" t="inlineStr">
        <is>
          <t>Crowding</t>
        </is>
      </c>
      <c r="D7" s="745" t="n"/>
      <c r="E7" s="746" t="n">
        <v>1.865503336547949</v>
      </c>
      <c r="F7" s="65" t="inlineStr">
        <is>
          <t>Heuman (2005)</t>
        </is>
      </c>
      <c r="I7" s="654" t="inlineStr">
        <is>
          <t>Crowding</t>
        </is>
      </c>
      <c r="J7" s="747" t="n">
        <v>1.865503336547949</v>
      </c>
      <c r="K7" s="648" t="n"/>
    </row>
    <row r="8">
      <c r="B8" s="744" t="inlineStr">
        <is>
          <t>Pavement evenness</t>
        </is>
      </c>
      <c r="D8" s="745" t="n"/>
      <c r="E8" s="746" t="n">
        <v>0.8778839230813875</v>
      </c>
      <c r="F8" s="65" t="inlineStr">
        <is>
          <t>Heuman (2005)</t>
        </is>
      </c>
      <c r="I8" s="654" t="inlineStr">
        <is>
          <t>Pavement evenness</t>
        </is>
      </c>
      <c r="J8" s="747" t="n">
        <v>0.8778839230813875</v>
      </c>
      <c r="K8" s="648" t="n"/>
    </row>
    <row r="9">
      <c r="B9" s="744" t="inlineStr">
        <is>
          <t>Information panels</t>
        </is>
      </c>
      <c r="D9" s="745" t="n"/>
      <c r="E9" s="746" t="n">
        <v>0.8778839230813875</v>
      </c>
      <c r="F9" s="65" t="inlineStr">
        <is>
          <t>Heuman (2005)</t>
        </is>
      </c>
      <c r="I9" s="654" t="inlineStr">
        <is>
          <t>Information panels</t>
        </is>
      </c>
      <c r="J9" s="747" t="n">
        <v>0.8778839230813875</v>
      </c>
      <c r="K9" s="648" t="n"/>
    </row>
    <row r="10">
      <c r="B10" s="744" t="inlineStr">
        <is>
          <t>Benches</t>
        </is>
      </c>
      <c r="D10" s="745" t="n"/>
      <c r="E10" s="746" t="n">
        <v>0.5486774519258673</v>
      </c>
      <c r="F10" s="65" t="inlineStr">
        <is>
          <t>Heuman (2005)</t>
        </is>
      </c>
      <c r="I10" s="654" t="inlineStr">
        <is>
          <t>Benches</t>
        </is>
      </c>
      <c r="J10" s="747" t="n">
        <v>0.5486774519258673</v>
      </c>
      <c r="K10" s="648" t="n"/>
    </row>
    <row r="11" ht="15.75" customHeight="1" thickBot="1">
      <c r="B11" s="748" t="inlineStr">
        <is>
          <t>Directional signage</t>
        </is>
      </c>
      <c r="C11" s="749" t="n"/>
      <c r="D11" s="717" t="n"/>
      <c r="E11" s="750" t="n">
        <v>0.5486774519258673</v>
      </c>
      <c r="F11" s="66" t="inlineStr">
        <is>
          <t>Heuman (2005)</t>
        </is>
      </c>
      <c r="I11" s="657" t="inlineStr">
        <is>
          <t>Directional signage</t>
        </is>
      </c>
      <c r="J11" s="751" t="n">
        <v>0.5486774519258673</v>
      </c>
      <c r="K11" s="648"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8" t="n"/>
    </row>
    <row r="18" ht="15.75" customHeight="1" thickTop="1">
      <c r="B18" s="752" t="inlineStr">
        <is>
          <t>Off-road segregated cycle track</t>
        </is>
      </c>
      <c r="C18" s="740" t="n"/>
      <c r="D18" s="741" t="n"/>
      <c r="E18" s="84" t="n">
        <v>7.03</v>
      </c>
      <c r="F18" s="649" t="inlineStr">
        <is>
          <t>Hopkinson &amp; Wardman (1996)</t>
        </is>
      </c>
      <c r="G18" s="650" t="n"/>
      <c r="I18" s="102" t="inlineStr">
        <is>
          <t>Off-road segregated cycle track</t>
        </is>
      </c>
      <c r="J18" s="103" t="n">
        <v>7.03</v>
      </c>
    </row>
    <row r="19">
      <c r="B19" s="753" t="inlineStr">
        <is>
          <t>On-road segregated cycle lane</t>
        </is>
      </c>
      <c r="D19" s="745" t="n"/>
      <c r="E19" s="85" t="n">
        <v>2.99</v>
      </c>
      <c r="F19" s="649" t="inlineStr">
        <is>
          <t>Hopkinson &amp; Wardman (1996)</t>
        </is>
      </c>
      <c r="G19" s="650" t="n"/>
      <c r="I19" s="102" t="inlineStr">
        <is>
          <t>On-road segregated cycle lane</t>
        </is>
      </c>
      <c r="J19" s="103" t="n">
        <v>2.99</v>
      </c>
    </row>
    <row r="20" ht="25.5" customHeight="1">
      <c r="B20" s="753" t="inlineStr">
        <is>
          <t>On-road non-segregated cycle lane</t>
        </is>
      </c>
      <c r="D20" s="745" t="n"/>
      <c r="E20" s="85" t="n">
        <v>2.97</v>
      </c>
      <c r="F20" s="649" t="inlineStr">
        <is>
          <t>Wardman et al. (1997)</t>
        </is>
      </c>
      <c r="G20" s="650" t="n"/>
      <c r="I20" s="102" t="inlineStr">
        <is>
          <t>On-road non-segregated cycle lane</t>
        </is>
      </c>
      <c r="J20" s="103" t="n">
        <v>2.97</v>
      </c>
    </row>
    <row r="21">
      <c r="B21" s="753" t="inlineStr">
        <is>
          <t>Wider lane</t>
        </is>
      </c>
      <c r="D21" s="745" t="n"/>
      <c r="E21" s="85" t="n">
        <v>1.81</v>
      </c>
      <c r="F21" s="649" t="inlineStr">
        <is>
          <t>Hopkinson &amp; Wardman (1996)</t>
        </is>
      </c>
      <c r="G21" s="650" t="n"/>
      <c r="I21" s="102" t="inlineStr">
        <is>
          <t>Wider lane</t>
        </is>
      </c>
      <c r="J21" s="103" t="n">
        <v>1.81</v>
      </c>
    </row>
    <row r="22" ht="15.75" customHeight="1" thickBot="1">
      <c r="B22" s="754" t="inlineStr">
        <is>
          <t>Shared bus lane</t>
        </is>
      </c>
      <c r="C22" s="406" t="n"/>
      <c r="D22" s="755" t="n"/>
      <c r="E22" s="86" t="n">
        <v>0.77</v>
      </c>
      <c r="F22" s="652" t="inlineStr">
        <is>
          <t>Hopkinson &amp; Wardman (1996)</t>
        </is>
      </c>
      <c r="G22" s="650" t="n"/>
      <c r="I22" s="102" t="inlineStr">
        <is>
          <t>Shared bus lane</t>
        </is>
      </c>
      <c r="J22" s="103" t="n">
        <v>0.77</v>
      </c>
    </row>
    <row r="23">
      <c r="B23" s="87" t="n"/>
      <c r="C23" s="88" t="n"/>
      <c r="D23" s="89" t="n"/>
      <c r="E23" s="90" t="inlineStr">
        <is>
          <t>pence</t>
        </is>
      </c>
      <c r="F23" s="88" t="n"/>
      <c r="G23" s="88" t="n"/>
      <c r="H23" s="648" t="n"/>
      <c r="I23" s="102" t="inlineStr">
        <is>
          <t>No provision</t>
        </is>
      </c>
      <c r="J23" s="103" t="n">
        <v>0</v>
      </c>
    </row>
    <row r="24">
      <c r="B24" s="648" t="inlineStr">
        <is>
          <t>Secure cycle parking facilities</t>
        </is>
      </c>
      <c r="C24" s="649" t="n"/>
      <c r="D24" s="650" t="n"/>
      <c r="E24" s="91" t="n">
        <v>98.14</v>
      </c>
      <c r="F24" s="649" t="inlineStr">
        <is>
          <t>Wardman et al. (2007)</t>
        </is>
      </c>
      <c r="G24" s="649" t="n"/>
      <c r="H24" s="648" t="n"/>
    </row>
    <row r="25" ht="15.75" customHeight="1" thickBot="1">
      <c r="B25" s="92" t="inlineStr">
        <is>
          <t>Changing and shower facilities</t>
        </is>
      </c>
      <c r="C25" s="53" t="n"/>
      <c r="D25" s="57" t="n"/>
      <c r="E25" s="93" t="n">
        <v>20.82</v>
      </c>
      <c r="F25" s="53" t="inlineStr">
        <is>
          <t>Wardman et al. (2007)</t>
        </is>
      </c>
      <c r="G25" s="53" t="n"/>
      <c r="H25" s="648"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6">
        <f>dr_health30</f>
        <v/>
      </c>
      <c r="D4" s="182" t="inlineStr">
        <is>
          <t>From Input Summary sheet</t>
        </is>
      </c>
      <c r="E4" s="108" t="n"/>
    </row>
    <row r="5">
      <c r="B5" s="233" t="inlineStr">
        <is>
          <t>Health discount rate (years 30-79)</t>
        </is>
      </c>
      <c r="C5" s="756">
        <f>dr_health30plus</f>
        <v/>
      </c>
      <c r="D5" s="182" t="inlineStr">
        <is>
          <t>From Input Summary sheet</t>
        </is>
      </c>
      <c r="E5" s="108" t="n"/>
    </row>
    <row r="6">
      <c r="B6" s="678"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7"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8" t="n">
        <v>6.8</v>
      </c>
      <c r="D11" s="678" t="n">
        <v>3.3</v>
      </c>
      <c r="E11" s="108" t="inlineStr">
        <is>
          <t>Reference: Compendium of Physical Activities</t>
        </is>
      </c>
      <c r="I11" s="202" t="n">
        <v>0</v>
      </c>
      <c r="J11" s="203">
        <f>((1/(1+C4))^(I11))</f>
        <v/>
      </c>
    </row>
    <row r="12">
      <c r="B12" s="233" t="inlineStr">
        <is>
          <t>Relative risks (RRs) for all-cause mortality</t>
        </is>
      </c>
      <c r="C12" s="678" t="n">
        <v>0.9</v>
      </c>
      <c r="D12" s="678" t="n">
        <v>0.9</v>
      </c>
      <c r="E12" s="108" t="inlineStr">
        <is>
          <t>Reference: Kelly et al. 2014</t>
        </is>
      </c>
      <c r="I12" s="204">
        <f>I11+1</f>
        <v/>
      </c>
      <c r="J12" s="203">
        <f>((1/(1+$C$4))^(I12))</f>
        <v/>
      </c>
    </row>
    <row r="13">
      <c r="B13" s="678" t="inlineStr">
        <is>
          <t>Maximum benefits cap</t>
        </is>
      </c>
      <c r="C13" s="678" t="n">
        <v>0.55</v>
      </c>
      <c r="D13" s="684"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8" t="n"/>
      <c r="D19" s="759" t="n">
        <v>4.84</v>
      </c>
      <c r="F19" s="182" t="n">
        <v>1.1</v>
      </c>
      <c r="G19" s="179" t="n"/>
      <c r="I19" s="204">
        <f>I18+1</f>
        <v/>
      </c>
      <c r="J19" s="203">
        <f>((1/(1+$C$4))^(I19))</f>
        <v/>
      </c>
    </row>
    <row r="20" ht="15.75" customHeight="1">
      <c r="B20" s="320" t="inlineStr">
        <is>
          <t>Factor</t>
        </is>
      </c>
      <c r="C20" s="758" t="n"/>
      <c r="D20" s="760">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61"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62" t="n"/>
      <c r="C25" s="179" t="inlineStr">
        <is>
          <t>0-19</t>
        </is>
      </c>
      <c r="D25" s="211" t="n">
        <v>0.16</v>
      </c>
      <c r="E25" s="212" t="n">
        <v>0.04</v>
      </c>
      <c r="F25" s="211" t="n">
        <v>0.15</v>
      </c>
      <c r="G25" s="212" t="n">
        <v>0.15</v>
      </c>
      <c r="I25" s="204">
        <f>I24+1</f>
        <v/>
      </c>
      <c r="J25" s="203">
        <f>((1/(1+$C$4))^(I25))</f>
        <v/>
      </c>
    </row>
    <row r="26">
      <c r="B26" s="763"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0"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4"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62" t="n"/>
      <c r="C34" s="487" t="inlineStr">
        <is>
          <t>0-19</t>
        </is>
      </c>
      <c r="D34" s="216" t="n">
        <v>1.81</v>
      </c>
      <c r="E34" s="485" t="n">
        <v>1.55</v>
      </c>
      <c r="F34" s="487" t="n">
        <v>0.68</v>
      </c>
      <c r="G34" s="485" t="n">
        <v>0.64</v>
      </c>
      <c r="I34" s="204">
        <f>I33+1</f>
        <v/>
      </c>
      <c r="J34" s="203">
        <f>((1/(1+$C$4))^(I34))</f>
        <v/>
      </c>
    </row>
    <row r="35">
      <c r="B35" s="763"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4"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62" t="n"/>
      <c r="C42" s="487" t="inlineStr">
        <is>
          <t>0-19</t>
        </is>
      </c>
      <c r="D42" s="765">
        <f>D34*$D$20</f>
        <v/>
      </c>
      <c r="E42" s="488">
        <f>E34*$D$20</f>
        <v/>
      </c>
      <c r="F42" s="489">
        <f>F34*$F$20</f>
        <v/>
      </c>
      <c r="G42" s="488">
        <f>G34*$F$20</f>
        <v/>
      </c>
      <c r="I42" s="204">
        <f>I41+1</f>
        <v/>
      </c>
      <c r="J42" s="203">
        <f>((1/(1+$C$5))^(I42))</f>
        <v/>
      </c>
    </row>
    <row r="43">
      <c r="B43" s="763"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4"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62" t="n"/>
      <c r="C50" s="485" t="inlineStr">
        <is>
          <t>0-19</t>
        </is>
      </c>
      <c r="D50" s="216" t="n">
        <v>6.12</v>
      </c>
      <c r="E50" s="485" t="n">
        <v>4.45</v>
      </c>
      <c r="F50" s="216" t="n">
        <v>2.55</v>
      </c>
      <c r="G50" s="485" t="n">
        <v>2.53</v>
      </c>
      <c r="I50" s="204">
        <f>I49+1</f>
        <v/>
      </c>
      <c r="J50" s="203">
        <f>((1/(1+$C$5))^(I50))</f>
        <v/>
      </c>
    </row>
    <row r="51">
      <c r="B51" s="763"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0"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4"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62" t="n"/>
      <c r="C59" s="485" t="inlineStr">
        <is>
          <t>0-19</t>
        </is>
      </c>
      <c r="D59" s="766" t="n">
        <v>0.000419487171733789</v>
      </c>
      <c r="E59" s="766" t="n">
        <v>0.00031919321122592</v>
      </c>
      <c r="I59" s="204">
        <f>I58+1</f>
        <v/>
      </c>
      <c r="J59" s="203">
        <f>((1/(1+$C$5))^(I59))</f>
        <v/>
      </c>
    </row>
    <row r="60">
      <c r="B60" s="762" t="n"/>
      <c r="C60" s="179" t="inlineStr">
        <is>
          <t>20-49</t>
        </is>
      </c>
      <c r="D60" s="767" t="n">
        <v>0.00118334298674454</v>
      </c>
      <c r="E60" s="767" t="n">
        <v>0.000711640063279749</v>
      </c>
      <c r="I60" s="204">
        <f>I59+1</f>
        <v/>
      </c>
      <c r="J60" s="203">
        <f>((1/(1+$C$5))^(I60))</f>
        <v/>
      </c>
    </row>
    <row r="61">
      <c r="B61" s="768" t="n"/>
      <c r="C61" s="179" t="inlineStr">
        <is>
          <t>50-64</t>
        </is>
      </c>
      <c r="D61" s="767" t="n">
        <v>0.00626692695497091</v>
      </c>
      <c r="E61" s="767" t="n">
        <v>0.00418871635096194</v>
      </c>
      <c r="I61" s="204">
        <f>I60+1</f>
        <v/>
      </c>
      <c r="J61" s="203">
        <f>((1/(1+$C$5))^(I61))</f>
        <v/>
      </c>
    </row>
    <row r="62">
      <c r="B62" s="179" t="n"/>
      <c r="C62" s="213" t="inlineStr">
        <is>
          <t>65-80</t>
        </is>
      </c>
      <c r="D62" s="767" t="n">
        <v>0.0245914379795143</v>
      </c>
      <c r="E62" s="767" t="n">
        <v>0.0166862646623137</v>
      </c>
      <c r="I62" s="204">
        <f>I61+1</f>
        <v/>
      </c>
      <c r="J62" s="203">
        <f>((1/(1+$C$5))^(I62))</f>
        <v/>
      </c>
    </row>
    <row r="63">
      <c r="C63" s="680" t="inlineStr">
        <is>
          <t>80+</t>
        </is>
      </c>
      <c r="D63" s="769" t="n">
        <v>0.1147066504</v>
      </c>
      <c r="E63" s="769" t="n">
        <v>0.0994842722999999</v>
      </c>
      <c r="I63" s="204">
        <f>I62+1</f>
        <v/>
      </c>
      <c r="J63" s="203">
        <f>((1/(1+$C$5))^(I63))</f>
        <v/>
      </c>
    </row>
    <row r="64">
      <c r="E64" s="41" t="n"/>
      <c r="I64" s="204">
        <f>I63+1</f>
        <v/>
      </c>
      <c r="J64" s="203">
        <f>((1/(1+$C$5))^(I64))</f>
        <v/>
      </c>
    </row>
    <row r="65">
      <c r="C65" s="235" t="n"/>
      <c r="D65" s="235" t="n"/>
      <c r="E65" s="235" t="n"/>
      <c r="I65" s="204">
        <f>I64+1</f>
        <v/>
      </c>
      <c r="J65" s="203">
        <f>((1/(1+$C$5))^(I65))</f>
        <v/>
      </c>
    </row>
    <row r="66">
      <c r="B66" s="663"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8"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0" t="inlineStr">
        <is>
          <t>80+</t>
        </is>
      </c>
      <c r="D71" s="684">
        <f>D96</f>
        <v/>
      </c>
      <c r="E71" s="684">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3"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62" t="n"/>
      <c r="C76" s="485" t="inlineStr">
        <is>
          <t>0-19</t>
        </is>
      </c>
      <c r="D76" s="219" t="n">
        <v>81.6582100843589</v>
      </c>
      <c r="E76" s="490" t="n">
        <v>82.81242079184629</v>
      </c>
      <c r="F76" s="220" t="n"/>
      <c r="G76" s="220" t="n"/>
      <c r="I76" s="204">
        <f>I75+1</f>
        <v/>
      </c>
      <c r="J76" s="203">
        <f>((1/(1+$C$5))^(I76))</f>
        <v/>
      </c>
    </row>
    <row r="77">
      <c r="B77" s="762" t="n"/>
      <c r="C77" s="179" t="inlineStr">
        <is>
          <t>20-49</t>
        </is>
      </c>
      <c r="D77" s="221" t="n">
        <v>47.2375089701065</v>
      </c>
      <c r="E77" s="203" t="n">
        <v>45.8771041512507</v>
      </c>
      <c r="F77" s="220" t="n"/>
      <c r="G77" s="220" t="n"/>
      <c r="I77" s="204">
        <f>I76+1</f>
        <v/>
      </c>
      <c r="J77" s="203">
        <f>((1/(1+$C$5))^(I77))</f>
        <v/>
      </c>
    </row>
    <row r="78">
      <c r="B78" s="768"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0"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0"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70" t="n"/>
    </row>
    <row r="131">
      <c r="C131" s="770" t="n"/>
    </row>
    <row r="132">
      <c r="C132" s="770" t="n"/>
    </row>
    <row r="133">
      <c r="C133" s="215" t="n"/>
    </row>
    <row r="134">
      <c r="B134" s="771" t="n"/>
      <c r="C134" s="771" t="n"/>
    </row>
    <row r="135">
      <c r="B135" s="771" t="n"/>
      <c r="C135" s="771" t="n"/>
    </row>
    <row r="136">
      <c r="B136" s="771" t="n"/>
      <c r="C136" s="771" t="n"/>
    </row>
    <row r="137">
      <c r="B137" s="771" t="n"/>
      <c r="C137" s="771"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8" t="inlineStr">
        <is>
          <t>Days per year</t>
        </is>
      </c>
      <c r="D9" s="678">
        <f>scheme_days</f>
        <v/>
      </c>
      <c r="E9" s="678">
        <f>scheme_days</f>
        <v/>
      </c>
    </row>
    <row r="11" ht="15.75" customHeight="1">
      <c r="A11" s="105" t="inlineStr">
        <is>
          <t xml:space="preserve">Calculations </t>
        </is>
      </c>
    </row>
    <row r="12" ht="15.75" customHeight="1">
      <c r="B12" s="105" t="inlineStr">
        <is>
          <t xml:space="preserve">Trip numbers </t>
        </is>
      </c>
      <c r="C12" s="678" t="inlineStr">
        <is>
          <t>Number of new trips</t>
        </is>
      </c>
      <c r="D12" s="678">
        <f>use_new-use</f>
        <v/>
      </c>
      <c r="E12" s="678">
        <f>use_newP-useP</f>
        <v/>
      </c>
    </row>
    <row r="13">
      <c r="C13" s="678" t="inlineStr">
        <is>
          <t>Number of new users</t>
        </is>
      </c>
      <c r="D13" s="167">
        <f>D12/(1+return)</f>
        <v/>
      </c>
      <c r="E13" s="167">
        <f>E12/(1+return)</f>
        <v/>
      </c>
    </row>
    <row r="14">
      <c r="C14" s="678" t="inlineStr">
        <is>
          <t>Number of existing-user trips</t>
        </is>
      </c>
      <c r="D14" s="678">
        <f>use_new-D12</f>
        <v/>
      </c>
      <c r="E14" s="678">
        <f>use_newP-E12</f>
        <v/>
      </c>
    </row>
    <row r="15">
      <c r="C15" s="678" t="inlineStr">
        <is>
          <t>Number of existing-users</t>
        </is>
      </c>
      <c r="D15" s="678">
        <f>D14/(1+return)</f>
        <v/>
      </c>
      <c r="E15" s="678">
        <f>E14/(1+return)</f>
        <v/>
      </c>
    </row>
    <row r="18" ht="15.75" customHeight="1">
      <c r="B18" s="105" t="inlineStr">
        <is>
          <t xml:space="preserve">Time Calculations </t>
        </is>
      </c>
      <c r="C18" s="678" t="inlineStr">
        <is>
          <t>Days per week</t>
        </is>
      </c>
      <c r="D18" s="678">
        <f>7*scheme_days/365</f>
        <v/>
      </c>
      <c r="E18" s="678">
        <f>7*scheme_days/365</f>
        <v/>
      </c>
    </row>
    <row r="19">
      <c r="C19" s="678" t="inlineStr">
        <is>
          <t>Average time per user</t>
        </is>
      </c>
      <c r="D19" s="684">
        <f>60*(1+return)*DS_km/speed</f>
        <v/>
      </c>
      <c r="E19" s="684">
        <f>60*(1+return)*DS_kmP/speedP</f>
        <v/>
      </c>
    </row>
    <row r="23" ht="15.75" customHeight="1">
      <c r="B23" s="105" t="inlineStr">
        <is>
          <t xml:space="preserve">Distance Calculations </t>
        </is>
      </c>
      <c r="C23" s="678"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8" t="inlineStr">
        <is>
          <t>reduction in taxi passenger km</t>
        </is>
      </c>
      <c r="D26" s="167">
        <f>D23*'Input Summary'!D34</f>
        <v/>
      </c>
      <c r="E26" s="167">
        <f>E23*'Input Summary'!D56</f>
        <v/>
      </c>
      <c r="F26" s="105" t="n"/>
    </row>
    <row r="27">
      <c r="C27" s="678"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72" t="n"/>
    </row>
    <row r="51">
      <c r="E51" s="772" t="n"/>
    </row>
    <row r="52">
      <c r="E52" s="772"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8" t="inlineStr">
        <is>
          <t>New users</t>
        </is>
      </c>
      <c r="D4" s="684">
        <f>'General Calculations'!D13</f>
        <v/>
      </c>
      <c r="E4" s="684">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8" t="inlineStr">
        <is>
          <t>Time per user per commuting day</t>
        </is>
      </c>
      <c r="D14" s="684">
        <f>60*(1+return)*DS_km/speed</f>
        <v/>
      </c>
      <c r="E14" s="684">
        <f>60*(1+return)*DS_kmP/speedP</f>
        <v/>
      </c>
    </row>
    <row r="15">
      <c r="C15" s="678" t="inlineStr">
        <is>
          <t>Compared to doing 30 minutes of exercise each weekday</t>
        </is>
      </c>
      <c r="D15" s="684">
        <f>D14*scheme_days/(30*(5/7)*365)</f>
        <v/>
      </c>
      <c r="E15" s="684">
        <f>E14*scheme_days/(30*(5/7)*365)</f>
        <v/>
      </c>
      <c r="G15" s="773"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73" t="n"/>
      <c r="H19" s="42" t="n"/>
    </row>
    <row r="20">
      <c r="C20" s="134" t="inlineStr">
        <is>
          <t>Output lost from day leave</t>
        </is>
      </c>
      <c r="D20" s="774">
        <f>'TAG VoT'!F21*D10</f>
        <v/>
      </c>
      <c r="E20" s="774">
        <f>'TAG VoT'!$F$21*E10</f>
        <v/>
      </c>
    </row>
    <row r="21">
      <c r="C21" s="134" t="inlineStr">
        <is>
          <t>Increased output from reduced absenteeism</t>
        </is>
      </c>
      <c r="D21" s="775">
        <f>D19*D20</f>
        <v/>
      </c>
      <c r="E21" s="776">
        <f>E19*E20</f>
        <v/>
      </c>
    </row>
    <row r="22">
      <c r="C22" s="138" t="n"/>
      <c r="D22" s="777" t="n"/>
      <c r="E22" s="778" t="n"/>
    </row>
    <row r="23" ht="15.75" customHeight="1">
      <c r="C23" s="144" t="inlineStr">
        <is>
          <t>Total</t>
        </is>
      </c>
      <c r="D23" s="779">
        <f>D21+E21</f>
        <v/>
      </c>
      <c r="E23" s="146" t="n"/>
      <c r="F23" s="138" t="n"/>
    </row>
    <row r="24">
      <c r="F24" s="138" t="n"/>
    </row>
    <row r="25">
      <c r="C25" s="119" t="n"/>
      <c r="D25" s="119" t="n"/>
      <c r="E25" s="119" t="n"/>
      <c r="F25" s="119" t="n"/>
      <c r="G25" s="119" t="n"/>
      <c r="H25" s="780"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80" t="n"/>
      <c r="E39" s="780" t="n"/>
    </row>
    <row r="40">
      <c r="D40" s="780" t="n"/>
      <c r="E40" s="780"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81">
        <f>D21*D27</f>
        <v/>
      </c>
      <c r="E30" s="782">
        <f>E21*E25*scheme_days</f>
        <v/>
      </c>
      <c r="F30" s="492" t="n"/>
      <c r="G30" s="492" t="n"/>
      <c r="H30" s="492" t="n"/>
    </row>
    <row r="31">
      <c r="A31" s="492" t="n"/>
      <c r="B31" s="492" t="n"/>
      <c r="C31" s="492" t="n"/>
      <c r="D31" s="783" t="n"/>
      <c r="E31" s="783" t="n"/>
      <c r="F31" s="492" t="n"/>
      <c r="G31" s="492" t="n"/>
      <c r="H31" s="492" t="n"/>
    </row>
    <row r="32">
      <c r="A32" s="492" t="n"/>
      <c r="B32" s="492" t="n"/>
      <c r="C32" s="492" t="n"/>
      <c r="D32" s="783" t="n"/>
      <c r="E32" s="783"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4">
        <f>D22*D9*scheme_days/2</f>
        <v/>
      </c>
      <c r="E34" s="498" t="n"/>
      <c r="F34" s="492" t="n"/>
      <c r="G34" s="492" t="n"/>
    </row>
    <row r="35">
      <c r="B35" s="492" t="n"/>
      <c r="C35" s="505" t="inlineStr">
        <is>
          <t>Ambience benefit - new</t>
        </is>
      </c>
      <c r="D35" s="785">
        <f>D9*D30/2</f>
        <v/>
      </c>
      <c r="E35" s="786">
        <f>E9*E30/2</f>
        <v/>
      </c>
      <c r="F35" s="492" t="n"/>
      <c r="G35" s="783" t="n"/>
    </row>
    <row r="36">
      <c r="B36" s="492" t="n"/>
      <c r="C36" s="515" t="inlineStr">
        <is>
          <t>Total - new users</t>
        </is>
      </c>
      <c r="D36" s="787">
        <f>D34+D35</f>
        <v/>
      </c>
      <c r="E36" s="788">
        <f>E35</f>
        <v/>
      </c>
      <c r="F36" s="492" t="n"/>
      <c r="G36" s="492" t="n"/>
    </row>
    <row r="37">
      <c r="B37" s="492" t="n"/>
      <c r="C37" s="492" t="n"/>
      <c r="D37" s="492" t="n"/>
      <c r="E37" s="492" t="n"/>
      <c r="F37" s="492" t="n"/>
      <c r="G37" s="492" t="n"/>
    </row>
    <row r="38">
      <c r="B38" s="492" t="n"/>
      <c r="C38" s="492" t="n"/>
      <c r="D38" s="789"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90">
        <f>D22*D10*scheme_days</f>
        <v/>
      </c>
      <c r="E40" s="498" t="n"/>
      <c r="F40" s="492" t="n"/>
      <c r="G40" s="492" t="n"/>
    </row>
    <row r="41">
      <c r="B41" s="492" t="n"/>
      <c r="C41" s="505" t="inlineStr">
        <is>
          <t>Ambience benefit - existing</t>
        </is>
      </c>
      <c r="D41" s="785">
        <f>D30*D10</f>
        <v/>
      </c>
      <c r="E41" s="786">
        <f>E30*E10</f>
        <v/>
      </c>
      <c r="F41" s="492" t="n"/>
      <c r="G41" s="492" t="n"/>
    </row>
    <row r="42">
      <c r="B42" s="492" t="n"/>
      <c r="C42" s="515" t="inlineStr">
        <is>
          <t>Total - Exisiting Users</t>
        </is>
      </c>
      <c r="D42" s="787">
        <f>D40+D41</f>
        <v/>
      </c>
      <c r="E42" s="788">
        <f>E41</f>
        <v/>
      </c>
      <c r="F42" s="492" t="n"/>
      <c r="G42" s="492" t="n"/>
    </row>
    <row r="43">
      <c r="B43" s="492" t="n"/>
      <c r="C43" s="492" t="n"/>
      <c r="D43" s="783" t="n"/>
      <c r="E43" s="492" t="n"/>
      <c r="F43" s="492" t="n"/>
      <c r="G43" s="492" t="n"/>
    </row>
    <row r="44" ht="15" customHeight="1">
      <c r="B44" s="117" t="inlineStr">
        <is>
          <t>Totals</t>
        </is>
      </c>
      <c r="C44" s="492" t="n"/>
      <c r="D44" s="783" t="n"/>
      <c r="E44" s="791" t="n"/>
      <c r="F44" s="492" t="n"/>
      <c r="G44" s="492" t="n"/>
    </row>
    <row r="45" ht="15" customHeight="1">
      <c r="B45" s="492" t="n"/>
      <c r="C45" s="497" t="inlineStr">
        <is>
          <t>Total for new users</t>
        </is>
      </c>
      <c r="D45" s="783" t="n"/>
      <c r="E45" s="792">
        <f>D36+E36</f>
        <v/>
      </c>
      <c r="F45" s="492" t="n"/>
      <c r="G45" s="492" t="n"/>
    </row>
    <row r="46" ht="15" customHeight="1">
      <c r="B46" s="492" t="n"/>
      <c r="C46" s="499" t="inlineStr">
        <is>
          <t xml:space="preserve">Total for exisitng users </t>
        </is>
      </c>
      <c r="D46" s="492" t="n"/>
      <c r="E46" s="793">
        <f>D42+E42</f>
        <v/>
      </c>
      <c r="F46" s="492" t="n"/>
      <c r="G46" s="492" t="n"/>
    </row>
    <row r="47" ht="15" customHeight="1">
      <c r="B47" s="492" t="n"/>
      <c r="C47" s="499" t="inlineStr">
        <is>
          <t>Total by mode</t>
        </is>
      </c>
      <c r="D47" s="794">
        <f>D36+D42</f>
        <v/>
      </c>
      <c r="E47" s="793">
        <f>E36+E42</f>
        <v/>
      </c>
      <c r="F47" s="492" t="n"/>
      <c r="G47" s="492" t="n"/>
    </row>
    <row r="48" ht="15" customHeight="1">
      <c r="B48" s="492" t="n"/>
      <c r="C48" s="155" t="inlineStr">
        <is>
          <t>Overall Benefit</t>
        </is>
      </c>
      <c r="D48" s="117" t="n"/>
      <c r="E48" s="795">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8" t="inlineStr">
        <is>
          <t xml:space="preserve">Cycling </t>
        </is>
      </c>
      <c r="F2" s="678"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5" t="inlineStr">
        <is>
          <t>Number of individual users per day</t>
        </is>
      </c>
      <c r="C8" s="125" t="inlineStr">
        <is>
          <t xml:space="preserve"> </t>
        </is>
      </c>
      <c r="D8" s="678" t="inlineStr">
        <is>
          <t>Male</t>
        </is>
      </c>
      <c r="E8" s="125" t="inlineStr">
        <is>
          <t>Female</t>
        </is>
      </c>
      <c r="F8" s="156" t="inlineStr">
        <is>
          <t>Male</t>
        </is>
      </c>
      <c r="G8" s="678" t="inlineStr">
        <is>
          <t>Female</t>
        </is>
      </c>
    </row>
    <row r="9">
      <c r="B9" s="796"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6"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6" t="n"/>
      <c r="C18" s="125" t="inlineStr">
        <is>
          <t xml:space="preserve"> </t>
        </is>
      </c>
      <c r="D18" s="678" t="inlineStr">
        <is>
          <t>Male</t>
        </is>
      </c>
      <c r="E18" s="125" t="inlineStr">
        <is>
          <t>Female</t>
        </is>
      </c>
      <c r="F18" s="678" t="inlineStr">
        <is>
          <t>Male</t>
        </is>
      </c>
      <c r="G18" s="678" t="inlineStr">
        <is>
          <t>Female</t>
        </is>
      </c>
    </row>
    <row r="19">
      <c r="B19" s="179" t="n"/>
      <c r="C19" s="125" t="inlineStr">
        <is>
          <t>0-19</t>
        </is>
      </c>
      <c r="D19" s="797">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8" t="inlineStr">
        <is>
          <t>Male</t>
        </is>
      </c>
      <c r="E27" s="678" t="inlineStr">
        <is>
          <t>Female</t>
        </is>
      </c>
      <c r="F27" s="520" t="inlineStr">
        <is>
          <t>Male</t>
        </is>
      </c>
      <c r="G27" s="680" t="inlineStr">
        <is>
          <t>Female</t>
        </is>
      </c>
    </row>
    <row r="28">
      <c r="C28" s="125" t="inlineStr">
        <is>
          <t>0-19</t>
        </is>
      </c>
      <c r="D28" s="678">
        <f>D19*'General Calculations'!$D$18</f>
        <v/>
      </c>
      <c r="E28" s="678">
        <f>E19*'General Calculations'!$D$18</f>
        <v/>
      </c>
      <c r="F28" s="156">
        <f>F19*'General Calculations'!$E$18</f>
        <v/>
      </c>
      <c r="G28" s="156">
        <f>G19*'General Calculations'!$E$18</f>
        <v/>
      </c>
    </row>
    <row r="29">
      <c r="C29" s="125" t="inlineStr">
        <is>
          <t>20-49</t>
        </is>
      </c>
      <c r="D29" s="678">
        <f>D20*'General Calculations'!$D$18</f>
        <v/>
      </c>
      <c r="E29" s="678">
        <f>E20*'General Calculations'!$D$18</f>
        <v/>
      </c>
      <c r="F29" s="156">
        <f>F20*'General Calculations'!$E$18</f>
        <v/>
      </c>
      <c r="G29" s="156">
        <f>G20*'General Calculations'!$E$18</f>
        <v/>
      </c>
    </row>
    <row r="30">
      <c r="C30" s="125" t="inlineStr">
        <is>
          <t>50-64</t>
        </is>
      </c>
      <c r="D30" s="678">
        <f>D21*'General Calculations'!$D$18</f>
        <v/>
      </c>
      <c r="E30" s="678">
        <f>E21*'General Calculations'!$D$18</f>
        <v/>
      </c>
      <c r="F30" s="156">
        <f>F21*'General Calculations'!$E$18</f>
        <v/>
      </c>
      <c r="G30" s="156">
        <f>G21*'General Calculations'!$E$18</f>
        <v/>
      </c>
    </row>
    <row r="31">
      <c r="C31" s="125" t="inlineStr">
        <is>
          <t>65-80</t>
        </is>
      </c>
      <c r="D31" s="678">
        <f>D22*'General Calculations'!$D$18</f>
        <v/>
      </c>
      <c r="E31" s="678">
        <f>E22*'General Calculations'!$D$18</f>
        <v/>
      </c>
      <c r="F31" s="156">
        <f>F22*'General Calculations'!$E$18</f>
        <v/>
      </c>
      <c r="G31" s="156">
        <f>G22*'General Calculations'!$E$18</f>
        <v/>
      </c>
    </row>
    <row r="32" ht="15" customHeight="1">
      <c r="C32" s="125" t="inlineStr">
        <is>
          <t>80+</t>
        </is>
      </c>
      <c r="D32" s="678">
        <f>D23*'General Calculations'!$D$18</f>
        <v/>
      </c>
      <c r="E32" s="678">
        <f>E23*'General Calculations'!$D$18</f>
        <v/>
      </c>
      <c r="F32" s="156">
        <f>F23*'General Calculations'!$E$18</f>
        <v/>
      </c>
      <c r="G32" s="156">
        <f>G23*'General Calculations'!$E$18</f>
        <v/>
      </c>
    </row>
    <row r="33">
      <c r="C33" s="125" t="inlineStr">
        <is>
          <t>Total</t>
        </is>
      </c>
      <c r="D33" s="678">
        <f>SUM(D28:D32)</f>
        <v/>
      </c>
      <c r="E33" s="678">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8" t="inlineStr">
        <is>
          <t>Male</t>
        </is>
      </c>
      <c r="E36" s="678" t="inlineStr">
        <is>
          <t>Female</t>
        </is>
      </c>
      <c r="F36" s="520" t="inlineStr">
        <is>
          <t>Male</t>
        </is>
      </c>
      <c r="G36" s="680" t="inlineStr">
        <is>
          <t>Female</t>
        </is>
      </c>
    </row>
    <row r="37">
      <c r="C37" s="125" t="inlineStr">
        <is>
          <t>0-19</t>
        </is>
      </c>
      <c r="D37" s="678">
        <f>D28/'Health Assumptions'!D50</f>
        <v/>
      </c>
      <c r="E37" s="678">
        <f>E28/'Health Assumptions'!E50</f>
        <v/>
      </c>
      <c r="F37" s="678">
        <f>F28/'Health Assumptions'!F50</f>
        <v/>
      </c>
      <c r="G37" s="678">
        <f>G28/'Health Assumptions'!G50</f>
        <v/>
      </c>
    </row>
    <row r="38">
      <c r="C38" s="125" t="inlineStr">
        <is>
          <t>20-49</t>
        </is>
      </c>
      <c r="D38" s="678">
        <f>D29/'Health Assumptions'!D51</f>
        <v/>
      </c>
      <c r="E38" s="678">
        <f>E29/'Health Assumptions'!E51</f>
        <v/>
      </c>
      <c r="F38" s="678">
        <f>F29/'Health Assumptions'!F51</f>
        <v/>
      </c>
      <c r="G38" s="678">
        <f>G29/'Health Assumptions'!G51</f>
        <v/>
      </c>
    </row>
    <row r="39">
      <c r="C39" s="125" t="inlineStr">
        <is>
          <t>50-64</t>
        </is>
      </c>
      <c r="D39" s="678">
        <f>D30/'Health Assumptions'!D52</f>
        <v/>
      </c>
      <c r="E39" s="678">
        <f>E30/'Health Assumptions'!E52</f>
        <v/>
      </c>
      <c r="F39" s="678">
        <f>F30/'Health Assumptions'!F52</f>
        <v/>
      </c>
      <c r="G39" s="678">
        <f>G30/'Health Assumptions'!G52</f>
        <v/>
      </c>
    </row>
    <row r="40" ht="15" customHeight="1">
      <c r="C40" s="125" t="inlineStr">
        <is>
          <t>65-80</t>
        </is>
      </c>
      <c r="D40" s="678">
        <f>D31/'Health Assumptions'!D53</f>
        <v/>
      </c>
      <c r="E40" s="678">
        <f>E31/'Health Assumptions'!E53</f>
        <v/>
      </c>
      <c r="F40" s="678">
        <f>F31/'Health Assumptions'!F53</f>
        <v/>
      </c>
      <c r="G40" s="678">
        <f>G31/'Health Assumptions'!G53</f>
        <v/>
      </c>
    </row>
    <row r="41">
      <c r="C41" s="125" t="inlineStr">
        <is>
          <t>80+</t>
        </is>
      </c>
      <c r="D41" s="678">
        <f>D32/'Health Assumptions'!D54</f>
        <v/>
      </c>
      <c r="E41" s="678">
        <f>E32/'Health Assumptions'!E54</f>
        <v/>
      </c>
      <c r="F41" s="678">
        <f>F32/'Health Assumptions'!F54</f>
        <v/>
      </c>
      <c r="G41" s="678">
        <f>G32/'Health Assumptions'!G54</f>
        <v/>
      </c>
    </row>
    <row r="42">
      <c r="C42" s="125" t="inlineStr">
        <is>
          <t>Total</t>
        </is>
      </c>
      <c r="D42" s="678">
        <f>SUM(D37:D41)</f>
        <v/>
      </c>
      <c r="E42" s="678">
        <f>SUM(E37:E41)</f>
        <v/>
      </c>
      <c r="F42" s="156">
        <f>SUM(F37:F41)</f>
        <v/>
      </c>
      <c r="G42" s="678">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8" t="inlineStr">
        <is>
          <t>Male</t>
        </is>
      </c>
      <c r="E45" s="678" t="inlineStr">
        <is>
          <t>Female</t>
        </is>
      </c>
      <c r="F45" s="520" t="inlineStr">
        <is>
          <t>Male</t>
        </is>
      </c>
      <c r="G45" s="680" t="inlineStr">
        <is>
          <t>Female</t>
        </is>
      </c>
    </row>
    <row r="46">
      <c r="C46" s="125" t="inlineStr">
        <is>
          <t>0-19</t>
        </is>
      </c>
      <c r="D46" s="678">
        <f>'Health Assumptions'!$C$11*'Health Calculations'!D37</f>
        <v/>
      </c>
      <c r="E46" s="678">
        <f>'Health Assumptions'!$C$11*'Health Calculations'!E37</f>
        <v/>
      </c>
      <c r="F46" s="156">
        <f>'Health Assumptions'!$D$11*'Health Calculations'!F37</f>
        <v/>
      </c>
      <c r="G46" s="678">
        <f>'Health Assumptions'!$D$11*'Health Calculations'!G37</f>
        <v/>
      </c>
    </row>
    <row r="47">
      <c r="C47" s="125" t="inlineStr">
        <is>
          <t>20-49</t>
        </is>
      </c>
      <c r="D47" s="678">
        <f>'Health Assumptions'!$C$11*'Health Calculations'!D38</f>
        <v/>
      </c>
      <c r="E47" s="678">
        <f>'Health Assumptions'!$C$11*'Health Calculations'!E38</f>
        <v/>
      </c>
      <c r="F47" s="156">
        <f>'Health Assumptions'!$D$11*'Health Calculations'!F38</f>
        <v/>
      </c>
      <c r="G47" s="678">
        <f>'Health Assumptions'!$D$11*'Health Calculations'!G38</f>
        <v/>
      </c>
    </row>
    <row r="48" ht="15" customHeight="1">
      <c r="C48" s="125" t="inlineStr">
        <is>
          <t>50-64</t>
        </is>
      </c>
      <c r="D48" s="678">
        <f>'Health Assumptions'!$C$11*'Health Calculations'!D39</f>
        <v/>
      </c>
      <c r="E48" s="678">
        <f>'Health Assumptions'!$C$11*'Health Calculations'!E39</f>
        <v/>
      </c>
      <c r="F48" s="156">
        <f>'Health Assumptions'!$D$11*'Health Calculations'!F39</f>
        <v/>
      </c>
      <c r="G48" s="678">
        <f>'Health Assumptions'!$D$11*'Health Calculations'!G39</f>
        <v/>
      </c>
    </row>
    <row r="49">
      <c r="C49" s="125" t="inlineStr">
        <is>
          <t>65-80</t>
        </is>
      </c>
      <c r="D49" s="678">
        <f>'Health Assumptions'!$C$11*'Health Calculations'!D40</f>
        <v/>
      </c>
      <c r="E49" s="678">
        <f>'Health Assumptions'!$C$11*'Health Calculations'!E40</f>
        <v/>
      </c>
      <c r="F49" s="156">
        <f>'Health Assumptions'!$D$11*'Health Calculations'!F40</f>
        <v/>
      </c>
      <c r="G49" s="678">
        <f>'Health Assumptions'!$D$11*'Health Calculations'!G40</f>
        <v/>
      </c>
    </row>
    <row r="50">
      <c r="C50" s="125" t="inlineStr">
        <is>
          <t>80+</t>
        </is>
      </c>
      <c r="D50" s="678">
        <f>'Health Assumptions'!$C$11*'Health Calculations'!D41</f>
        <v/>
      </c>
      <c r="E50" s="678">
        <f>'Health Assumptions'!$C$11*'Health Calculations'!E41</f>
        <v/>
      </c>
      <c r="F50" s="156">
        <f>'Health Assumptions'!$D$11*'Health Calculations'!F41</f>
        <v/>
      </c>
      <c r="G50" s="678">
        <f>'Health Assumptions'!$D$11*'Health Calculations'!G41</f>
        <v/>
      </c>
    </row>
    <row r="51">
      <c r="C51" s="125" t="inlineStr">
        <is>
          <t>Total</t>
        </is>
      </c>
      <c r="D51" s="678">
        <f>SUM(D46:D50)</f>
        <v/>
      </c>
      <c r="E51" s="678">
        <f>SUM(E46:E50)</f>
        <v/>
      </c>
      <c r="F51" s="156">
        <f>SUM(F46:F50)</f>
        <v/>
      </c>
      <c r="G51" s="678">
        <f>SUM(G46:G50)</f>
        <v/>
      </c>
    </row>
    <row r="53" ht="15" customHeight="1">
      <c r="B53" s="676"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8" t="inlineStr">
        <is>
          <t>Male</t>
        </is>
      </c>
      <c r="E54" s="678" t="inlineStr">
        <is>
          <t>Female</t>
        </is>
      </c>
      <c r="F54" s="156" t="inlineStr">
        <is>
          <t>Male</t>
        </is>
      </c>
      <c r="G54" s="678" t="inlineStr">
        <is>
          <t>Female</t>
        </is>
      </c>
      <c r="L54" s="161" t="n"/>
    </row>
    <row r="55">
      <c r="C55" s="125" t="inlineStr">
        <is>
          <t>0-19</t>
        </is>
      </c>
      <c r="D55" s="684">
        <f>IF(EXP(-(-(LN('Health Assumptions'!$C$12))/'Health Assumptions'!$C$8)*D46)&lt; 'Health Assumptions'!$C$13,'Health Assumptions'!$C$13,EXP(-(-(LN('Health Assumptions'!$C$12))/'Health Assumptions'!$C$8)*D46))</f>
        <v/>
      </c>
      <c r="E55" s="684">
        <f>IF(EXP(-(-(LN('Health Assumptions'!$C$12))/'Health Assumptions'!$C$8)*E46)&lt; 'Health Assumptions'!$C$13,'Health Assumptions'!$C$13,EXP(-(-(LN('Health Assumptions'!$C$12))/'Health Assumptions'!$C$8)*E46))</f>
        <v/>
      </c>
      <c r="F55" s="684">
        <f>IF(EXP(-(-(LN('Health Assumptions'!$C$12))/'Health Assumptions'!$C$8)*F46)&lt; 'Health Assumptions'!$C$13,'Health Assumptions'!$C$13,EXP(-(-(LN('Health Assumptions'!$C$12))/'Health Assumptions'!$C$8)*F46))</f>
        <v/>
      </c>
      <c r="G55" s="684">
        <f>IF(EXP(-(-(LN('Health Assumptions'!$C$12))/'Health Assumptions'!$C$8)*G46)&lt; 'Health Assumptions'!$C$13,'Health Assumptions'!$C$13,EXP(-(-(LN('Health Assumptions'!$C$12))/'Health Assumptions'!$C$8)*G46))</f>
        <v/>
      </c>
    </row>
    <row r="56" ht="15" customHeight="1">
      <c r="C56" s="125" t="inlineStr">
        <is>
          <t>20-49</t>
        </is>
      </c>
      <c r="D56" s="684">
        <f>IF(EXP(-(-(LN('Health Assumptions'!$C$12))/'Health Assumptions'!$C$8)*D47)&lt; 'Health Assumptions'!$C$13,'Health Assumptions'!$C$13,EXP(-(-(LN('Health Assumptions'!$C$12))/'Health Assumptions'!$C$8)*D47))</f>
        <v/>
      </c>
      <c r="E56" s="684">
        <f>IF(EXP(-(-(LN('Health Assumptions'!$C$12))/'Health Assumptions'!$C$8)*E47)&lt; 'Health Assumptions'!$C$13,'Health Assumptions'!$C$13,EXP(-(-(LN('Health Assumptions'!$C$12))/'Health Assumptions'!$C$8)*E47))</f>
        <v/>
      </c>
      <c r="F56" s="684">
        <f>IF(EXP(-(-(LN('Health Assumptions'!$C$12))/'Health Assumptions'!$C$8)*F47)&lt; 'Health Assumptions'!$C$13,'Health Assumptions'!$C$13,EXP(-(-(LN('Health Assumptions'!$C$12))/'Health Assumptions'!$C$8)*F47))</f>
        <v/>
      </c>
      <c r="G56" s="684">
        <f>IF(EXP(-(-(LN('Health Assumptions'!$C$12))/'Health Assumptions'!$C$8)*G47)&lt; 'Health Assumptions'!$C$13,'Health Assumptions'!$C$13,EXP(-(-(LN('Health Assumptions'!$C$12))/'Health Assumptions'!$C$8)*G47))</f>
        <v/>
      </c>
    </row>
    <row r="57">
      <c r="C57" s="125" t="inlineStr">
        <is>
          <t>50-64</t>
        </is>
      </c>
      <c r="D57" s="684">
        <f>IF(EXP(-(-(LN('Health Assumptions'!$C$12))/'Health Assumptions'!$C$8)*D48)&lt; 'Health Assumptions'!$C$13,'Health Assumptions'!$C$13,EXP(-(-(LN('Health Assumptions'!$C$12))/'Health Assumptions'!$C$8)*D48))</f>
        <v/>
      </c>
      <c r="E57" s="684">
        <f>IF(EXP(-(-(LN('Health Assumptions'!$C$12))/'Health Assumptions'!$C$8)*E48)&lt; 'Health Assumptions'!$C$13,'Health Assumptions'!$C$13,EXP(-(-(LN('Health Assumptions'!$C$12))/'Health Assumptions'!$C$8)*E48))</f>
        <v/>
      </c>
      <c r="F57" s="684">
        <f>IF(EXP(-(-(LN('Health Assumptions'!$C$12))/'Health Assumptions'!$C$8)*F48)&lt; 'Health Assumptions'!$C$13,'Health Assumptions'!$C$13,EXP(-(-(LN('Health Assumptions'!$C$12))/'Health Assumptions'!$C$8)*F48))</f>
        <v/>
      </c>
      <c r="G57" s="684">
        <f>IF(EXP(-(-(LN('Health Assumptions'!$C$12))/'Health Assumptions'!$C$8)*G48)&lt; 'Health Assumptions'!$C$13,'Health Assumptions'!$C$13,EXP(-(-(LN('Health Assumptions'!$C$12))/'Health Assumptions'!$C$8)*G48))</f>
        <v/>
      </c>
    </row>
    <row r="58">
      <c r="C58" s="125" t="inlineStr">
        <is>
          <t>65-80</t>
        </is>
      </c>
      <c r="D58" s="684">
        <f>IF(EXP(-(-(LN('Health Assumptions'!$C$12))/'Health Assumptions'!$C$8)*D49)&lt; 'Health Assumptions'!$C$13,'Health Assumptions'!$C$13,EXP(-(-(LN('Health Assumptions'!$C$12))/'Health Assumptions'!$C$8)*D49))</f>
        <v/>
      </c>
      <c r="E58" s="684">
        <f>IF(EXP(-(-(LN('Health Assumptions'!$C$12))/'Health Assumptions'!$C$8)*E49)&lt; 'Health Assumptions'!$C$13,'Health Assumptions'!$C$13,EXP(-(-(LN('Health Assumptions'!$C$12))/'Health Assumptions'!$C$8)*E49))</f>
        <v/>
      </c>
      <c r="F58" s="684">
        <f>IF(EXP(-(-(LN('Health Assumptions'!$C$12))/'Health Assumptions'!$C$8)*F49)&lt; 'Health Assumptions'!$C$13,'Health Assumptions'!$C$13,EXP(-(-(LN('Health Assumptions'!$C$12))/'Health Assumptions'!$C$8)*F49))</f>
        <v/>
      </c>
      <c r="G58" s="684">
        <f>IF(EXP(-(-(LN('Health Assumptions'!$C$12))/'Health Assumptions'!$C$8)*G49)&lt; 'Health Assumptions'!$C$13,'Health Assumptions'!$C$13,EXP(-(-(LN('Health Assumptions'!$C$12))/'Health Assumptions'!$C$8)*G49))</f>
        <v/>
      </c>
    </row>
    <row r="59">
      <c r="C59" s="125" t="inlineStr">
        <is>
          <t>80+</t>
        </is>
      </c>
      <c r="D59" s="684">
        <f>IF(EXP(-(-(LN('Health Assumptions'!$C$12))/'Health Assumptions'!$C$8)*D50)&lt; 'Health Assumptions'!$C$13,'Health Assumptions'!$C$13,EXP(-(-(LN('Health Assumptions'!$C$12))/'Health Assumptions'!$C$8)*D50))</f>
        <v/>
      </c>
      <c r="E59" s="684">
        <f>IF(EXP(-(-(LN('Health Assumptions'!$C$12))/'Health Assumptions'!$C$8)*E50)&lt; 'Health Assumptions'!$C$13,'Health Assumptions'!$C$13,EXP(-(-(LN('Health Assumptions'!$C$12))/'Health Assumptions'!$C$8)*E50))</f>
        <v/>
      </c>
      <c r="F59" s="684">
        <f>IF(EXP(-(-(LN('Health Assumptions'!$C$12))/'Health Assumptions'!$C$8)*F50)&lt; 'Health Assumptions'!$C$13,'Health Assumptions'!$C$13,EXP(-(-(LN('Health Assumptions'!$C$12))/'Health Assumptions'!$C$8)*F50))</f>
        <v/>
      </c>
      <c r="G59" s="684">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8" t="inlineStr">
        <is>
          <t>Male</t>
        </is>
      </c>
      <c r="E62" s="678" t="inlineStr">
        <is>
          <t>Female</t>
        </is>
      </c>
      <c r="F62" s="520" t="inlineStr">
        <is>
          <t>Male</t>
        </is>
      </c>
      <c r="G62" s="680" t="inlineStr">
        <is>
          <t>Female</t>
        </is>
      </c>
    </row>
    <row r="63">
      <c r="C63" s="125" t="inlineStr">
        <is>
          <t>0-19</t>
        </is>
      </c>
      <c r="D63" s="684">
        <f>(1-D55)/1</f>
        <v/>
      </c>
      <c r="E63" s="684">
        <f>(1-E55)/1</f>
        <v/>
      </c>
      <c r="F63" s="162">
        <f>(1-F55)/1</f>
        <v/>
      </c>
      <c r="G63" s="684">
        <f>(1-G55)/1</f>
        <v/>
      </c>
    </row>
    <row r="64">
      <c r="C64" s="125" t="inlineStr">
        <is>
          <t>20-49</t>
        </is>
      </c>
      <c r="D64" s="684">
        <f>(1-D56)/1</f>
        <v/>
      </c>
      <c r="E64" s="684">
        <f>(1-E56)/1</f>
        <v/>
      </c>
      <c r="F64" s="162">
        <f>(1-F56)/1</f>
        <v/>
      </c>
      <c r="G64" s="684">
        <f>(1-G56)/1</f>
        <v/>
      </c>
    </row>
    <row r="65">
      <c r="C65" s="125" t="inlineStr">
        <is>
          <t>50-64</t>
        </is>
      </c>
      <c r="D65" s="684">
        <f>(1-D57)/1</f>
        <v/>
      </c>
      <c r="E65" s="684">
        <f>(1-E57)/1</f>
        <v/>
      </c>
      <c r="F65" s="162">
        <f>(1-F57)/1</f>
        <v/>
      </c>
      <c r="G65" s="684">
        <f>(1-G57)/1</f>
        <v/>
      </c>
    </row>
    <row r="66">
      <c r="C66" s="125" t="inlineStr">
        <is>
          <t>65-80</t>
        </is>
      </c>
      <c r="D66" s="684">
        <f>(1-D58)/1</f>
        <v/>
      </c>
      <c r="E66" s="684">
        <f>(1-E58)/1</f>
        <v/>
      </c>
      <c r="F66" s="162">
        <f>(1-F58)/1</f>
        <v/>
      </c>
      <c r="G66" s="684">
        <f>(1-G58)/1</f>
        <v/>
      </c>
    </row>
    <row r="67">
      <c r="C67" s="125" t="inlineStr">
        <is>
          <t>80+</t>
        </is>
      </c>
      <c r="D67" s="684">
        <f>(1-D59)/1</f>
        <v/>
      </c>
      <c r="E67" s="684">
        <f>(1-E59)/1</f>
        <v/>
      </c>
      <c r="F67" s="162">
        <f>(1-F59)/1</f>
        <v/>
      </c>
      <c r="G67" s="684">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7" t="n"/>
      <c r="J69" s="235" t="n"/>
      <c r="K69" s="235" t="n"/>
    </row>
    <row r="70">
      <c r="B70" s="179" t="n"/>
      <c r="C70" s="160" t="inlineStr">
        <is>
          <t xml:space="preserve"> </t>
        </is>
      </c>
      <c r="D70" s="520" t="inlineStr">
        <is>
          <t>Male</t>
        </is>
      </c>
      <c r="E70" s="160" t="inlineStr">
        <is>
          <t>Female</t>
        </is>
      </c>
      <c r="F70" s="520" t="inlineStr">
        <is>
          <t>Together</t>
        </is>
      </c>
      <c r="G70" s="680" t="inlineStr">
        <is>
          <t>Male</t>
        </is>
      </c>
      <c r="H70" s="680" t="inlineStr">
        <is>
          <t>Female</t>
        </is>
      </c>
      <c r="I70" s="680" t="inlineStr">
        <is>
          <t>Together</t>
        </is>
      </c>
    </row>
    <row r="71" ht="15" customHeight="1">
      <c r="C71" s="125" t="inlineStr">
        <is>
          <t>0-19</t>
        </is>
      </c>
      <c r="D71" s="684">
        <f>D63*'Health Assumptions'!D59*D9*'Health Assumptions'!$C$14</f>
        <v/>
      </c>
      <c r="E71" s="684">
        <f>E63*'Health Assumptions'!E59*E9*'Health Assumptions'!$C$14</f>
        <v/>
      </c>
      <c r="F71" s="162">
        <f>SUM(D71:E71)</f>
        <v/>
      </c>
      <c r="G71" s="684">
        <f>F63*'Health Assumptions'!D59*F9*'Health Assumptions'!$D$14</f>
        <v/>
      </c>
      <c r="H71" s="684">
        <f>G63*'Health Assumptions'!E59*G9*'Health Assumptions'!$D$14</f>
        <v/>
      </c>
      <c r="I71" s="684">
        <f>SUM(G71:H71)</f>
        <v/>
      </c>
      <c r="L71" s="235" t="n"/>
    </row>
    <row r="72">
      <c r="C72" s="125" t="inlineStr">
        <is>
          <t>20-49</t>
        </is>
      </c>
      <c r="D72" s="684">
        <f>D64*'Health Assumptions'!D60*D10</f>
        <v/>
      </c>
      <c r="E72" s="684">
        <f>E64*'Health Assumptions'!E60*E10</f>
        <v/>
      </c>
      <c r="F72" s="162">
        <f>SUM(D72:E72)</f>
        <v/>
      </c>
      <c r="G72" s="684">
        <f>F64*'Health Assumptions'!D60*F10</f>
        <v/>
      </c>
      <c r="H72" s="684">
        <f>G64*'Health Assumptions'!E60*G10</f>
        <v/>
      </c>
      <c r="I72" s="684">
        <f>SUM(G72:H72)</f>
        <v/>
      </c>
    </row>
    <row r="73">
      <c r="C73" s="125" t="inlineStr">
        <is>
          <t>50-64</t>
        </is>
      </c>
      <c r="D73" s="684">
        <f>D65*'Health Assumptions'!D61*D11</f>
        <v/>
      </c>
      <c r="E73" s="684">
        <f>E65*'Health Assumptions'!E61*E11</f>
        <v/>
      </c>
      <c r="F73" s="162">
        <f>SUM(D73:E73)</f>
        <v/>
      </c>
      <c r="G73" s="684">
        <f>F65*'Health Assumptions'!D61*F11</f>
        <v/>
      </c>
      <c r="H73" s="684">
        <f>G65*'Health Assumptions'!E61*G11</f>
        <v/>
      </c>
      <c r="I73" s="684">
        <f>SUM(G73:H73)</f>
        <v/>
      </c>
    </row>
    <row r="74">
      <c r="C74" s="125" t="inlineStr">
        <is>
          <t>65-80</t>
        </is>
      </c>
      <c r="D74" s="684">
        <f>D66*'Health Assumptions'!D62*D12</f>
        <v/>
      </c>
      <c r="E74" s="684">
        <f>E66*'Health Assumptions'!E62*E12</f>
        <v/>
      </c>
      <c r="F74" s="162">
        <f>SUM(D74:E74)</f>
        <v/>
      </c>
      <c r="G74" s="684">
        <f>F66*'Health Assumptions'!D62*F12</f>
        <v/>
      </c>
      <c r="H74" s="684">
        <f>G66*'Health Assumptions'!E62*G12</f>
        <v/>
      </c>
      <c r="I74" s="684">
        <f>SUM(G74:H74)</f>
        <v/>
      </c>
    </row>
    <row r="75">
      <c r="C75" s="125" t="inlineStr">
        <is>
          <t>80+</t>
        </is>
      </c>
      <c r="D75" s="684">
        <f>D67*'Health Assumptions'!D63*D13</f>
        <v/>
      </c>
      <c r="E75" s="684">
        <f>E67*'Health Assumptions'!E63*E13</f>
        <v/>
      </c>
      <c r="F75" s="162">
        <f>SUM(D75:E75)</f>
        <v/>
      </c>
      <c r="G75" s="684">
        <f>F67*'Health Assumptions'!D63*F13</f>
        <v/>
      </c>
      <c r="H75" s="684">
        <f>G67*'Health Assumptions'!E63*G13</f>
        <v/>
      </c>
      <c r="I75" s="684">
        <f>SUM(G75:H75)</f>
        <v/>
      </c>
    </row>
    <row r="76">
      <c r="C76" s="125" t="inlineStr">
        <is>
          <t>Together</t>
        </is>
      </c>
      <c r="D76" s="684">
        <f>SUM(D71:D75)</f>
        <v/>
      </c>
      <c r="E76" s="684">
        <f>SUM(E71:E75)</f>
        <v/>
      </c>
      <c r="F76" s="162">
        <f>SUM(F71:F75)</f>
        <v/>
      </c>
      <c r="G76" s="684">
        <f>SUM(G71:G75)</f>
        <v/>
      </c>
      <c r="H76" s="684">
        <f>SUM(H71:H75)</f>
        <v/>
      </c>
      <c r="I76" s="684">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7" t="n"/>
      <c r="J79" s="235" t="n"/>
      <c r="K79" s="235" t="n"/>
    </row>
    <row r="80">
      <c r="B80" s="179" t="n"/>
      <c r="C80" s="160" t="inlineStr">
        <is>
          <t xml:space="preserve"> </t>
        </is>
      </c>
      <c r="D80" s="520" t="inlineStr">
        <is>
          <t>Male</t>
        </is>
      </c>
      <c r="E80" s="160" t="inlineStr">
        <is>
          <t>Female</t>
        </is>
      </c>
      <c r="F80" s="520" t="inlineStr">
        <is>
          <t>Together</t>
        </is>
      </c>
      <c r="G80" s="680" t="inlineStr">
        <is>
          <t>Male</t>
        </is>
      </c>
      <c r="H80" s="680" t="inlineStr">
        <is>
          <t>Female</t>
        </is>
      </c>
      <c r="I80" s="680" t="inlineStr">
        <is>
          <t>Together</t>
        </is>
      </c>
    </row>
    <row r="81">
      <c r="C81" s="125" t="inlineStr">
        <is>
          <t>0-19</t>
        </is>
      </c>
      <c r="D81" s="684">
        <f>D71*'Health Assumptions'!D92</f>
        <v/>
      </c>
      <c r="E81" s="684">
        <f>E71*'Health Assumptions'!E92</f>
        <v/>
      </c>
      <c r="F81" s="162">
        <f>SUM(D81:E81)</f>
        <v/>
      </c>
      <c r="G81" s="684">
        <f>G71*'Health Assumptions'!D67</f>
        <v/>
      </c>
      <c r="H81" s="684">
        <f>H71*'Health Assumptions'!E67</f>
        <v/>
      </c>
      <c r="I81" s="684">
        <f>SUM(G81:H81)</f>
        <v/>
      </c>
    </row>
    <row r="82">
      <c r="C82" s="125" t="inlineStr">
        <is>
          <t>20-49</t>
        </is>
      </c>
      <c r="D82" s="684">
        <f>D72*'Health Assumptions'!D93</f>
        <v/>
      </c>
      <c r="E82" s="684">
        <f>E72*'Health Assumptions'!E93</f>
        <v/>
      </c>
      <c r="F82" s="162">
        <f>SUM(D82:E82)</f>
        <v/>
      </c>
      <c r="G82" s="684">
        <f>G72*'Health Assumptions'!D68</f>
        <v/>
      </c>
      <c r="H82" s="684">
        <f>H72*'Health Assumptions'!E68</f>
        <v/>
      </c>
      <c r="I82" s="684">
        <f>SUM(G82:H82)</f>
        <v/>
      </c>
    </row>
    <row r="83">
      <c r="C83" s="125" t="inlineStr">
        <is>
          <t>50-64</t>
        </is>
      </c>
      <c r="D83" s="684">
        <f>D73*'Health Assumptions'!D94</f>
        <v/>
      </c>
      <c r="E83" s="684">
        <f>E73*'Health Assumptions'!E94</f>
        <v/>
      </c>
      <c r="F83" s="162">
        <f>SUM(D83:E83)</f>
        <v/>
      </c>
      <c r="G83" s="684">
        <f>G73*'Health Assumptions'!D69</f>
        <v/>
      </c>
      <c r="H83" s="684">
        <f>H73*'Health Assumptions'!E69</f>
        <v/>
      </c>
      <c r="I83" s="684">
        <f>SUM(G83:H83)</f>
        <v/>
      </c>
    </row>
    <row r="84">
      <c r="C84" s="125" t="inlineStr">
        <is>
          <t>65-80</t>
        </is>
      </c>
      <c r="D84" s="684">
        <f>D74*'Health Assumptions'!D95</f>
        <v/>
      </c>
      <c r="E84" s="684">
        <f>E74*'Health Assumptions'!E95</f>
        <v/>
      </c>
      <c r="F84" s="162">
        <f>SUM(D84:E84)</f>
        <v/>
      </c>
      <c r="G84" s="684">
        <f>G74*'Health Assumptions'!D70</f>
        <v/>
      </c>
      <c r="H84" s="684">
        <f>H74*'Health Assumptions'!E70</f>
        <v/>
      </c>
      <c r="I84" s="684">
        <f>SUM(G84:H84)</f>
        <v/>
      </c>
    </row>
    <row r="85">
      <c r="C85" s="125" t="inlineStr">
        <is>
          <t>80+</t>
        </is>
      </c>
      <c r="D85" s="684">
        <f>D75*'Health Assumptions'!D96</f>
        <v/>
      </c>
      <c r="E85" s="684">
        <f>E75*'Health Assumptions'!E96</f>
        <v/>
      </c>
      <c r="F85" s="162">
        <f>SUM(D85:E85)</f>
        <v/>
      </c>
      <c r="G85" s="684">
        <f>G75*'Health Assumptions'!D71</f>
        <v/>
      </c>
      <c r="H85" s="684">
        <f>H75*'Health Assumptions'!E71</f>
        <v/>
      </c>
      <c r="I85" s="684">
        <f>SUM(G85:H85)</f>
        <v/>
      </c>
    </row>
    <row r="86">
      <c r="C86" s="125" t="inlineStr">
        <is>
          <t>Together</t>
        </is>
      </c>
      <c r="D86" s="684">
        <f>SUM(D81:D85)</f>
        <v/>
      </c>
      <c r="E86" s="684">
        <f>SUM(E81:E85)</f>
        <v/>
      </c>
      <c r="F86" s="162">
        <f>SUM(F81:F85)</f>
        <v/>
      </c>
      <c r="G86" s="684">
        <f>SUM(G81:G85)</f>
        <v/>
      </c>
      <c r="H86" s="684">
        <f>SUM(H81:H85)</f>
        <v/>
      </c>
      <c r="I86" s="684">
        <f>SUM(I81:I85)</f>
        <v/>
      </c>
    </row>
    <row r="88">
      <c r="D88" s="42" t="n"/>
      <c r="E88" s="42" t="n"/>
      <c r="F88" s="42" t="n"/>
      <c r="I88" s="42" t="n"/>
      <c r="J88" s="42" t="n"/>
      <c r="K88" s="42" t="n"/>
    </row>
    <row r="89">
      <c r="D89" s="42" t="n"/>
      <c r="E89" s="42" t="n"/>
      <c r="F89" s="42" t="n"/>
      <c r="G89" s="798" t="n"/>
      <c r="H89" s="798"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9" t="inlineStr">
        <is>
          <t>Decongestion (travel time)</t>
        </is>
      </c>
      <c r="D4" s="799" t="n"/>
      <c r="E4" s="800">
        <f>'Input Summary'!D75</f>
        <v/>
      </c>
      <c r="F4" s="800" t="n"/>
      <c r="G4" s="800" t="n"/>
      <c r="H4" s="800" t="n"/>
      <c r="I4" s="800" t="n"/>
      <c r="J4" s="800">
        <f>'Input Summary'!E75</f>
        <v/>
      </c>
      <c r="K4" s="800" t="n"/>
      <c r="L4" s="800" t="n"/>
      <c r="M4" s="800" t="n"/>
      <c r="N4" s="800" t="n"/>
      <c r="O4" s="800">
        <f>'Input Summary'!F75</f>
        <v/>
      </c>
      <c r="P4" s="800" t="n"/>
      <c r="Q4" s="800" t="n"/>
      <c r="R4" s="800" t="n"/>
      <c r="S4" s="800" t="n"/>
      <c r="T4" s="800">
        <f>'Input Summary'!G75</f>
        <v/>
      </c>
      <c r="U4" s="800" t="n"/>
      <c r="V4" s="800" t="n"/>
      <c r="W4" s="800" t="n"/>
      <c r="X4" s="800" t="n"/>
      <c r="Y4" s="800">
        <f>'Input Summary'!H75</f>
        <v/>
      </c>
      <c r="Z4" s="800" t="n"/>
      <c r="AA4" s="800" t="n"/>
      <c r="AB4" s="800" t="n"/>
      <c r="AC4" s="800" t="n"/>
      <c r="AD4" s="800">
        <f>'Input Summary'!I75</f>
        <v/>
      </c>
      <c r="AE4" s="800" t="n"/>
      <c r="AF4" s="800" t="n"/>
      <c r="AG4" s="800" t="n"/>
      <c r="AH4" s="800" t="n"/>
      <c r="AI4" s="800">
        <f>'Input Summary'!J75</f>
        <v/>
      </c>
      <c r="AJ4" s="800" t="n"/>
      <c r="AK4" s="800" t="n"/>
      <c r="AL4" s="800" t="n"/>
      <c r="AM4" s="800" t="n"/>
      <c r="AN4" s="800">
        <f>'Input Summary'!K75</f>
        <v/>
      </c>
      <c r="AO4" s="800">
        <f>AN4</f>
        <v/>
      </c>
      <c r="AP4" s="800">
        <f>AO4</f>
        <v/>
      </c>
      <c r="AQ4" s="800">
        <f>AP4</f>
        <v/>
      </c>
      <c r="AR4" s="800">
        <f>AQ4</f>
        <v/>
      </c>
      <c r="AS4" s="800">
        <f>AR4</f>
        <v/>
      </c>
      <c r="AT4" s="800">
        <f>AS4</f>
        <v/>
      </c>
      <c r="AU4" s="800">
        <f>AT4</f>
        <v/>
      </c>
      <c r="AV4" s="800">
        <f>AU4</f>
        <v/>
      </c>
      <c r="AW4" s="800">
        <f>AV4</f>
        <v/>
      </c>
      <c r="AX4" s="800">
        <f>AW4</f>
        <v/>
      </c>
      <c r="AY4" s="800">
        <f>AX4</f>
        <v/>
      </c>
      <c r="AZ4" s="800">
        <f>AY4</f>
        <v/>
      </c>
      <c r="BA4" s="800">
        <f>AZ4</f>
        <v/>
      </c>
      <c r="BB4" s="800">
        <f>BA4</f>
        <v/>
      </c>
      <c r="BC4" s="800">
        <f>BB4</f>
        <v/>
      </c>
      <c r="BD4" s="800">
        <f>BC4</f>
        <v/>
      </c>
      <c r="BE4" s="800">
        <f>BD4</f>
        <v/>
      </c>
      <c r="BF4" s="800">
        <f>BE4</f>
        <v/>
      </c>
      <c r="BG4" s="800">
        <f>BF4</f>
        <v/>
      </c>
      <c r="BH4" s="800">
        <f>BG4</f>
        <v/>
      </c>
      <c r="BI4" s="800">
        <f>BH4</f>
        <v/>
      </c>
      <c r="BJ4" s="800">
        <f>BI4</f>
        <v/>
      </c>
      <c r="BK4" s="800">
        <f>BJ4</f>
        <v/>
      </c>
      <c r="BL4" s="800">
        <f>BK4</f>
        <v/>
      </c>
      <c r="BM4" s="800">
        <f>BL4</f>
        <v/>
      </c>
      <c r="BN4" s="800">
        <f>BM4</f>
        <v/>
      </c>
      <c r="BO4" s="800">
        <f>BN4</f>
        <v/>
      </c>
      <c r="BP4" s="800">
        <f>BO4</f>
        <v/>
      </c>
      <c r="BQ4" s="800">
        <f>BP4</f>
        <v/>
      </c>
      <c r="BR4" s="800">
        <f>BQ4</f>
        <v/>
      </c>
    </row>
    <row r="5" ht="15.75" customHeight="1">
      <c r="C5" s="801" t="inlineStr">
        <is>
          <t>Infrastructure</t>
        </is>
      </c>
      <c r="D5" s="801" t="n"/>
      <c r="E5" s="800">
        <f>'Input Summary'!D76</f>
        <v/>
      </c>
      <c r="F5" s="800" t="n"/>
      <c r="G5" s="800" t="n"/>
      <c r="H5" s="800" t="n"/>
      <c r="I5" s="800" t="n"/>
      <c r="J5" s="800">
        <f>'Input Summary'!E76</f>
        <v/>
      </c>
      <c r="K5" s="800" t="n"/>
      <c r="L5" s="800" t="n"/>
      <c r="M5" s="800" t="n"/>
      <c r="N5" s="800" t="n"/>
      <c r="O5" s="800">
        <f>'Input Summary'!F76</f>
        <v/>
      </c>
      <c r="P5" s="800" t="n"/>
      <c r="Q5" s="800" t="n"/>
      <c r="R5" s="800" t="n"/>
      <c r="S5" s="800" t="n"/>
      <c r="T5" s="800">
        <f>'Input Summary'!G76</f>
        <v/>
      </c>
      <c r="U5" s="800" t="n"/>
      <c r="V5" s="800" t="n"/>
      <c r="W5" s="800" t="n"/>
      <c r="X5" s="800" t="n"/>
      <c r="Y5" s="800">
        <f>'Input Summary'!H76</f>
        <v/>
      </c>
      <c r="Z5" s="800" t="n"/>
      <c r="AA5" s="800" t="n"/>
      <c r="AB5" s="800" t="n"/>
      <c r="AC5" s="800" t="n"/>
      <c r="AD5" s="800">
        <f>'Input Summary'!I76</f>
        <v/>
      </c>
      <c r="AE5" s="800" t="n"/>
      <c r="AF5" s="800" t="n"/>
      <c r="AG5" s="800" t="n"/>
      <c r="AH5" s="800" t="n"/>
      <c r="AI5" s="800">
        <f>'Input Summary'!J76</f>
        <v/>
      </c>
      <c r="AJ5" s="800" t="n"/>
      <c r="AK5" s="800" t="n"/>
      <c r="AL5" s="800" t="n"/>
      <c r="AM5" s="800" t="n"/>
      <c r="AN5" s="800">
        <f>'Input Summary'!K76</f>
        <v/>
      </c>
      <c r="AO5" s="800">
        <f>AN5</f>
        <v/>
      </c>
      <c r="AP5" s="800">
        <f>AO5</f>
        <v/>
      </c>
      <c r="AQ5" s="800">
        <f>AP5</f>
        <v/>
      </c>
      <c r="AR5" s="800">
        <f>AQ5</f>
        <v/>
      </c>
      <c r="AS5" s="800">
        <f>AR5</f>
        <v/>
      </c>
      <c r="AT5" s="800">
        <f>AS5</f>
        <v/>
      </c>
      <c r="AU5" s="800">
        <f>AT5</f>
        <v/>
      </c>
      <c r="AV5" s="800">
        <f>AU5</f>
        <v/>
      </c>
      <c r="AW5" s="800">
        <f>AV5</f>
        <v/>
      </c>
      <c r="AX5" s="800">
        <f>AW5</f>
        <v/>
      </c>
      <c r="AY5" s="800">
        <f>AX5</f>
        <v/>
      </c>
      <c r="AZ5" s="800">
        <f>AY5</f>
        <v/>
      </c>
      <c r="BA5" s="800">
        <f>AZ5</f>
        <v/>
      </c>
      <c r="BB5" s="800">
        <f>BA5</f>
        <v/>
      </c>
      <c r="BC5" s="800">
        <f>BB5</f>
        <v/>
      </c>
      <c r="BD5" s="800">
        <f>BC5</f>
        <v/>
      </c>
      <c r="BE5" s="800">
        <f>BD5</f>
        <v/>
      </c>
      <c r="BF5" s="800">
        <f>BE5</f>
        <v/>
      </c>
      <c r="BG5" s="800">
        <f>BF5</f>
        <v/>
      </c>
      <c r="BH5" s="800">
        <f>BG5</f>
        <v/>
      </c>
      <c r="BI5" s="800">
        <f>BH5</f>
        <v/>
      </c>
      <c r="BJ5" s="800">
        <f>BI5</f>
        <v/>
      </c>
      <c r="BK5" s="800">
        <f>BJ5</f>
        <v/>
      </c>
      <c r="BL5" s="800">
        <f>BK5</f>
        <v/>
      </c>
      <c r="BM5" s="800">
        <f>BL5</f>
        <v/>
      </c>
      <c r="BN5" s="800">
        <f>BM5</f>
        <v/>
      </c>
      <c r="BO5" s="800">
        <f>BN5</f>
        <v/>
      </c>
      <c r="BP5" s="800">
        <f>BO5</f>
        <v/>
      </c>
      <c r="BQ5" s="800">
        <f>BP5</f>
        <v/>
      </c>
      <c r="BR5" s="800">
        <f>BQ5</f>
        <v/>
      </c>
    </row>
    <row r="6" ht="15.75" customHeight="1">
      <c r="C6" s="801" t="inlineStr">
        <is>
          <t>Accident</t>
        </is>
      </c>
      <c r="D6" s="801" t="n"/>
      <c r="E6" s="800">
        <f>'Input Summary'!D77</f>
        <v/>
      </c>
      <c r="F6" s="800" t="n"/>
      <c r="G6" s="800" t="n"/>
      <c r="H6" s="800" t="n"/>
      <c r="I6" s="800" t="n"/>
      <c r="J6" s="800">
        <f>'Input Summary'!E77</f>
        <v/>
      </c>
      <c r="K6" s="800" t="n"/>
      <c r="L6" s="800" t="n"/>
      <c r="M6" s="800" t="n"/>
      <c r="N6" s="800" t="n"/>
      <c r="O6" s="800">
        <f>'Input Summary'!F77</f>
        <v/>
      </c>
      <c r="P6" s="800" t="n"/>
      <c r="Q6" s="800" t="n"/>
      <c r="R6" s="800" t="n"/>
      <c r="S6" s="800" t="n"/>
      <c r="T6" s="800">
        <f>'Input Summary'!G77</f>
        <v/>
      </c>
      <c r="U6" s="800" t="n"/>
      <c r="V6" s="800" t="n"/>
      <c r="W6" s="800" t="n"/>
      <c r="X6" s="800" t="n"/>
      <c r="Y6" s="800">
        <f>'Input Summary'!H77</f>
        <v/>
      </c>
      <c r="Z6" s="800" t="n"/>
      <c r="AA6" s="800" t="n"/>
      <c r="AB6" s="800" t="n"/>
      <c r="AC6" s="800" t="n"/>
      <c r="AD6" s="800">
        <f>'Input Summary'!I77</f>
        <v/>
      </c>
      <c r="AE6" s="800" t="n"/>
      <c r="AF6" s="800" t="n"/>
      <c r="AG6" s="800" t="n"/>
      <c r="AH6" s="800" t="n"/>
      <c r="AI6" s="800">
        <f>'Input Summary'!J77</f>
        <v/>
      </c>
      <c r="AJ6" s="800" t="n"/>
      <c r="AK6" s="800" t="n"/>
      <c r="AL6" s="800" t="n"/>
      <c r="AM6" s="800" t="n"/>
      <c r="AN6" s="800">
        <f>'Input Summary'!K77</f>
        <v/>
      </c>
      <c r="AO6" s="800">
        <f>AN6</f>
        <v/>
      </c>
      <c r="AP6" s="800">
        <f>AO6</f>
        <v/>
      </c>
      <c r="AQ6" s="800">
        <f>AP6</f>
        <v/>
      </c>
      <c r="AR6" s="800">
        <f>AQ6</f>
        <v/>
      </c>
      <c r="AS6" s="800">
        <f>AR6</f>
        <v/>
      </c>
      <c r="AT6" s="800">
        <f>AS6</f>
        <v/>
      </c>
      <c r="AU6" s="800">
        <f>AT6</f>
        <v/>
      </c>
      <c r="AV6" s="800">
        <f>AU6</f>
        <v/>
      </c>
      <c r="AW6" s="800">
        <f>AV6</f>
        <v/>
      </c>
      <c r="AX6" s="800">
        <f>AW6</f>
        <v/>
      </c>
      <c r="AY6" s="800">
        <f>AX6</f>
        <v/>
      </c>
      <c r="AZ6" s="800">
        <f>AY6</f>
        <v/>
      </c>
      <c r="BA6" s="800">
        <f>AZ6</f>
        <v/>
      </c>
      <c r="BB6" s="800">
        <f>BA6</f>
        <v/>
      </c>
      <c r="BC6" s="800">
        <f>BB6</f>
        <v/>
      </c>
      <c r="BD6" s="800">
        <f>BC6</f>
        <v/>
      </c>
      <c r="BE6" s="800">
        <f>BD6</f>
        <v/>
      </c>
      <c r="BF6" s="800">
        <f>BE6</f>
        <v/>
      </c>
      <c r="BG6" s="800">
        <f>BF6</f>
        <v/>
      </c>
      <c r="BH6" s="800">
        <f>BG6</f>
        <v/>
      </c>
      <c r="BI6" s="800">
        <f>BH6</f>
        <v/>
      </c>
      <c r="BJ6" s="800">
        <f>BI6</f>
        <v/>
      </c>
      <c r="BK6" s="800">
        <f>BJ6</f>
        <v/>
      </c>
      <c r="BL6" s="800">
        <f>BK6</f>
        <v/>
      </c>
      <c r="BM6" s="800">
        <f>BL6</f>
        <v/>
      </c>
      <c r="BN6" s="800">
        <f>BM6</f>
        <v/>
      </c>
      <c r="BO6" s="800">
        <f>BN6</f>
        <v/>
      </c>
      <c r="BP6" s="800">
        <f>BO6</f>
        <v/>
      </c>
      <c r="BQ6" s="800">
        <f>BP6</f>
        <v/>
      </c>
      <c r="BR6" s="800">
        <f>BQ6</f>
        <v/>
      </c>
    </row>
    <row r="7" ht="15.75" customHeight="1">
      <c r="C7" s="801" t="inlineStr">
        <is>
          <t>Local Air Quality</t>
        </is>
      </c>
      <c r="D7" s="801" t="n"/>
      <c r="E7" s="800">
        <f>'Input Summary'!D78</f>
        <v/>
      </c>
      <c r="F7" s="800" t="n"/>
      <c r="G7" s="800" t="n"/>
      <c r="H7" s="800" t="n"/>
      <c r="I7" s="800" t="n"/>
      <c r="J7" s="800">
        <f>'Input Summary'!E78</f>
        <v/>
      </c>
      <c r="K7" s="800" t="n"/>
      <c r="L7" s="800" t="n"/>
      <c r="M7" s="800" t="n"/>
      <c r="N7" s="800" t="n"/>
      <c r="O7" s="800">
        <f>'Input Summary'!F78</f>
        <v/>
      </c>
      <c r="P7" s="800" t="n"/>
      <c r="Q7" s="800" t="n"/>
      <c r="R7" s="800" t="n"/>
      <c r="S7" s="800" t="n"/>
      <c r="T7" s="800">
        <f>'Input Summary'!G78</f>
        <v/>
      </c>
      <c r="U7" s="800" t="n"/>
      <c r="V7" s="800" t="n"/>
      <c r="W7" s="800" t="n"/>
      <c r="X7" s="800" t="n"/>
      <c r="Y7" s="800">
        <f>'Input Summary'!H78</f>
        <v/>
      </c>
      <c r="Z7" s="800" t="n"/>
      <c r="AA7" s="800" t="n"/>
      <c r="AB7" s="800" t="n"/>
      <c r="AC7" s="800" t="n"/>
      <c r="AD7" s="800">
        <f>'Input Summary'!I78</f>
        <v/>
      </c>
      <c r="AE7" s="800" t="n"/>
      <c r="AF7" s="800" t="n"/>
      <c r="AG7" s="800" t="n"/>
      <c r="AH7" s="800" t="n"/>
      <c r="AI7" s="800">
        <f>'Input Summary'!J78</f>
        <v/>
      </c>
      <c r="AJ7" s="800" t="n"/>
      <c r="AK7" s="800" t="n"/>
      <c r="AL7" s="800" t="n"/>
      <c r="AM7" s="800" t="n"/>
      <c r="AN7" s="800">
        <f>'Input Summary'!K78</f>
        <v/>
      </c>
      <c r="AO7" s="800">
        <f>AN7</f>
        <v/>
      </c>
      <c r="AP7" s="800">
        <f>AO7</f>
        <v/>
      </c>
      <c r="AQ7" s="800">
        <f>AP7</f>
        <v/>
      </c>
      <c r="AR7" s="800">
        <f>AQ7</f>
        <v/>
      </c>
      <c r="AS7" s="800">
        <f>AR7</f>
        <v/>
      </c>
      <c r="AT7" s="800">
        <f>AS7</f>
        <v/>
      </c>
      <c r="AU7" s="800">
        <f>AT7</f>
        <v/>
      </c>
      <c r="AV7" s="800">
        <f>AU7</f>
        <v/>
      </c>
      <c r="AW7" s="800">
        <f>AV7</f>
        <v/>
      </c>
      <c r="AX7" s="800">
        <f>AW7</f>
        <v/>
      </c>
      <c r="AY7" s="800">
        <f>AX7</f>
        <v/>
      </c>
      <c r="AZ7" s="800">
        <f>AY7</f>
        <v/>
      </c>
      <c r="BA7" s="800">
        <f>AZ7</f>
        <v/>
      </c>
      <c r="BB7" s="800">
        <f>BA7</f>
        <v/>
      </c>
      <c r="BC7" s="800">
        <f>BB7</f>
        <v/>
      </c>
      <c r="BD7" s="800">
        <f>BC7</f>
        <v/>
      </c>
      <c r="BE7" s="800">
        <f>BD7</f>
        <v/>
      </c>
      <c r="BF7" s="800">
        <f>BE7</f>
        <v/>
      </c>
      <c r="BG7" s="800">
        <f>BF7</f>
        <v/>
      </c>
      <c r="BH7" s="800">
        <f>BG7</f>
        <v/>
      </c>
      <c r="BI7" s="800">
        <f>BH7</f>
        <v/>
      </c>
      <c r="BJ7" s="800">
        <f>BI7</f>
        <v/>
      </c>
      <c r="BK7" s="800">
        <f>BJ7</f>
        <v/>
      </c>
      <c r="BL7" s="800">
        <f>BK7</f>
        <v/>
      </c>
      <c r="BM7" s="800">
        <f>BL7</f>
        <v/>
      </c>
      <c r="BN7" s="800">
        <f>BM7</f>
        <v/>
      </c>
      <c r="BO7" s="800">
        <f>BN7</f>
        <v/>
      </c>
      <c r="BP7" s="800">
        <f>BO7</f>
        <v/>
      </c>
      <c r="BQ7" s="800">
        <f>BP7</f>
        <v/>
      </c>
      <c r="BR7" s="800">
        <f>BQ7</f>
        <v/>
      </c>
    </row>
    <row r="8" ht="15.75" customHeight="1">
      <c r="C8" s="801" t="inlineStr">
        <is>
          <t>Noise</t>
        </is>
      </c>
      <c r="D8" s="801" t="n"/>
      <c r="E8" s="800">
        <f>'Input Summary'!D79</f>
        <v/>
      </c>
      <c r="F8" s="800" t="n"/>
      <c r="G8" s="800" t="n"/>
      <c r="H8" s="800" t="n"/>
      <c r="I8" s="800" t="n"/>
      <c r="J8" s="800">
        <f>'Input Summary'!E79</f>
        <v/>
      </c>
      <c r="K8" s="800" t="n"/>
      <c r="L8" s="800" t="n"/>
      <c r="M8" s="800" t="n"/>
      <c r="N8" s="800" t="n"/>
      <c r="O8" s="800">
        <f>'Input Summary'!F79</f>
        <v/>
      </c>
      <c r="P8" s="800" t="n"/>
      <c r="Q8" s="800" t="n"/>
      <c r="R8" s="800" t="n"/>
      <c r="S8" s="800" t="n"/>
      <c r="T8" s="800">
        <f>'Input Summary'!G79</f>
        <v/>
      </c>
      <c r="U8" s="800" t="n"/>
      <c r="V8" s="800" t="n"/>
      <c r="W8" s="800" t="n"/>
      <c r="X8" s="800" t="n"/>
      <c r="Y8" s="800">
        <f>'Input Summary'!H79</f>
        <v/>
      </c>
      <c r="Z8" s="800" t="n"/>
      <c r="AA8" s="800" t="n"/>
      <c r="AB8" s="800" t="n"/>
      <c r="AC8" s="800" t="n"/>
      <c r="AD8" s="800">
        <f>'Input Summary'!I79</f>
        <v/>
      </c>
      <c r="AE8" s="800" t="n"/>
      <c r="AF8" s="800" t="n"/>
      <c r="AG8" s="800" t="n"/>
      <c r="AH8" s="800" t="n"/>
      <c r="AI8" s="800">
        <f>'Input Summary'!J79</f>
        <v/>
      </c>
      <c r="AJ8" s="800" t="n"/>
      <c r="AK8" s="800" t="n"/>
      <c r="AL8" s="800" t="n"/>
      <c r="AM8" s="800" t="n"/>
      <c r="AN8" s="800">
        <f>'Input Summary'!K79</f>
        <v/>
      </c>
      <c r="AO8" s="800">
        <f>AN8</f>
        <v/>
      </c>
      <c r="AP8" s="800">
        <f>AO8</f>
        <v/>
      </c>
      <c r="AQ8" s="800">
        <f>AP8</f>
        <v/>
      </c>
      <c r="AR8" s="800">
        <f>AQ8</f>
        <v/>
      </c>
      <c r="AS8" s="800">
        <f>AR8</f>
        <v/>
      </c>
      <c r="AT8" s="800">
        <f>AS8</f>
        <v/>
      </c>
      <c r="AU8" s="800">
        <f>AT8</f>
        <v/>
      </c>
      <c r="AV8" s="800">
        <f>AU8</f>
        <v/>
      </c>
      <c r="AW8" s="800">
        <f>AV8</f>
        <v/>
      </c>
      <c r="AX8" s="800">
        <f>AW8</f>
        <v/>
      </c>
      <c r="AY8" s="800">
        <f>AX8</f>
        <v/>
      </c>
      <c r="AZ8" s="800">
        <f>AY8</f>
        <v/>
      </c>
      <c r="BA8" s="800">
        <f>AZ8</f>
        <v/>
      </c>
      <c r="BB8" s="800">
        <f>BA8</f>
        <v/>
      </c>
      <c r="BC8" s="800">
        <f>BB8</f>
        <v/>
      </c>
      <c r="BD8" s="800">
        <f>BC8</f>
        <v/>
      </c>
      <c r="BE8" s="800">
        <f>BD8</f>
        <v/>
      </c>
      <c r="BF8" s="800">
        <f>BE8</f>
        <v/>
      </c>
      <c r="BG8" s="800">
        <f>BF8</f>
        <v/>
      </c>
      <c r="BH8" s="800">
        <f>BG8</f>
        <v/>
      </c>
      <c r="BI8" s="800">
        <f>BH8</f>
        <v/>
      </c>
      <c r="BJ8" s="800">
        <f>BI8</f>
        <v/>
      </c>
      <c r="BK8" s="800">
        <f>BJ8</f>
        <v/>
      </c>
      <c r="BL8" s="800">
        <f>BK8</f>
        <v/>
      </c>
      <c r="BM8" s="800">
        <f>BL8</f>
        <v/>
      </c>
      <c r="BN8" s="800">
        <f>BM8</f>
        <v/>
      </c>
      <c r="BO8" s="800">
        <f>BN8</f>
        <v/>
      </c>
      <c r="BP8" s="800">
        <f>BO8</f>
        <v/>
      </c>
      <c r="BQ8" s="800">
        <f>BP8</f>
        <v/>
      </c>
      <c r="BR8" s="800">
        <f>BQ8</f>
        <v/>
      </c>
    </row>
    <row r="9" ht="15.75" customHeight="1">
      <c r="C9" s="801" t="inlineStr">
        <is>
          <t>Greenhouse Gases</t>
        </is>
      </c>
      <c r="D9" s="801" t="n"/>
      <c r="E9" s="800">
        <f>'Input Summary'!D80</f>
        <v/>
      </c>
      <c r="F9" s="800" t="n"/>
      <c r="G9" s="800" t="n"/>
      <c r="H9" s="800" t="n"/>
      <c r="I9" s="800" t="n"/>
      <c r="J9" s="800">
        <f>'Input Summary'!E80</f>
        <v/>
      </c>
      <c r="K9" s="800" t="n"/>
      <c r="L9" s="800" t="n"/>
      <c r="M9" s="800" t="n"/>
      <c r="N9" s="800" t="n"/>
      <c r="O9" s="800">
        <f>'Input Summary'!F80</f>
        <v/>
      </c>
      <c r="P9" s="800" t="n"/>
      <c r="Q9" s="800" t="n"/>
      <c r="R9" s="800" t="n"/>
      <c r="S9" s="800" t="n"/>
      <c r="T9" s="800">
        <f>'Input Summary'!G80</f>
        <v/>
      </c>
      <c r="U9" s="800" t="n"/>
      <c r="V9" s="800" t="n"/>
      <c r="W9" s="800" t="n"/>
      <c r="X9" s="800" t="n"/>
      <c r="Y9" s="800">
        <f>'Input Summary'!H80</f>
        <v/>
      </c>
      <c r="Z9" s="800" t="n"/>
      <c r="AA9" s="800" t="n"/>
      <c r="AB9" s="800" t="n"/>
      <c r="AC9" s="800" t="n"/>
      <c r="AD9" s="800">
        <f>'Input Summary'!I80</f>
        <v/>
      </c>
      <c r="AE9" s="800" t="n"/>
      <c r="AF9" s="800" t="n"/>
      <c r="AG9" s="800" t="n"/>
      <c r="AH9" s="800" t="n"/>
      <c r="AI9" s="800">
        <f>'Input Summary'!J80</f>
        <v/>
      </c>
      <c r="AJ9" s="800" t="n"/>
      <c r="AK9" s="800" t="n"/>
      <c r="AL9" s="800" t="n"/>
      <c r="AM9" s="800" t="n"/>
      <c r="AN9" s="800">
        <f>'Input Summary'!K80</f>
        <v/>
      </c>
      <c r="AO9" s="800">
        <f>AN9</f>
        <v/>
      </c>
      <c r="AP9" s="800">
        <f>AO9</f>
        <v/>
      </c>
      <c r="AQ9" s="800">
        <f>AP9</f>
        <v/>
      </c>
      <c r="AR9" s="800">
        <f>AQ9</f>
        <v/>
      </c>
      <c r="AS9" s="800">
        <f>AR9</f>
        <v/>
      </c>
      <c r="AT9" s="800">
        <f>AS9</f>
        <v/>
      </c>
      <c r="AU9" s="800">
        <f>AT9</f>
        <v/>
      </c>
      <c r="AV9" s="800">
        <f>AU9</f>
        <v/>
      </c>
      <c r="AW9" s="800">
        <f>AV9</f>
        <v/>
      </c>
      <c r="AX9" s="800">
        <f>AW9</f>
        <v/>
      </c>
      <c r="AY9" s="800">
        <f>AX9</f>
        <v/>
      </c>
      <c r="AZ9" s="800">
        <f>AY9</f>
        <v/>
      </c>
      <c r="BA9" s="800">
        <f>AZ9</f>
        <v/>
      </c>
      <c r="BB9" s="800">
        <f>BA9</f>
        <v/>
      </c>
      <c r="BC9" s="800">
        <f>BB9</f>
        <v/>
      </c>
      <c r="BD9" s="800">
        <f>BC9</f>
        <v/>
      </c>
      <c r="BE9" s="800">
        <f>BD9</f>
        <v/>
      </c>
      <c r="BF9" s="800">
        <f>BE9</f>
        <v/>
      </c>
      <c r="BG9" s="800">
        <f>BF9</f>
        <v/>
      </c>
      <c r="BH9" s="800">
        <f>BG9</f>
        <v/>
      </c>
      <c r="BI9" s="800">
        <f>BH9</f>
        <v/>
      </c>
      <c r="BJ9" s="800">
        <f>BI9</f>
        <v/>
      </c>
      <c r="BK9" s="800">
        <f>BJ9</f>
        <v/>
      </c>
      <c r="BL9" s="800">
        <f>BK9</f>
        <v/>
      </c>
      <c r="BM9" s="800">
        <f>BL9</f>
        <v/>
      </c>
      <c r="BN9" s="800">
        <f>BM9</f>
        <v/>
      </c>
      <c r="BO9" s="800">
        <f>BN9</f>
        <v/>
      </c>
      <c r="BP9" s="800">
        <f>BO9</f>
        <v/>
      </c>
      <c r="BQ9" s="800">
        <f>BP9</f>
        <v/>
      </c>
      <c r="BR9" s="800">
        <f>BQ9</f>
        <v/>
      </c>
    </row>
    <row r="10" ht="15.75" customHeight="1">
      <c r="C10" s="801" t="inlineStr">
        <is>
          <t>Indirect Taxation</t>
        </is>
      </c>
      <c r="D10" s="801" t="n"/>
      <c r="E10" s="800">
        <f>'Input Summary'!D81</f>
        <v/>
      </c>
      <c r="F10" s="800" t="n"/>
      <c r="G10" s="800" t="n"/>
      <c r="H10" s="800" t="n"/>
      <c r="I10" s="800" t="n"/>
      <c r="J10" s="800">
        <f>'Input Summary'!E81</f>
        <v/>
      </c>
      <c r="K10" s="800" t="n"/>
      <c r="L10" s="800" t="n"/>
      <c r="M10" s="800" t="n"/>
      <c r="N10" s="800" t="n"/>
      <c r="O10" s="800">
        <f>'Input Summary'!F81</f>
        <v/>
      </c>
      <c r="P10" s="800" t="n"/>
      <c r="Q10" s="800" t="n"/>
      <c r="R10" s="800" t="n"/>
      <c r="S10" s="800" t="n"/>
      <c r="T10" s="800">
        <f>'Input Summary'!G81</f>
        <v/>
      </c>
      <c r="U10" s="800" t="n"/>
      <c r="V10" s="800" t="n"/>
      <c r="W10" s="800" t="n"/>
      <c r="X10" s="800" t="n"/>
      <c r="Y10" s="800">
        <f>'Input Summary'!H81</f>
        <v/>
      </c>
      <c r="Z10" s="800" t="n"/>
      <c r="AA10" s="800" t="n"/>
      <c r="AB10" s="800" t="n"/>
      <c r="AC10" s="800" t="n"/>
      <c r="AD10" s="800">
        <f>'Input Summary'!I81</f>
        <v/>
      </c>
      <c r="AE10" s="800" t="n"/>
      <c r="AF10" s="800" t="n"/>
      <c r="AG10" s="800" t="n"/>
      <c r="AH10" s="800" t="n"/>
      <c r="AI10" s="800">
        <f>'Input Summary'!J81</f>
        <v/>
      </c>
      <c r="AJ10" s="800" t="n"/>
      <c r="AK10" s="800" t="n"/>
      <c r="AL10" s="800" t="n"/>
      <c r="AM10" s="800" t="n"/>
      <c r="AN10" s="800">
        <f>'Input Summary'!K81</f>
        <v/>
      </c>
      <c r="AO10" s="800">
        <f>AN10</f>
        <v/>
      </c>
      <c r="AP10" s="800">
        <f>AO10</f>
        <v/>
      </c>
      <c r="AQ10" s="800">
        <f>AP10</f>
        <v/>
      </c>
      <c r="AR10" s="800">
        <f>AQ10</f>
        <v/>
      </c>
      <c r="AS10" s="800">
        <f>AR10</f>
        <v/>
      </c>
      <c r="AT10" s="800">
        <f>AS10</f>
        <v/>
      </c>
      <c r="AU10" s="800">
        <f>AT10</f>
        <v/>
      </c>
      <c r="AV10" s="800">
        <f>AU10</f>
        <v/>
      </c>
      <c r="AW10" s="800">
        <f>AV10</f>
        <v/>
      </c>
      <c r="AX10" s="800">
        <f>AW10</f>
        <v/>
      </c>
      <c r="AY10" s="800">
        <f>AX10</f>
        <v/>
      </c>
      <c r="AZ10" s="800">
        <f>AY10</f>
        <v/>
      </c>
      <c r="BA10" s="800">
        <f>AZ10</f>
        <v/>
      </c>
      <c r="BB10" s="800">
        <f>BA10</f>
        <v/>
      </c>
      <c r="BC10" s="800">
        <f>BB10</f>
        <v/>
      </c>
      <c r="BD10" s="800">
        <f>BC10</f>
        <v/>
      </c>
      <c r="BE10" s="800">
        <f>BD10</f>
        <v/>
      </c>
      <c r="BF10" s="800">
        <f>BE10</f>
        <v/>
      </c>
      <c r="BG10" s="800">
        <f>BF10</f>
        <v/>
      </c>
      <c r="BH10" s="800">
        <f>BG10</f>
        <v/>
      </c>
      <c r="BI10" s="800">
        <f>BH10</f>
        <v/>
      </c>
      <c r="BJ10" s="800">
        <f>BI10</f>
        <v/>
      </c>
      <c r="BK10" s="800">
        <f>BJ10</f>
        <v/>
      </c>
      <c r="BL10" s="800">
        <f>BK10</f>
        <v/>
      </c>
      <c r="BM10" s="800">
        <f>BL10</f>
        <v/>
      </c>
      <c r="BN10" s="800">
        <f>BM10</f>
        <v/>
      </c>
      <c r="BO10" s="800">
        <f>BN10</f>
        <v/>
      </c>
      <c r="BP10" s="800">
        <f>BO10</f>
        <v/>
      </c>
      <c r="BQ10" s="800">
        <f>BP10</f>
        <v/>
      </c>
      <c r="BR10" s="800">
        <f>BQ10</f>
        <v/>
      </c>
    </row>
    <row r="11" ht="15.75" customHeight="1">
      <c r="C11" s="802" t="n"/>
      <c r="D11" s="802" t="n"/>
      <c r="E11" s="780" t="n"/>
      <c r="F11" s="780" t="n"/>
      <c r="G11" s="780" t="n"/>
      <c r="H11" s="780" t="n"/>
      <c r="I11" s="780" t="n"/>
      <c r="J11" s="780" t="n"/>
      <c r="K11" s="780" t="n"/>
      <c r="L11" s="780" t="n"/>
      <c r="M11" s="780" t="n"/>
      <c r="N11" s="780" t="n"/>
      <c r="O11" s="780" t="n"/>
      <c r="P11" s="780" t="n"/>
      <c r="Q11" s="780" t="n"/>
      <c r="R11" s="780" t="n"/>
      <c r="S11" s="780" t="n"/>
      <c r="T11" s="780" t="n"/>
      <c r="U11" s="780" t="n"/>
      <c r="V11" s="780" t="n"/>
      <c r="W11" s="780" t="n"/>
      <c r="X11" s="780" t="n"/>
      <c r="Y11" s="780" t="n"/>
      <c r="Z11" s="780" t="n"/>
      <c r="AA11" s="780" t="n"/>
      <c r="AB11" s="780" t="n"/>
      <c r="AC11" s="780" t="n"/>
      <c r="AD11" s="780" t="n"/>
      <c r="AE11" s="780" t="n"/>
      <c r="AF11" s="780" t="n"/>
      <c r="AG11" s="780" t="n"/>
      <c r="AH11" s="780" t="n"/>
      <c r="AI11" s="780" t="n"/>
      <c r="AJ11" s="780" t="n"/>
      <c r="AK11" s="780" t="n"/>
      <c r="AL11" s="780" t="n"/>
      <c r="AM11" s="780" t="n"/>
      <c r="AN11" s="780" t="n"/>
      <c r="AO11" s="780" t="n"/>
      <c r="AP11" s="780" t="n"/>
      <c r="AQ11" s="780" t="n"/>
      <c r="AR11" s="780" t="n"/>
      <c r="AS11" s="780" t="n"/>
      <c r="AT11" s="780" t="n"/>
      <c r="AU11" s="780" t="n"/>
      <c r="AV11" s="780" t="n"/>
      <c r="AW11" s="780" t="n"/>
      <c r="AX11" s="780" t="n"/>
      <c r="AY11" s="780" t="n"/>
      <c r="AZ11" s="780" t="n"/>
      <c r="BA11" s="780" t="n"/>
      <c r="BB11" s="780" t="n"/>
      <c r="BC11" s="780" t="n"/>
      <c r="BD11" s="780" t="n"/>
      <c r="BE11" s="780" t="n"/>
      <c r="BF11" s="780" t="n"/>
      <c r="BG11" s="780" t="n"/>
      <c r="BH11" s="780" t="n"/>
      <c r="BI11" s="780" t="n"/>
      <c r="BJ11" s="780" t="n"/>
      <c r="BK11" s="780" t="n"/>
      <c r="BL11" s="780" t="n"/>
      <c r="BM11" s="780" t="n"/>
      <c r="BN11" s="780" t="n"/>
      <c r="BO11" s="780" t="n"/>
      <c r="BP11" s="780" t="n"/>
      <c r="BQ11" s="780" t="n"/>
      <c r="BR11" s="780" t="n"/>
      <c r="BS11" s="780" t="n"/>
      <c r="BT11" s="780" t="n"/>
      <c r="BU11" s="780" t="n"/>
      <c r="BV11" s="780" t="n"/>
      <c r="BW11" s="780" t="n"/>
      <c r="BX11" s="780" t="n"/>
      <c r="BY11" s="780" t="n"/>
      <c r="BZ11" s="780" t="n"/>
      <c r="CA11" s="780" t="n"/>
      <c r="CB11" s="780" t="n"/>
      <c r="CC11" s="780" t="n"/>
      <c r="CD11" s="780" t="n"/>
      <c r="CE11" s="780" t="n"/>
      <c r="CF11" s="780" t="n"/>
      <c r="CG11" s="780" t="n"/>
      <c r="CH11" s="780" t="n"/>
      <c r="CI11" s="780" t="n"/>
    </row>
    <row r="12">
      <c r="BS12" s="780" t="n"/>
      <c r="BT12" s="780" t="n"/>
      <c r="BU12" s="780" t="n"/>
      <c r="BV12" s="780" t="n"/>
      <c r="BW12" s="780" t="n"/>
      <c r="BX12" s="780" t="n"/>
      <c r="BY12" s="780" t="n"/>
      <c r="BZ12" s="780" t="n"/>
      <c r="CA12" s="780" t="n"/>
      <c r="CB12" s="780" t="n"/>
      <c r="CC12" s="780" t="n"/>
      <c r="CD12" s="780" t="n"/>
      <c r="CE12" s="780" t="n"/>
      <c r="CF12" s="780" t="n"/>
      <c r="CG12" s="780" t="n"/>
      <c r="CH12" s="780" t="n"/>
      <c r="CI12" s="780" t="n"/>
    </row>
    <row r="13" ht="15.75" customFormat="1" customHeight="1" s="780">
      <c r="C13" s="800" t="inlineStr">
        <is>
          <t>Data Exists?</t>
        </is>
      </c>
      <c r="D13" s="800" t="n"/>
      <c r="E13" s="800">
        <f>ISNUMBER(MATCH(E$3,'Input Summary'!$D$74:$K$74,0))</f>
        <v/>
      </c>
      <c r="F13" s="800">
        <f>ISNUMBER(MATCH(F$3,'Input Summary'!$D$74:$K$74,0))</f>
        <v/>
      </c>
      <c r="G13" s="800">
        <f>ISNUMBER(MATCH(G$3,'Input Summary'!$D$74:$K$74,0))</f>
        <v/>
      </c>
      <c r="H13" s="800">
        <f>ISNUMBER(MATCH(H$3,'Input Summary'!$D$74:$K$74,0))</f>
        <v/>
      </c>
      <c r="I13" s="800">
        <f>ISNUMBER(MATCH(I$3,'Input Summary'!$D$74:$K$74,0))</f>
        <v/>
      </c>
      <c r="J13" s="800">
        <f>ISNUMBER(MATCH(J$3,'Input Summary'!$D$74:$K$74,0))</f>
        <v/>
      </c>
      <c r="K13" s="800">
        <f>ISNUMBER(MATCH(K$3,'Input Summary'!$D$74:$K$74,0))</f>
        <v/>
      </c>
      <c r="L13" s="800">
        <f>ISNUMBER(MATCH(L$3,'Input Summary'!$D$74:$K$74,0))</f>
        <v/>
      </c>
      <c r="M13" s="800">
        <f>ISNUMBER(MATCH(M$3,'Input Summary'!$D$74:$K$74,0))</f>
        <v/>
      </c>
      <c r="N13" s="800">
        <f>ISNUMBER(MATCH(N$3,'Input Summary'!$D$74:$K$74,0))</f>
        <v/>
      </c>
      <c r="O13" s="800">
        <f>ISNUMBER(MATCH(O$3,'Input Summary'!$D$74:$K$74,0))</f>
        <v/>
      </c>
      <c r="P13" s="800">
        <f>ISNUMBER(MATCH(P$3,'Input Summary'!$D$74:$K$74,0))</f>
        <v/>
      </c>
      <c r="Q13" s="800">
        <f>ISNUMBER(MATCH(Q$3,'Input Summary'!$D$74:$K$74,0))</f>
        <v/>
      </c>
      <c r="R13" s="800">
        <f>ISNUMBER(MATCH(R$3,'Input Summary'!$D$74:$K$74,0))</f>
        <v/>
      </c>
      <c r="S13" s="800">
        <f>ISNUMBER(MATCH(S$3,'Input Summary'!$D$74:$K$74,0))</f>
        <v/>
      </c>
      <c r="T13" s="800">
        <f>ISNUMBER(MATCH(T$3,'Input Summary'!$D$74:$K$74,0))</f>
        <v/>
      </c>
      <c r="U13" s="800">
        <f>ISNUMBER(MATCH(U$3,'Input Summary'!$D$74:$K$74,0))</f>
        <v/>
      </c>
      <c r="V13" s="800">
        <f>ISNUMBER(MATCH(V$3,'Input Summary'!$D$74:$K$74,0))</f>
        <v/>
      </c>
      <c r="W13" s="800">
        <f>ISNUMBER(MATCH(W$3,'Input Summary'!$D$74:$K$74,0))</f>
        <v/>
      </c>
      <c r="X13" s="800">
        <f>ISNUMBER(MATCH(X$3,'Input Summary'!$D$74:$K$74,0))</f>
        <v/>
      </c>
      <c r="Y13" s="800">
        <f>ISNUMBER(MATCH(Y$3,'Input Summary'!$D$74:$K$74,0))</f>
        <v/>
      </c>
      <c r="Z13" s="800">
        <f>ISNUMBER(MATCH(Z$3,'Input Summary'!$D$74:$K$74,0))</f>
        <v/>
      </c>
      <c r="AA13" s="800">
        <f>ISNUMBER(MATCH(AA$3,'Input Summary'!$D$74:$K$74,0))</f>
        <v/>
      </c>
      <c r="AB13" s="800">
        <f>ISNUMBER(MATCH(AB$3,'Input Summary'!$D$74:$K$74,0))</f>
        <v/>
      </c>
      <c r="AC13" s="800">
        <f>ISNUMBER(MATCH(AC$3,'Input Summary'!$D$74:$K$74,0))</f>
        <v/>
      </c>
      <c r="AD13" s="800">
        <f>ISNUMBER(MATCH(AD$3,'Input Summary'!$D$74:$K$74,0))</f>
        <v/>
      </c>
      <c r="AE13" s="800">
        <f>ISNUMBER(MATCH(AE$3,'Input Summary'!$D$74:$K$74,0))</f>
        <v/>
      </c>
      <c r="AF13" s="800">
        <f>ISNUMBER(MATCH(AF$3,'Input Summary'!$D$74:$K$74,0))</f>
        <v/>
      </c>
      <c r="AG13" s="800">
        <f>ISNUMBER(MATCH(AG$3,'Input Summary'!$D$74:$K$74,0))</f>
        <v/>
      </c>
      <c r="AH13" s="800">
        <f>ISNUMBER(MATCH(AH$3,'Input Summary'!$D$74:$K$74,0))</f>
        <v/>
      </c>
      <c r="AI13" s="800">
        <f>ISNUMBER(MATCH(AI$3,'Input Summary'!$D$74:$K$74,0))</f>
        <v/>
      </c>
      <c r="AJ13" s="800">
        <f>ISNUMBER(MATCH(AJ$3,'Input Summary'!$D$74:$K$74,0))</f>
        <v/>
      </c>
      <c r="AK13" s="800">
        <f>ISNUMBER(MATCH(AK$3,'Input Summary'!$D$74:$K$74,0))</f>
        <v/>
      </c>
      <c r="AL13" s="800">
        <f>ISNUMBER(MATCH(AL$3,'Input Summary'!$D$74:$K$74,0))</f>
        <v/>
      </c>
      <c r="AM13" s="800">
        <f>ISNUMBER(MATCH(AM$3,'Input Summary'!$D$74:$K$74,0))</f>
        <v/>
      </c>
      <c r="AN13" s="800">
        <f>ISNUMBER(MATCH(AN$3,'Input Summary'!$D$74:$K$74,0))</f>
        <v/>
      </c>
      <c r="AO13" s="800">
        <f>ISNUMBER(MATCH(AO$3,'Input Summary'!$D$74:$K$74,0))</f>
        <v/>
      </c>
      <c r="AP13" s="800">
        <f>ISNUMBER(MATCH(AP$3,'Input Summary'!$D$74:$K$74,0))</f>
        <v/>
      </c>
      <c r="AQ13" s="800">
        <f>ISNUMBER(MATCH(AQ$3,'Input Summary'!$D$74:$K$74,0))</f>
        <v/>
      </c>
      <c r="AR13" s="800">
        <f>ISNUMBER(MATCH(AR$3,'Input Summary'!$D$74:$K$74,0))</f>
        <v/>
      </c>
      <c r="AS13" s="800">
        <f>ISNUMBER(MATCH(AS$3,'Input Summary'!$D$74:$K$74,0))</f>
        <v/>
      </c>
      <c r="AT13" s="800">
        <f>ISNUMBER(MATCH(AT$3,'Input Summary'!$D$74:$K$74,0))</f>
        <v/>
      </c>
      <c r="AU13" s="800">
        <f>ISNUMBER(MATCH(AU$3,'Input Summary'!$D$74:$K$74,0))</f>
        <v/>
      </c>
      <c r="AV13" s="800">
        <f>ISNUMBER(MATCH(AV$3,'Input Summary'!$D$74:$K$74,0))</f>
        <v/>
      </c>
      <c r="AW13" s="800">
        <f>ISNUMBER(MATCH(AW$3,'Input Summary'!$D$74:$K$74,0))</f>
        <v/>
      </c>
      <c r="AX13" s="800">
        <f>ISNUMBER(MATCH(AX$3,'Input Summary'!$D$74:$K$74,0))</f>
        <v/>
      </c>
      <c r="AY13" s="800">
        <f>ISNUMBER(MATCH(AY$3,'Input Summary'!$D$74:$K$74,0))</f>
        <v/>
      </c>
      <c r="AZ13" s="800">
        <f>ISNUMBER(MATCH(AZ$3,'Input Summary'!$D$74:$K$74,0))</f>
        <v/>
      </c>
      <c r="BA13" s="800">
        <f>ISNUMBER(MATCH(BA$3,'Input Summary'!$D$74:$K$74,0))</f>
        <v/>
      </c>
      <c r="BB13" s="800">
        <f>ISNUMBER(MATCH(BB$3,'Input Summary'!$D$74:$K$74,0))</f>
        <v/>
      </c>
      <c r="BC13" s="800">
        <f>ISNUMBER(MATCH(BC$3,'Input Summary'!$D$74:$K$74,0))</f>
        <v/>
      </c>
      <c r="BD13" s="800">
        <f>ISNUMBER(MATCH(BD$3,'Input Summary'!$D$74:$K$74,0))</f>
        <v/>
      </c>
      <c r="BE13" s="800">
        <f>ISNUMBER(MATCH(BE$3,'Input Summary'!$D$74:$K$74,0))</f>
        <v/>
      </c>
      <c r="BF13" s="800">
        <f>ISNUMBER(MATCH(BF$3,'Input Summary'!$D$74:$K$74,0))</f>
        <v/>
      </c>
      <c r="BG13" s="800">
        <f>ISNUMBER(MATCH(BG$3,'Input Summary'!$D$74:$K$74,0))</f>
        <v/>
      </c>
      <c r="BH13" s="800">
        <f>ISNUMBER(MATCH(BH$3,'Input Summary'!$D$74:$K$74,0))</f>
        <v/>
      </c>
      <c r="BI13" s="800">
        <f>ISNUMBER(MATCH(BI$3,'Input Summary'!$D$74:$K$74,0))</f>
        <v/>
      </c>
      <c r="BJ13" s="800">
        <f>ISNUMBER(MATCH(BJ$3,'Input Summary'!$D$74:$K$74,0))</f>
        <v/>
      </c>
      <c r="BK13" s="800">
        <f>ISNUMBER(MATCH(BK$3,'Input Summary'!$D$74:$K$74,0))</f>
        <v/>
      </c>
      <c r="BL13" s="800">
        <f>ISNUMBER(MATCH(BL$3,'Input Summary'!$D$74:$K$74,0))</f>
        <v/>
      </c>
      <c r="BM13" s="800">
        <f>ISNUMBER(MATCH(BM$3,'Input Summary'!$D$74:$K$74,0))</f>
        <v/>
      </c>
      <c r="BN13" s="800">
        <f>ISNUMBER(MATCH(BN$3,'Input Summary'!$D$74:$K$74,0))</f>
        <v/>
      </c>
      <c r="BO13" s="800">
        <f>ISNUMBER(MATCH(BO$3,'Input Summary'!$D$74:$K$74,0))</f>
        <v/>
      </c>
      <c r="BP13" s="800">
        <f>ISNUMBER(MATCH(BP$3,'Input Summary'!$D$74:$K$74,0))</f>
        <v/>
      </c>
      <c r="BQ13" s="800">
        <f>ISNUMBER(MATCH(BQ$3,'Input Summary'!$D$74:$K$74,0))</f>
        <v/>
      </c>
      <c r="BR13" s="800">
        <f>ISNUMBER(MATCH(BR$3,'Input Summary'!$D$74:$K$74,0))</f>
        <v/>
      </c>
    </row>
    <row r="14" ht="15.75" customFormat="1" customHeight="1" s="780">
      <c r="C14" s="800" t="inlineStr">
        <is>
          <t>Extrapolate?</t>
        </is>
      </c>
      <c r="D14" s="800" t="n"/>
      <c r="E14" s="800">
        <f>E3&gt;MAX('Input Summary'!$D$74:$K$74)</f>
        <v/>
      </c>
      <c r="F14" s="800">
        <f>F3&gt;MAX('Input Summary'!$D$74:$K$74)</f>
        <v/>
      </c>
      <c r="G14" s="800">
        <f>G3&gt;MAX('Input Summary'!$D$74:$K$74)</f>
        <v/>
      </c>
      <c r="H14" s="800">
        <f>H3&gt;MAX('Input Summary'!$D$74:$K$74)</f>
        <v/>
      </c>
      <c r="I14" s="800">
        <f>I3&gt;MAX('Input Summary'!$D$74:$K$74)</f>
        <v/>
      </c>
      <c r="J14" s="800">
        <f>J3&gt;MAX('Input Summary'!$D$74:$K$74)</f>
        <v/>
      </c>
      <c r="K14" s="800">
        <f>K3&gt;MAX('Input Summary'!$D$74:$K$74)</f>
        <v/>
      </c>
      <c r="L14" s="800">
        <f>L3&gt;MAX('Input Summary'!$D$74:$K$74)</f>
        <v/>
      </c>
      <c r="M14" s="800">
        <f>M3&gt;MAX('Input Summary'!$D$74:$K$74)</f>
        <v/>
      </c>
      <c r="N14" s="800">
        <f>N3&gt;MAX('Input Summary'!$D$74:$K$74)</f>
        <v/>
      </c>
      <c r="O14" s="800">
        <f>O3&gt;MAX('Input Summary'!$D$74:$K$74)</f>
        <v/>
      </c>
      <c r="P14" s="800">
        <f>P3&gt;MAX('Input Summary'!$D$74:$K$74)</f>
        <v/>
      </c>
      <c r="Q14" s="800">
        <f>Q3&gt;MAX('Input Summary'!$D$74:$K$74)</f>
        <v/>
      </c>
      <c r="R14" s="800">
        <f>R3&gt;MAX('Input Summary'!$D$74:$K$74)</f>
        <v/>
      </c>
      <c r="S14" s="800">
        <f>S3&gt;MAX('Input Summary'!$D$74:$K$74)</f>
        <v/>
      </c>
      <c r="T14" s="800">
        <f>T3&gt;MAX('Input Summary'!$D$74:$K$74)</f>
        <v/>
      </c>
      <c r="U14" s="800">
        <f>U3&gt;MAX('Input Summary'!$D$74:$K$74)</f>
        <v/>
      </c>
      <c r="V14" s="800">
        <f>V3&gt;MAX('Input Summary'!$D$74:$K$74)</f>
        <v/>
      </c>
      <c r="W14" s="800">
        <f>W3&gt;MAX('Input Summary'!$D$74:$K$74)</f>
        <v/>
      </c>
      <c r="X14" s="800">
        <f>X3&gt;MAX('Input Summary'!$D$74:$K$74)</f>
        <v/>
      </c>
      <c r="Y14" s="800">
        <f>Y3&gt;MAX('Input Summary'!$D$74:$K$74)</f>
        <v/>
      </c>
      <c r="Z14" s="800">
        <f>Z3&gt;MAX('Input Summary'!$D$74:$K$74)</f>
        <v/>
      </c>
      <c r="AA14" s="800">
        <f>AA3&gt;MAX('Input Summary'!$D$74:$K$74)</f>
        <v/>
      </c>
      <c r="AB14" s="800">
        <f>AB3&gt;MAX('Input Summary'!$D$74:$K$74)</f>
        <v/>
      </c>
      <c r="AC14" s="800">
        <f>AC3&gt;MAX('Input Summary'!$D$74:$K$74)</f>
        <v/>
      </c>
      <c r="AD14" s="800">
        <f>AD3&gt;MAX('Input Summary'!$D$74:$K$74)</f>
        <v/>
      </c>
      <c r="AE14" s="800">
        <f>AE3&gt;MAX('Input Summary'!$D$74:$K$74)</f>
        <v/>
      </c>
      <c r="AF14" s="800">
        <f>AF3&gt;MAX('Input Summary'!$D$74:$K$74)</f>
        <v/>
      </c>
      <c r="AG14" s="800">
        <f>AG3&gt;MAX('Input Summary'!$D$74:$K$74)</f>
        <v/>
      </c>
      <c r="AH14" s="800">
        <f>AH3&gt;MAX('Input Summary'!$D$74:$K$74)</f>
        <v/>
      </c>
      <c r="AI14" s="800">
        <f>AI3&gt;MAX('Input Summary'!$D$74:$K$74)</f>
        <v/>
      </c>
      <c r="AJ14" s="800">
        <f>AJ3&gt;MAX('Input Summary'!$D$74:$K$74)</f>
        <v/>
      </c>
      <c r="AK14" s="800">
        <f>AK3&gt;MAX('Input Summary'!$D$74:$K$74)</f>
        <v/>
      </c>
      <c r="AL14" s="800">
        <f>AL3&gt;MAX('Input Summary'!$D$74:$K$74)</f>
        <v/>
      </c>
      <c r="AM14" s="800">
        <f>AM3&gt;MAX('Input Summary'!$D$74:$K$74)</f>
        <v/>
      </c>
      <c r="AN14" s="800">
        <f>AN3&gt;MAX('Input Summary'!$D$74:$K$74)</f>
        <v/>
      </c>
      <c r="AO14" s="800">
        <f>AO3&gt;MAX('Input Summary'!$D$74:$K$74)</f>
        <v/>
      </c>
      <c r="AP14" s="800">
        <f>AP3&gt;MAX('Input Summary'!$D$74:$K$74)</f>
        <v/>
      </c>
      <c r="AQ14" s="800">
        <f>AQ3&gt;MAX('Input Summary'!$D$74:$K$74)</f>
        <v/>
      </c>
      <c r="AR14" s="800">
        <f>AR3&gt;MAX('Input Summary'!$D$74:$K$74)</f>
        <v/>
      </c>
      <c r="AS14" s="800">
        <f>AS3&gt;MAX('Input Summary'!$D$74:$K$74)</f>
        <v/>
      </c>
      <c r="AT14" s="800">
        <f>AT3&gt;MAX('Input Summary'!$D$74:$K$74)</f>
        <v/>
      </c>
      <c r="AU14" s="800">
        <f>AU3&gt;MAX('Input Summary'!$D$74:$K$74)</f>
        <v/>
      </c>
      <c r="AV14" s="800">
        <f>AV3&gt;MAX('Input Summary'!$D$74:$K$74)</f>
        <v/>
      </c>
      <c r="AW14" s="800">
        <f>AW3&gt;MAX('Input Summary'!$D$74:$K$74)</f>
        <v/>
      </c>
      <c r="AX14" s="800">
        <f>AX3&gt;MAX('Input Summary'!$D$74:$K$74)</f>
        <v/>
      </c>
      <c r="AY14" s="800">
        <f>AY3&gt;MAX('Input Summary'!$D$74:$K$74)</f>
        <v/>
      </c>
      <c r="AZ14" s="800">
        <f>AZ3&gt;MAX('Input Summary'!$D$74:$K$74)</f>
        <v/>
      </c>
      <c r="BA14" s="800">
        <f>BA3&gt;MAX('Input Summary'!$D$74:$K$74)</f>
        <v/>
      </c>
      <c r="BB14" s="800">
        <f>BB3&gt;MAX('Input Summary'!$D$74:$K$74)</f>
        <v/>
      </c>
      <c r="BC14" s="800">
        <f>BC3&gt;MAX('Input Summary'!$D$74:$K$74)</f>
        <v/>
      </c>
      <c r="BD14" s="800">
        <f>BD3&gt;MAX('Input Summary'!$D$74:$K$74)</f>
        <v/>
      </c>
      <c r="BE14" s="800">
        <f>BE3&gt;MAX('Input Summary'!$D$74:$K$74)</f>
        <v/>
      </c>
      <c r="BF14" s="800">
        <f>BF3&gt;MAX('Input Summary'!$D$74:$K$74)</f>
        <v/>
      </c>
      <c r="BG14" s="800">
        <f>BG3&gt;MAX('Input Summary'!$D$74:$K$74)</f>
        <v/>
      </c>
      <c r="BH14" s="800">
        <f>BH3&gt;MAX('Input Summary'!$D$74:$K$74)</f>
        <v/>
      </c>
      <c r="BI14" s="800">
        <f>BI3&gt;MAX('Input Summary'!$D$74:$K$74)</f>
        <v/>
      </c>
      <c r="BJ14" s="800">
        <f>BJ3&gt;MAX('Input Summary'!$D$74:$K$74)</f>
        <v/>
      </c>
      <c r="BK14" s="800">
        <f>BK3&gt;MAX('Input Summary'!$D$74:$K$74)</f>
        <v/>
      </c>
      <c r="BL14" s="800">
        <f>BL3&gt;MAX('Input Summary'!$D$74:$K$74)</f>
        <v/>
      </c>
      <c r="BM14" s="800">
        <f>BM3&gt;MAX('Input Summary'!$D$74:$K$74)</f>
        <v/>
      </c>
      <c r="BN14" s="800">
        <f>BN3&gt;MAX('Input Summary'!$D$74:$K$74)</f>
        <v/>
      </c>
      <c r="BO14" s="800">
        <f>BO3&gt;MAX('Input Summary'!$D$74:$K$74)</f>
        <v/>
      </c>
      <c r="BP14" s="800">
        <f>BP3&gt;MAX('Input Summary'!$D$74:$K$74)</f>
        <v/>
      </c>
      <c r="BQ14" s="800">
        <f>BQ3&gt;MAX('Input Summary'!$D$74:$K$74)</f>
        <v/>
      </c>
      <c r="BR14" s="800">
        <f>BR3&gt;MAX('Input Summary'!$D$74:$K$74)</f>
        <v/>
      </c>
    </row>
    <row r="15" customFormat="1" s="780">
      <c r="C15" s="800" t="inlineStr">
        <is>
          <t>Previous Year</t>
        </is>
      </c>
      <c r="D15" s="800"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80">
      <c r="C16" s="800" t="inlineStr">
        <is>
          <t>Next Year</t>
        </is>
      </c>
      <c r="D16" s="800"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80">
      <c r="C17" s="800" t="inlineStr">
        <is>
          <t>Gap</t>
        </is>
      </c>
      <c r="D17" s="800" t="n"/>
      <c r="E17" s="800">
        <f>E16-E15</f>
        <v/>
      </c>
      <c r="F17" s="800">
        <f>F16-F15</f>
        <v/>
      </c>
      <c r="G17" s="800">
        <f>G16-G15</f>
        <v/>
      </c>
      <c r="H17" s="800">
        <f>H16-H15</f>
        <v/>
      </c>
      <c r="I17" s="800">
        <f>I16-I15</f>
        <v/>
      </c>
      <c r="J17" s="800">
        <f>J16-J15</f>
        <v/>
      </c>
      <c r="K17" s="800">
        <f>K16-K15</f>
        <v/>
      </c>
      <c r="L17" s="800">
        <f>L16-L15</f>
        <v/>
      </c>
      <c r="M17" s="800">
        <f>M16-M15</f>
        <v/>
      </c>
      <c r="N17" s="800">
        <f>N16-N15</f>
        <v/>
      </c>
      <c r="O17" s="800">
        <f>O16-O15</f>
        <v/>
      </c>
      <c r="P17" s="800">
        <f>P16-P15</f>
        <v/>
      </c>
      <c r="Q17" s="800">
        <f>Q16-Q15</f>
        <v/>
      </c>
      <c r="R17" s="800">
        <f>R16-R15</f>
        <v/>
      </c>
      <c r="S17" s="800">
        <f>S16-S15</f>
        <v/>
      </c>
      <c r="T17" s="800">
        <f>T16-T15</f>
        <v/>
      </c>
      <c r="U17" s="800">
        <f>U16-U15</f>
        <v/>
      </c>
      <c r="V17" s="800">
        <f>V16-V15</f>
        <v/>
      </c>
      <c r="W17" s="800">
        <f>W16-W15</f>
        <v/>
      </c>
      <c r="X17" s="800">
        <f>X16-X15</f>
        <v/>
      </c>
      <c r="Y17" s="800">
        <f>Y16-Y15</f>
        <v/>
      </c>
      <c r="Z17" s="800">
        <f>Z16-Z15</f>
        <v/>
      </c>
      <c r="AA17" s="800">
        <f>AA16-AA15</f>
        <v/>
      </c>
      <c r="AB17" s="800">
        <f>AB16-AB15</f>
        <v/>
      </c>
      <c r="AC17" s="800">
        <f>AC16-AC15</f>
        <v/>
      </c>
      <c r="AD17" s="800">
        <f>AD16-AD15</f>
        <v/>
      </c>
      <c r="AE17" s="800">
        <f>AE16-AE15</f>
        <v/>
      </c>
      <c r="AF17" s="800">
        <f>AF16-AF15</f>
        <v/>
      </c>
      <c r="AG17" s="800">
        <f>AG16-AG15</f>
        <v/>
      </c>
      <c r="AH17" s="800">
        <f>AH16-AH15</f>
        <v/>
      </c>
      <c r="AI17" s="800">
        <f>AI16-AI15</f>
        <v/>
      </c>
      <c r="AJ17" s="800">
        <f>AJ16-AJ15</f>
        <v/>
      </c>
      <c r="AK17" s="800">
        <f>AK16-AK15</f>
        <v/>
      </c>
      <c r="AL17" s="800">
        <f>AL16-AL15</f>
        <v/>
      </c>
      <c r="AM17" s="800">
        <f>AM16-AM15</f>
        <v/>
      </c>
      <c r="AN17" s="800">
        <f>AN16-AN15</f>
        <v/>
      </c>
      <c r="AO17" s="800">
        <f>AO16-AO15</f>
        <v/>
      </c>
      <c r="AP17" s="800">
        <f>AP16-AP15</f>
        <v/>
      </c>
      <c r="AQ17" s="800">
        <f>AQ16-AQ15</f>
        <v/>
      </c>
      <c r="AR17" s="800">
        <f>AR16-AR15</f>
        <v/>
      </c>
      <c r="AS17" s="800">
        <f>AS16-AS15</f>
        <v/>
      </c>
      <c r="AT17" s="800">
        <f>AT16-AT15</f>
        <v/>
      </c>
      <c r="AU17" s="800">
        <f>AU16-AU15</f>
        <v/>
      </c>
      <c r="AV17" s="800">
        <f>AV16-AV15</f>
        <v/>
      </c>
      <c r="AW17" s="800">
        <f>AW16-AW15</f>
        <v/>
      </c>
      <c r="AX17" s="800">
        <f>AX16-AX15</f>
        <v/>
      </c>
      <c r="AY17" s="800">
        <f>AY16-AY15</f>
        <v/>
      </c>
      <c r="AZ17" s="800">
        <f>AZ16-AZ15</f>
        <v/>
      </c>
      <c r="BA17" s="800">
        <f>BA16-BA15</f>
        <v/>
      </c>
      <c r="BB17" s="800">
        <f>BB16-BB15</f>
        <v/>
      </c>
      <c r="BC17" s="800">
        <f>BC16-BC15</f>
        <v/>
      </c>
      <c r="BD17" s="800">
        <f>BD16-BD15</f>
        <v/>
      </c>
      <c r="BE17" s="800">
        <f>BE16-BE15</f>
        <v/>
      </c>
      <c r="BF17" s="800">
        <f>BF16-BF15</f>
        <v/>
      </c>
      <c r="BG17" s="800">
        <f>BG16-BG15</f>
        <v/>
      </c>
      <c r="BH17" s="800">
        <f>BH16-BH15</f>
        <v/>
      </c>
      <c r="BI17" s="800">
        <f>BI16-BI15</f>
        <v/>
      </c>
      <c r="BJ17" s="800">
        <f>BJ16-BJ15</f>
        <v/>
      </c>
      <c r="BK17" s="800">
        <f>BK16-BK15</f>
        <v/>
      </c>
      <c r="BL17" s="800">
        <f>BL16-BL15</f>
        <v/>
      </c>
      <c r="BM17" s="800">
        <f>BM16-BM15</f>
        <v/>
      </c>
      <c r="BN17" s="800">
        <f>BN16-BN15</f>
        <v/>
      </c>
      <c r="BO17" s="800">
        <f>BO16-BO15</f>
        <v/>
      </c>
      <c r="BP17" s="800">
        <f>BP16-BP15</f>
        <v/>
      </c>
      <c r="BQ17" s="800">
        <f>BQ16-BQ15</f>
        <v/>
      </c>
      <c r="BR17" s="800">
        <f>BR16-BR15</f>
        <v/>
      </c>
    </row>
    <row r="18" customFormat="1" s="780">
      <c r="C18" s="800" t="inlineStr">
        <is>
          <t>Index previous</t>
        </is>
      </c>
      <c r="D18" s="800" t="n"/>
      <c r="E18" s="800">
        <f>MATCH(E15,$E$3:$BR$3,0)</f>
        <v/>
      </c>
      <c r="F18" s="800">
        <f>MATCH(F15,$E$3:$BR$3,0)</f>
        <v/>
      </c>
      <c r="G18" s="800">
        <f>MATCH(G15,$E$3:$BR$3,0)</f>
        <v/>
      </c>
      <c r="H18" s="800">
        <f>MATCH(H15,$E$3:$BR$3,0)</f>
        <v/>
      </c>
      <c r="I18" s="800">
        <f>MATCH(I15,$E$3:$BR$3,0)</f>
        <v/>
      </c>
      <c r="J18" s="800">
        <f>MATCH(J15,$E$3:$BR$3,0)</f>
        <v/>
      </c>
      <c r="K18" s="800">
        <f>MATCH(K15,$E$3:$BR$3,0)</f>
        <v/>
      </c>
      <c r="L18" s="800">
        <f>MATCH(L15,$E$3:$BR$3,0)</f>
        <v/>
      </c>
      <c r="M18" s="800">
        <f>MATCH(M15,$E$3:$BR$3,0)</f>
        <v/>
      </c>
      <c r="N18" s="800">
        <f>MATCH(N15,$E$3:$BR$3,0)</f>
        <v/>
      </c>
      <c r="O18" s="800">
        <f>MATCH(O15,$E$3:$BR$3,0)</f>
        <v/>
      </c>
      <c r="P18" s="800">
        <f>MATCH(P15,$E$3:$BR$3,0)</f>
        <v/>
      </c>
      <c r="Q18" s="800">
        <f>MATCH(Q15,$E$3:$BR$3,0)</f>
        <v/>
      </c>
      <c r="R18" s="800">
        <f>MATCH(R15,$E$3:$BR$3,0)</f>
        <v/>
      </c>
      <c r="S18" s="800">
        <f>MATCH(S15,$E$3:$BR$3,0)</f>
        <v/>
      </c>
      <c r="T18" s="800">
        <f>MATCH(T15,$E$3:$BR$3,0)</f>
        <v/>
      </c>
      <c r="U18" s="800">
        <f>MATCH(U15,$E$3:$BR$3,0)</f>
        <v/>
      </c>
      <c r="V18" s="800">
        <f>MATCH(V15,$E$3:$BR$3,0)</f>
        <v/>
      </c>
      <c r="W18" s="800">
        <f>MATCH(W15,$E$3:$BR$3,0)</f>
        <v/>
      </c>
      <c r="X18" s="800">
        <f>MATCH(X15,$E$3:$BR$3,0)</f>
        <v/>
      </c>
      <c r="Y18" s="800">
        <f>MATCH(Y15,$E$3:$BR$3,0)</f>
        <v/>
      </c>
      <c r="Z18" s="800">
        <f>MATCH(Z15,$E$3:$BR$3,0)</f>
        <v/>
      </c>
      <c r="AA18" s="800">
        <f>MATCH(AA15,$E$3:$BR$3,0)</f>
        <v/>
      </c>
      <c r="AB18" s="800">
        <f>MATCH(AB15,$E$3:$BR$3,0)</f>
        <v/>
      </c>
      <c r="AC18" s="800">
        <f>MATCH(AC15,$E$3:$BR$3,0)</f>
        <v/>
      </c>
      <c r="AD18" s="800">
        <f>MATCH(AD15,$E$3:$BR$3,0)</f>
        <v/>
      </c>
      <c r="AE18" s="800">
        <f>MATCH(AE15,$E$3:$BR$3,0)</f>
        <v/>
      </c>
      <c r="AF18" s="800">
        <f>MATCH(AF15,$E$3:$BR$3,0)</f>
        <v/>
      </c>
      <c r="AG18" s="800">
        <f>MATCH(AG15,$E$3:$BR$3,0)</f>
        <v/>
      </c>
      <c r="AH18" s="800">
        <f>MATCH(AH15,$E$3:$BR$3,0)</f>
        <v/>
      </c>
      <c r="AI18" s="800">
        <f>MATCH(AI15,$E$3:$BR$3,0)</f>
        <v/>
      </c>
      <c r="AJ18" s="800">
        <f>MATCH(AJ15,$E$3:$BR$3,0)</f>
        <v/>
      </c>
      <c r="AK18" s="800">
        <f>MATCH(AK15,$E$3:$BR$3,0)</f>
        <v/>
      </c>
      <c r="AL18" s="800">
        <f>MATCH(AL15,$E$3:$BR$3,0)</f>
        <v/>
      </c>
      <c r="AM18" s="800">
        <f>MATCH(AM15,$E$3:$BR$3,0)</f>
        <v/>
      </c>
      <c r="AN18" s="800">
        <f>MATCH(AN15,$E$3:$BR$3,0)</f>
        <v/>
      </c>
      <c r="AO18" s="800">
        <f>MATCH(AO15,$E$3:$BR$3,0)</f>
        <v/>
      </c>
      <c r="AP18" s="800">
        <f>MATCH(AP15,$E$3:$BR$3,0)</f>
        <v/>
      </c>
      <c r="AQ18" s="800">
        <f>MATCH(AQ15,$E$3:$BR$3,0)</f>
        <v/>
      </c>
      <c r="AR18" s="800">
        <f>MATCH(AR15,$E$3:$BR$3,0)</f>
        <v/>
      </c>
      <c r="AS18" s="800">
        <f>MATCH(AS15,$E$3:$BR$3,0)</f>
        <v/>
      </c>
      <c r="AT18" s="800">
        <f>MATCH(AT15,$E$3:$BR$3,0)</f>
        <v/>
      </c>
      <c r="AU18" s="800">
        <f>MATCH(AU15,$E$3:$BR$3,0)</f>
        <v/>
      </c>
      <c r="AV18" s="800">
        <f>MATCH(AV15,$E$3:$BR$3,0)</f>
        <v/>
      </c>
      <c r="AW18" s="800">
        <f>MATCH(AW15,$E$3:$BR$3,0)</f>
        <v/>
      </c>
      <c r="AX18" s="800">
        <f>MATCH(AX15,$E$3:$BR$3,0)</f>
        <v/>
      </c>
      <c r="AY18" s="800">
        <f>MATCH(AY15,$E$3:$BR$3,0)</f>
        <v/>
      </c>
      <c r="AZ18" s="800">
        <f>MATCH(AZ15,$E$3:$BR$3,0)</f>
        <v/>
      </c>
      <c r="BA18" s="800">
        <f>MATCH(BA15,$E$3:$BR$3,0)</f>
        <v/>
      </c>
      <c r="BB18" s="800">
        <f>MATCH(BB15,$E$3:$BR$3,0)</f>
        <v/>
      </c>
      <c r="BC18" s="800">
        <f>MATCH(BC15,$E$3:$BR$3,0)</f>
        <v/>
      </c>
      <c r="BD18" s="800">
        <f>MATCH(BD15,$E$3:$BR$3,0)</f>
        <v/>
      </c>
      <c r="BE18" s="800">
        <f>MATCH(BE15,$E$3:$BR$3,0)</f>
        <v/>
      </c>
      <c r="BF18" s="800">
        <f>MATCH(BF15,$E$3:$BR$3,0)</f>
        <v/>
      </c>
      <c r="BG18" s="800">
        <f>MATCH(BG15,$E$3:$BR$3,0)</f>
        <v/>
      </c>
      <c r="BH18" s="800">
        <f>MATCH(BH15,$E$3:$BR$3,0)</f>
        <v/>
      </c>
      <c r="BI18" s="800">
        <f>MATCH(BI15,$E$3:$BR$3,0)</f>
        <v/>
      </c>
      <c r="BJ18" s="800">
        <f>MATCH(BJ15,$E$3:$BR$3,0)</f>
        <v/>
      </c>
      <c r="BK18" s="800">
        <f>MATCH(BK15,$E$3:$BR$3,0)</f>
        <v/>
      </c>
      <c r="BL18" s="800">
        <f>MATCH(BL15,$E$3:$BR$3,0)</f>
        <v/>
      </c>
      <c r="BM18" s="800">
        <f>MATCH(BM15,$E$3:$BR$3,0)</f>
        <v/>
      </c>
      <c r="BN18" s="800">
        <f>MATCH(BN15,$E$3:$BR$3,0)</f>
        <v/>
      </c>
      <c r="BO18" s="800">
        <f>MATCH(BO15,$E$3:$BR$3,0)</f>
        <v/>
      </c>
      <c r="BP18" s="800">
        <f>MATCH(BP15,$E$3:$BR$3,0)</f>
        <v/>
      </c>
      <c r="BQ18" s="800">
        <f>MATCH(BQ15,$E$3:$BR$3,0)</f>
        <v/>
      </c>
      <c r="BR18" s="800">
        <f>MATCH(BR15,$E$3:$BR$3,0)</f>
        <v/>
      </c>
    </row>
    <row r="19" customFormat="1" s="780">
      <c r="C19" s="800" t="inlineStr">
        <is>
          <t>Index next</t>
        </is>
      </c>
      <c r="D19" s="800" t="n"/>
      <c r="E19" s="800">
        <f>MATCH(E16,$E$3:$BR$3,0)</f>
        <v/>
      </c>
      <c r="F19" s="800">
        <f>MATCH(F16,$E$3:$BR$3,0)</f>
        <v/>
      </c>
      <c r="G19" s="800">
        <f>MATCH(G16,$E$3:$BR$3,0)</f>
        <v/>
      </c>
      <c r="H19" s="800">
        <f>MATCH(H16,$E$3:$BR$3,0)</f>
        <v/>
      </c>
      <c r="I19" s="800">
        <f>MATCH(I16,$E$3:$BR$3,0)</f>
        <v/>
      </c>
      <c r="J19" s="800">
        <f>MATCH(J16,$E$3:$BR$3,0)</f>
        <v/>
      </c>
      <c r="K19" s="800">
        <f>MATCH(K16,$E$3:$BR$3,0)</f>
        <v/>
      </c>
      <c r="L19" s="800">
        <f>MATCH(L16,$E$3:$BR$3,0)</f>
        <v/>
      </c>
      <c r="M19" s="800">
        <f>MATCH(M16,$E$3:$BR$3,0)</f>
        <v/>
      </c>
      <c r="N19" s="800">
        <f>MATCH(N16,$E$3:$BR$3,0)</f>
        <v/>
      </c>
      <c r="O19" s="800">
        <f>MATCH(O16,$E$3:$BR$3,0)</f>
        <v/>
      </c>
      <c r="P19" s="800">
        <f>MATCH(P16,$E$3:$BR$3,0)</f>
        <v/>
      </c>
      <c r="Q19" s="800">
        <f>MATCH(Q16,$E$3:$BR$3,0)</f>
        <v/>
      </c>
      <c r="R19" s="800">
        <f>MATCH(R16,$E$3:$BR$3,0)</f>
        <v/>
      </c>
      <c r="S19" s="800">
        <f>MATCH(S16,$E$3:$BR$3,0)</f>
        <v/>
      </c>
      <c r="T19" s="800">
        <f>MATCH(T16,$E$3:$BR$3,0)</f>
        <v/>
      </c>
      <c r="U19" s="800">
        <f>MATCH(U16,$E$3:$BR$3,0)</f>
        <v/>
      </c>
      <c r="V19" s="800">
        <f>MATCH(V16,$E$3:$BR$3,0)</f>
        <v/>
      </c>
      <c r="W19" s="800">
        <f>MATCH(W16,$E$3:$BR$3,0)</f>
        <v/>
      </c>
      <c r="X19" s="800">
        <f>MATCH(X16,$E$3:$BR$3,0)</f>
        <v/>
      </c>
      <c r="Y19" s="800">
        <f>MATCH(Y16,$E$3:$BR$3,0)</f>
        <v/>
      </c>
      <c r="Z19" s="800">
        <f>MATCH(Z16,$E$3:$BR$3,0)</f>
        <v/>
      </c>
      <c r="AA19" s="800">
        <f>MATCH(AA16,$E$3:$BR$3,0)</f>
        <v/>
      </c>
      <c r="AB19" s="800">
        <f>MATCH(AB16,$E$3:$BR$3,0)</f>
        <v/>
      </c>
      <c r="AC19" s="800">
        <f>MATCH(AC16,$E$3:$BR$3,0)</f>
        <v/>
      </c>
      <c r="AD19" s="800">
        <f>MATCH(AD16,$E$3:$BR$3,0)</f>
        <v/>
      </c>
      <c r="AE19" s="800">
        <f>MATCH(AE16,$E$3:$BR$3,0)</f>
        <v/>
      </c>
      <c r="AF19" s="800">
        <f>MATCH(AF16,$E$3:$BR$3,0)</f>
        <v/>
      </c>
      <c r="AG19" s="800">
        <f>MATCH(AG16,$E$3:$BR$3,0)</f>
        <v/>
      </c>
      <c r="AH19" s="800">
        <f>MATCH(AH16,$E$3:$BR$3,0)</f>
        <v/>
      </c>
      <c r="AI19" s="800">
        <f>MATCH(AI16,$E$3:$BR$3,0)</f>
        <v/>
      </c>
      <c r="AJ19" s="800">
        <f>MATCH(AJ16,$E$3:$BR$3,0)</f>
        <v/>
      </c>
      <c r="AK19" s="800">
        <f>MATCH(AK16,$E$3:$BR$3,0)</f>
        <v/>
      </c>
      <c r="AL19" s="800">
        <f>MATCH(AL16,$E$3:$BR$3,0)</f>
        <v/>
      </c>
      <c r="AM19" s="800">
        <f>MATCH(AM16,$E$3:$BR$3,0)</f>
        <v/>
      </c>
      <c r="AN19" s="800">
        <f>MATCH(AN16,$E$3:$BR$3,0)</f>
        <v/>
      </c>
      <c r="AO19" s="800">
        <f>MATCH(AO16,$E$3:$BR$3,0)</f>
        <v/>
      </c>
      <c r="AP19" s="800">
        <f>MATCH(AP16,$E$3:$BR$3,0)</f>
        <v/>
      </c>
      <c r="AQ19" s="800">
        <f>MATCH(AQ16,$E$3:$BR$3,0)</f>
        <v/>
      </c>
      <c r="AR19" s="800">
        <f>MATCH(AR16,$E$3:$BR$3,0)</f>
        <v/>
      </c>
      <c r="AS19" s="800">
        <f>MATCH(AS16,$E$3:$BR$3,0)</f>
        <v/>
      </c>
      <c r="AT19" s="800">
        <f>MATCH(AT16,$E$3:$BR$3,0)</f>
        <v/>
      </c>
      <c r="AU19" s="800">
        <f>MATCH(AU16,$E$3:$BR$3,0)</f>
        <v/>
      </c>
      <c r="AV19" s="800">
        <f>MATCH(AV16,$E$3:$BR$3,0)</f>
        <v/>
      </c>
      <c r="AW19" s="800">
        <f>MATCH(AW16,$E$3:$BR$3,0)</f>
        <v/>
      </c>
      <c r="AX19" s="800">
        <f>MATCH(AX16,$E$3:$BR$3,0)</f>
        <v/>
      </c>
      <c r="AY19" s="800">
        <f>MATCH(AY16,$E$3:$BR$3,0)</f>
        <v/>
      </c>
      <c r="AZ19" s="800">
        <f>MATCH(AZ16,$E$3:$BR$3,0)</f>
        <v/>
      </c>
      <c r="BA19" s="800">
        <f>MATCH(BA16,$E$3:$BR$3,0)</f>
        <v/>
      </c>
      <c r="BB19" s="800">
        <f>MATCH(BB16,$E$3:$BR$3,0)</f>
        <v/>
      </c>
      <c r="BC19" s="800">
        <f>MATCH(BC16,$E$3:$BR$3,0)</f>
        <v/>
      </c>
      <c r="BD19" s="800">
        <f>MATCH(BD16,$E$3:$BR$3,0)</f>
        <v/>
      </c>
      <c r="BE19" s="800">
        <f>MATCH(BE16,$E$3:$BR$3,0)</f>
        <v/>
      </c>
      <c r="BF19" s="800">
        <f>MATCH(BF16,$E$3:$BR$3,0)</f>
        <v/>
      </c>
      <c r="BG19" s="800">
        <f>MATCH(BG16,$E$3:$BR$3,0)</f>
        <v/>
      </c>
      <c r="BH19" s="800">
        <f>MATCH(BH16,$E$3:$BR$3,0)</f>
        <v/>
      </c>
      <c r="BI19" s="800">
        <f>MATCH(BI16,$E$3:$BR$3,0)</f>
        <v/>
      </c>
      <c r="BJ19" s="800">
        <f>MATCH(BJ16,$E$3:$BR$3,0)</f>
        <v/>
      </c>
      <c r="BK19" s="800">
        <f>MATCH(BK16,$E$3:$BR$3,0)</f>
        <v/>
      </c>
      <c r="BL19" s="800">
        <f>MATCH(BL16,$E$3:$BR$3,0)</f>
        <v/>
      </c>
      <c r="BM19" s="800">
        <f>MATCH(BM16,$E$3:$BR$3,0)</f>
        <v/>
      </c>
      <c r="BN19" s="800">
        <f>MATCH(BN16,$E$3:$BR$3,0)</f>
        <v/>
      </c>
      <c r="BO19" s="800">
        <f>MATCH(BO16,$E$3:$BR$3,0)</f>
        <v/>
      </c>
      <c r="BP19" s="800">
        <f>MATCH(BP16,$E$3:$BR$3,0)</f>
        <v/>
      </c>
      <c r="BQ19" s="800">
        <f>MATCH(BQ16,$E$3:$BR$3,0)</f>
        <v/>
      </c>
      <c r="BR19" s="800">
        <f>MATCH(BR16,$E$3:$BR$3,0)</f>
        <v/>
      </c>
    </row>
    <row r="20" ht="15.75" customFormat="1" customHeight="1" s="780">
      <c r="C20" s="800" t="n"/>
      <c r="D20" s="800"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80">
      <c r="C21" s="799" t="inlineStr">
        <is>
          <t>Decongestion (travel time)</t>
        </is>
      </c>
      <c r="D21" s="800" t="n"/>
      <c r="E21" s="800">
        <f>IF(E$13,E4,IF(E$14,D21,D21*(INDEX($E4:$BR4,E$19)/INDEX($E4:$BR4,E$18))^(1/E$17)))</f>
        <v/>
      </c>
      <c r="F21" s="800">
        <f>IF(F$13,F4,IF(F$14,E21,E21*(INDEX($E4:$BR4,F$19)/INDEX($E4:$BR4,F$18))^(1/F$17)))</f>
        <v/>
      </c>
      <c r="G21" s="800">
        <f>IF(G$13,G4,IF(G$14,F21,F21*(INDEX($E4:$BR4,G$19)/INDEX($E4:$BR4,G$18))^(1/G$17)))</f>
        <v/>
      </c>
      <c r="H21" s="800">
        <f>IF(H$13,H4,IF(H$14,G21,G21*(INDEX($E4:$BR4,H$19)/INDEX($E4:$BR4,H$18))^(1/H$17)))</f>
        <v/>
      </c>
      <c r="I21" s="800">
        <f>IF(I$13,I4,IF(I$14,H21,H21*(INDEX($E4:$BR4,I$19)/INDEX($E4:$BR4,I$18))^(1/I$17)))</f>
        <v/>
      </c>
      <c r="J21" s="800">
        <f>IF(J$13,J4,IF(J$14,I21,I21*(INDEX($E4:$BR4,J$19)/INDEX($E4:$BR4,J$18))^(1/J$17)))</f>
        <v/>
      </c>
      <c r="K21" s="800">
        <f>IF(K$13,K4,IF(K$14,J21,J21*(INDEX($E4:$BR4,K$19)/INDEX($E4:$BR4,K$18))^(1/K$17)))</f>
        <v/>
      </c>
      <c r="L21" s="800">
        <f>IF(L$13,L4,IF(L$14,K21,K21*(INDEX($E4:$BR4,L$19)/INDEX($E4:$BR4,L$18))^(1/L$17)))</f>
        <v/>
      </c>
      <c r="M21" s="800">
        <f>IF(M$13,M4,IF(M$14,L21,L21*(INDEX($E4:$BR4,M$19)/INDEX($E4:$BR4,M$18))^(1/M$17)))</f>
        <v/>
      </c>
      <c r="N21" s="800">
        <f>IF(N$13,N4,IF(N$14,M21,M21*(INDEX($E4:$BR4,N$19)/INDEX($E4:$BR4,N$18))^(1/N$17)))</f>
        <v/>
      </c>
      <c r="O21" s="800">
        <f>IF(O$13,O4,IF(O$14,N21,N21*(INDEX($E4:$BR4,O$19)/INDEX($E4:$BR4,O$18))^(1/O$17)))</f>
        <v/>
      </c>
      <c r="P21" s="800">
        <f>IF(P$13,P4,IF(P$14,O21,O21*(INDEX($E4:$BR4,P$19)/INDEX($E4:$BR4,P$18))^(1/P$17)))</f>
        <v/>
      </c>
      <c r="Q21" s="800">
        <f>IF(Q$13,Q4,IF(Q$14,P21,P21*(INDEX($E4:$BR4,Q$19)/INDEX($E4:$BR4,Q$18))^(1/Q$17)))</f>
        <v/>
      </c>
      <c r="R21" s="800">
        <f>IF(R$13,R4,IF(R$14,Q21,Q21*(INDEX($E4:$BR4,R$19)/INDEX($E4:$BR4,R$18))^(1/R$17)))</f>
        <v/>
      </c>
      <c r="S21" s="800">
        <f>IF(S$13,S4,IF(S$14,R21,R21*(INDEX($E4:$BR4,S$19)/INDEX($E4:$BR4,S$18))^(1/S$17)))</f>
        <v/>
      </c>
      <c r="T21" s="800">
        <f>IF(T$13,T4,IF(T$14,S21,S21*(INDEX($E4:$BR4,T$19)/INDEX($E4:$BR4,T$18))^(1/T$17)))</f>
        <v/>
      </c>
      <c r="U21" s="800">
        <f>IF(U$13,U4,IF(U$14,T21,T21*(INDEX($E4:$BR4,U$19)/INDEX($E4:$BR4,U$18))^(1/U$17)))</f>
        <v/>
      </c>
      <c r="V21" s="800">
        <f>IF(V$13,V4,IF(V$14,U21,U21*(INDEX($E4:$BR4,V$19)/INDEX($E4:$BR4,V$18))^(1/V$17)))</f>
        <v/>
      </c>
      <c r="W21" s="800">
        <f>IF(W$13,W4,IF(W$14,V21,V21*(INDEX($E4:$BR4,W$19)/INDEX($E4:$BR4,W$18))^(1/W$17)))</f>
        <v/>
      </c>
      <c r="X21" s="800">
        <f>IF(X$13,X4,IF(X$14,W21,W21*(INDEX($E4:$BR4,X$19)/INDEX($E4:$BR4,X$18))^(1/X$17)))</f>
        <v/>
      </c>
      <c r="Y21" s="800">
        <f>IF(Y$13,Y4,IF(Y$14,X21,X21*(INDEX($E4:$BR4,Y$19)/INDEX($E4:$BR4,Y$18))^(1/Y$17)))</f>
        <v/>
      </c>
      <c r="Z21" s="800">
        <f>IF(Z$13,Z4,IF(Z$14,Y21,Y21*(INDEX($E4:$BR4,Z$19)/INDEX($E4:$BR4,Z$18))^(1/Z$17)))</f>
        <v/>
      </c>
      <c r="AA21" s="800">
        <f>IF(AA$13,AA4,IF(AA$14,Z21,Z21*(INDEX($E4:$BR4,AA$19)/INDEX($E4:$BR4,AA$18))^(1/AA$17)))</f>
        <v/>
      </c>
      <c r="AB21" s="800">
        <f>IF(AB$13,AB4,IF(AB$14,AA21,AA21*(INDEX($E4:$BR4,AB$19)/INDEX($E4:$BR4,AB$18))^(1/AB$17)))</f>
        <v/>
      </c>
      <c r="AC21" s="800">
        <f>IF(AC$13,AC4,IF(AC$14,AB21,AB21*(INDEX($E4:$BR4,AC$19)/INDEX($E4:$BR4,AC$18))^(1/AC$17)))</f>
        <v/>
      </c>
      <c r="AD21" s="800">
        <f>IF(AD$13,AD4,IF(AD$14,AC21,AC21*(INDEX($E4:$BR4,AD$19)/INDEX($E4:$BR4,AD$18))^(1/AD$17)))</f>
        <v/>
      </c>
      <c r="AE21" s="800">
        <f>IF(AE$13,AE4,IF(AE$14,AD21,AD21*(INDEX($E4:$BR4,AE$19)/INDEX($E4:$BR4,AE$18))^(1/AE$17)))</f>
        <v/>
      </c>
      <c r="AF21" s="800">
        <f>IF(AF$13,AF4,IF(AF$14,AE21,AE21*(INDEX($E4:$BR4,AF$19)/INDEX($E4:$BR4,AF$18))^(1/AF$17)))</f>
        <v/>
      </c>
      <c r="AG21" s="800">
        <f>IF(AG$13,AG4,IF(AG$14,AF21,AF21*(INDEX($E4:$BR4,AG$19)/INDEX($E4:$BR4,AG$18))^(1/AG$17)))</f>
        <v/>
      </c>
      <c r="AH21" s="800">
        <f>IF(AH$13,AH4,IF(AH$14,AG21,AG21*(INDEX($E4:$BR4,AH$19)/INDEX($E4:$BR4,AH$18))^(1/AH$17)))</f>
        <v/>
      </c>
      <c r="AI21" s="800">
        <f>IF(AI$13,AI4,IF(AI$14,AH21,AH21*(INDEX($E4:$BR4,AI$19)/INDEX($E4:$BR4,AI$18))^(1/AI$17)))</f>
        <v/>
      </c>
      <c r="AJ21" s="800">
        <f>IF(AJ$13,AJ4,IF(AJ$14,AI21,AI21*(INDEX($E4:$BR4,AJ$19)/INDEX($E4:$BR4,AJ$18))^(1/AJ$17)))</f>
        <v/>
      </c>
      <c r="AK21" s="800">
        <f>IF(AK$13,AK4,IF(AK$14,AJ21,AJ21*(INDEX($E4:$BR4,AK$19)/INDEX($E4:$BR4,AK$18))^(1/AK$17)))</f>
        <v/>
      </c>
      <c r="AL21" s="800">
        <f>IF(AL$13,AL4,IF(AL$14,AK21,AK21*(INDEX($E4:$BR4,AL$19)/INDEX($E4:$BR4,AL$18))^(1/AL$17)))</f>
        <v/>
      </c>
      <c r="AM21" s="800">
        <f>IF(AM$13,AM4,IF(AM$14,AL21,AL21*(INDEX($E4:$BR4,AM$19)/INDEX($E4:$BR4,AM$18))^(1/AM$17)))</f>
        <v/>
      </c>
      <c r="AN21" s="800">
        <f>IF(AN$13,AN4,IF(AN$14,AM21,AM21*(INDEX($E4:$BR4,AN$19)/INDEX($E4:$BR4,AN$18))^(1/AN$17)))</f>
        <v/>
      </c>
      <c r="AO21" s="800">
        <f>IF(AO$13,AO4,IF(AO$14,AN21,AN21*(INDEX($E4:$BR4,AO$19)/INDEX($E4:$BR4,AO$18))^(1/AO$17)))</f>
        <v/>
      </c>
      <c r="AP21" s="800">
        <f>IF(AP$13,AP4,IF(AP$14,AO21,AO21*(INDEX($E4:$BR4,AP$19)/INDEX($E4:$BR4,AP$18))^(1/AP$17)))</f>
        <v/>
      </c>
      <c r="AQ21" s="800">
        <f>IF(AQ$13,AQ4,IF(AQ$14,AP21,AP21*(INDEX($E4:$BR4,AQ$19)/INDEX($E4:$BR4,AQ$18))^(1/AQ$17)))</f>
        <v/>
      </c>
      <c r="AR21" s="800">
        <f>IF(AR$13,AR4,IF(AR$14,AQ21,AQ21*(INDEX($E4:$BR4,AR$19)/INDEX($E4:$BR4,AR$18))^(1/AR$17)))</f>
        <v/>
      </c>
      <c r="AS21" s="800">
        <f>IF(AS$13,AS4,IF(AS$14,AR21,AR21*(INDEX($E4:$BR4,AS$19)/INDEX($E4:$BR4,AS$18))^(1/AS$17)))</f>
        <v/>
      </c>
      <c r="AT21" s="800">
        <f>IF(AT$13,AT4,IF(AT$14,AS21,AS21*(INDEX($E4:$BR4,AT$19)/INDEX($E4:$BR4,AT$18))^(1/AT$17)))</f>
        <v/>
      </c>
      <c r="AU21" s="800">
        <f>IF(AU$13,AU4,IF(AU$14,AT21,AT21*(INDEX($E4:$BR4,AU$19)/INDEX($E4:$BR4,AU$18))^(1/AU$17)))</f>
        <v/>
      </c>
      <c r="AV21" s="800">
        <f>IF(AV$13,AV4,IF(AV$14,AU21,AU21*(INDEX($E4:$BR4,AV$19)/INDEX($E4:$BR4,AV$18))^(1/AV$17)))</f>
        <v/>
      </c>
      <c r="AW21" s="800">
        <f>IF(AW$13,AW4,IF(AW$14,AV21,AV21*(INDEX($E4:$BR4,AW$19)/INDEX($E4:$BR4,AW$18))^(1/AW$17)))</f>
        <v/>
      </c>
      <c r="AX21" s="800">
        <f>IF(AX$13,AX4,IF(AX$14,AW21,AW21*(INDEX($E4:$BR4,AX$19)/INDEX($E4:$BR4,AX$18))^(1/AX$17)))</f>
        <v/>
      </c>
      <c r="AY21" s="800">
        <f>IF(AY$13,AY4,IF(AY$14,AX21,AX21*(INDEX($E4:$BR4,AY$19)/INDEX($E4:$BR4,AY$18))^(1/AY$17)))</f>
        <v/>
      </c>
      <c r="AZ21" s="800">
        <f>IF(AZ$13,AZ4,IF(AZ$14,AY21,AY21*(INDEX($E4:$BR4,AZ$19)/INDEX($E4:$BR4,AZ$18))^(1/AZ$17)))</f>
        <v/>
      </c>
      <c r="BA21" s="800">
        <f>IF(BA$13,BA4,IF(BA$14,AZ21,AZ21*(INDEX($E4:$BR4,BA$19)/INDEX($E4:$BR4,BA$18))^(1/BA$17)))</f>
        <v/>
      </c>
      <c r="BB21" s="800">
        <f>IF(BB$13,BB4,IF(BB$14,BA21,BA21*(INDEX($E4:$BR4,BB$19)/INDEX($E4:$BR4,BB$18))^(1/BB$17)))</f>
        <v/>
      </c>
      <c r="BC21" s="800">
        <f>IF(BC$13,BC4,IF(BC$14,BB21,BB21*(INDEX($E4:$BR4,BC$19)/INDEX($E4:$BR4,BC$18))^(1/BC$17)))</f>
        <v/>
      </c>
      <c r="BD21" s="800">
        <f>IF(BD$13,BD4,IF(BD$14,BC21,BC21*(INDEX($E4:$BR4,BD$19)/INDEX($E4:$BR4,BD$18))^(1/BD$17)))</f>
        <v/>
      </c>
      <c r="BE21" s="800">
        <f>IF(BE$13,BE4,IF(BE$14,BD21,BD21*(INDEX($E4:$BR4,BE$19)/INDEX($E4:$BR4,BE$18))^(1/BE$17)))</f>
        <v/>
      </c>
      <c r="BF21" s="800">
        <f>IF(BF$13,BF4,IF(BF$14,BE21,BE21*(INDEX($E4:$BR4,BF$19)/INDEX($E4:$BR4,BF$18))^(1/BF$17)))</f>
        <v/>
      </c>
      <c r="BG21" s="800">
        <f>IF(BG$13,BG4,IF(BG$14,BF21,BF21*(INDEX($E4:$BR4,BG$19)/INDEX($E4:$BR4,BG$18))^(1/BG$17)))</f>
        <v/>
      </c>
      <c r="BH21" s="800">
        <f>IF(BH$13,BH4,IF(BH$14,BG21,BG21*(INDEX($E4:$BR4,BH$19)/INDEX($E4:$BR4,BH$18))^(1/BH$17)))</f>
        <v/>
      </c>
      <c r="BI21" s="800">
        <f>IF(BI$13,BI4,IF(BI$14,BH21,BH21*(INDEX($E4:$BR4,BI$19)/INDEX($E4:$BR4,BI$18))^(1/BI$17)))</f>
        <v/>
      </c>
      <c r="BJ21" s="800">
        <f>IF(BJ$13,BJ4,IF(BJ$14,BI21,BI21*(INDEX($E4:$BR4,BJ$19)/INDEX($E4:$BR4,BJ$18))^(1/BJ$17)))</f>
        <v/>
      </c>
      <c r="BK21" s="800">
        <f>IF(BK$13,BK4,IF(BK$14,BJ21,BJ21*(INDEX($E4:$BR4,BK$19)/INDEX($E4:$BR4,BK$18))^(1/BK$17)))</f>
        <v/>
      </c>
      <c r="BL21" s="800">
        <f>IF(BL$13,BL4,IF(BL$14,BK21,BK21*(INDEX($E4:$BR4,BL$19)/INDEX($E4:$BR4,BL$18))^(1/BL$17)))</f>
        <v/>
      </c>
      <c r="BM21" s="800">
        <f>IF(BM$13,BM4,IF(BM$14,BL21,BL21*(INDEX($E4:$BR4,BM$19)/INDEX($E4:$BR4,BM$18))^(1/BM$17)))</f>
        <v/>
      </c>
      <c r="BN21" s="800">
        <f>IF(BN$13,BN4,IF(BN$14,BM21,BM21*(INDEX($E4:$BR4,BN$19)/INDEX($E4:$BR4,BN$18))^(1/BN$17)))</f>
        <v/>
      </c>
      <c r="BO21" s="800">
        <f>IF(BO$13,BO4,IF(BO$14,BN21,BN21*(INDEX($E4:$BR4,BO$19)/INDEX($E4:$BR4,BO$18))^(1/BO$17)))</f>
        <v/>
      </c>
      <c r="BP21" s="800">
        <f>IF(BP$13,BP4,IF(BP$14,BO21,BO21*(INDEX($E4:$BR4,BP$19)/INDEX($E4:$BR4,BP$18))^(1/BP$17)))</f>
        <v/>
      </c>
      <c r="BQ21" s="800">
        <f>IF(BQ$13,BQ4,IF(BQ$14,BP21,BP21*(INDEX($E4:$BR4,BQ$19)/INDEX($E4:$BR4,BQ$18))^(1/BQ$17)))</f>
        <v/>
      </c>
      <c r="BR21" s="800">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801" t="inlineStr">
        <is>
          <t>Infrastructure</t>
        </is>
      </c>
      <c r="D22" s="678" t="n"/>
      <c r="E22" s="800">
        <f>IF(E$13,E5,IF(E$14,D22,D22*(INDEX($E5:$BR5,E$19)/INDEX($E5:$BR5,E$18))^(1/E$17)))</f>
        <v/>
      </c>
      <c r="F22" s="800">
        <f>IF(F$13,F5,IF(F$14,E22,E22*(INDEX($E5:$BR5,F$19)/INDEX($E5:$BR5,F$18))^(1/F$17)))</f>
        <v/>
      </c>
      <c r="G22" s="800">
        <f>IF(G$13,G5,IF(G$14,F22,F22*(INDEX($E5:$BR5,G$19)/INDEX($E5:$BR5,G$18))^(1/G$17)))</f>
        <v/>
      </c>
      <c r="H22" s="800">
        <f>IF(H$13,H5,IF(H$14,G22,G22*(INDEX($E5:$BR5,H$19)/INDEX($E5:$BR5,H$18))^(1/H$17)))</f>
        <v/>
      </c>
      <c r="I22" s="800">
        <f>IF(I$13,I5,IF(I$14,H22,H22*(INDEX($E5:$BR5,I$19)/INDEX($E5:$BR5,I$18))^(1/I$17)))</f>
        <v/>
      </c>
      <c r="J22" s="800">
        <f>IF(J$13,J5,IF(J$14,I22,I22*(INDEX($E5:$BR5,J$19)/INDEX($E5:$BR5,J$18))^(1/J$17)))</f>
        <v/>
      </c>
      <c r="K22" s="800">
        <f>IF(K$13,K5,IF(K$14,J22,J22*(INDEX($E5:$BR5,K$19)/INDEX($E5:$BR5,K$18))^(1/K$17)))</f>
        <v/>
      </c>
      <c r="L22" s="800">
        <f>IF(L$13,L5,IF(L$14,K22,K22*(INDEX($E5:$BR5,L$19)/INDEX($E5:$BR5,L$18))^(1/L$17)))</f>
        <v/>
      </c>
      <c r="M22" s="800">
        <f>IF(M$13,M5,IF(M$14,L22,L22*(INDEX($E5:$BR5,M$19)/INDEX($E5:$BR5,M$18))^(1/M$17)))</f>
        <v/>
      </c>
      <c r="N22" s="800">
        <f>IF(N$13,N5,IF(N$14,M22,M22*(INDEX($E5:$BR5,N$19)/INDEX($E5:$BR5,N$18))^(1/N$17)))</f>
        <v/>
      </c>
      <c r="O22" s="800">
        <f>IF(O$13,O5,IF(O$14,N22,N22*(INDEX($E5:$BR5,O$19)/INDEX($E5:$BR5,O$18))^(1/O$17)))</f>
        <v/>
      </c>
      <c r="P22" s="800">
        <f>IF(P$13,P5,IF(P$14,O22,O22*(INDEX($E5:$BR5,P$19)/INDEX($E5:$BR5,P$18))^(1/P$17)))</f>
        <v/>
      </c>
      <c r="Q22" s="800">
        <f>IF(Q$13,Q5,IF(Q$14,P22,P22*(INDEX($E5:$BR5,Q$19)/INDEX($E5:$BR5,Q$18))^(1/Q$17)))</f>
        <v/>
      </c>
      <c r="R22" s="800">
        <f>IF(R$13,R5,IF(R$14,Q22,Q22*(INDEX($E5:$BR5,R$19)/INDEX($E5:$BR5,R$18))^(1/R$17)))</f>
        <v/>
      </c>
      <c r="S22" s="800">
        <f>IF(S$13,S5,IF(S$14,R22,R22*(INDEX($E5:$BR5,S$19)/INDEX($E5:$BR5,S$18))^(1/S$17)))</f>
        <v/>
      </c>
      <c r="T22" s="800">
        <f>IF(T$13,T5,IF(T$14,S22,S22*(INDEX($E5:$BR5,T$19)/INDEX($E5:$BR5,T$18))^(1/T$17)))</f>
        <v/>
      </c>
      <c r="U22" s="800">
        <f>IF(U$13,U5,IF(U$14,T22,T22*(INDEX($E5:$BR5,U$19)/INDEX($E5:$BR5,U$18))^(1/U$17)))</f>
        <v/>
      </c>
      <c r="V22" s="800">
        <f>IF(V$13,V5,IF(V$14,U22,U22*(INDEX($E5:$BR5,V$19)/INDEX($E5:$BR5,V$18))^(1/V$17)))</f>
        <v/>
      </c>
      <c r="W22" s="800">
        <f>IF(W$13,W5,IF(W$14,V22,V22*(INDEX($E5:$BR5,W$19)/INDEX($E5:$BR5,W$18))^(1/W$17)))</f>
        <v/>
      </c>
      <c r="X22" s="800">
        <f>IF(X$13,X5,IF(X$14,W22,W22*(INDEX($E5:$BR5,X$19)/INDEX($E5:$BR5,X$18))^(1/X$17)))</f>
        <v/>
      </c>
      <c r="Y22" s="800">
        <f>IF(Y$13,Y5,IF(Y$14,X22,X22*(INDEX($E5:$BR5,Y$19)/INDEX($E5:$BR5,Y$18))^(1/Y$17)))</f>
        <v/>
      </c>
      <c r="Z22" s="800">
        <f>IF(Z$13,Z5,IF(Z$14,Y22,Y22*(INDEX($E5:$BR5,Z$19)/INDEX($E5:$BR5,Z$18))^(1/Z$17)))</f>
        <v/>
      </c>
      <c r="AA22" s="800">
        <f>IF(AA$13,AA5,IF(AA$14,Z22,Z22*(INDEX($E5:$BR5,AA$19)/INDEX($E5:$BR5,AA$18))^(1/AA$17)))</f>
        <v/>
      </c>
      <c r="AB22" s="800">
        <f>IF(AB$13,AB5,IF(AB$14,AA22,AA22*(INDEX($E5:$BR5,AB$19)/INDEX($E5:$BR5,AB$18))^(1/AB$17)))</f>
        <v/>
      </c>
      <c r="AC22" s="800">
        <f>IF(AC$13,AC5,IF(AC$14,AB22,AB22*(INDEX($E5:$BR5,AC$19)/INDEX($E5:$BR5,AC$18))^(1/AC$17)))</f>
        <v/>
      </c>
      <c r="AD22" s="800">
        <f>IF(AD$13,AD5,IF(AD$14,AC22,AC22*(INDEX($E5:$BR5,AD$19)/INDEX($E5:$BR5,AD$18))^(1/AD$17)))</f>
        <v/>
      </c>
      <c r="AE22" s="800">
        <f>IF(AE$13,AE5,IF(AE$14,AD22,AD22*(INDEX($E5:$BR5,AE$19)/INDEX($E5:$BR5,AE$18))^(1/AE$17)))</f>
        <v/>
      </c>
      <c r="AF22" s="800">
        <f>IF(AF$13,AF5,IF(AF$14,AE22,AE22*(INDEX($E5:$BR5,AF$19)/INDEX($E5:$BR5,AF$18))^(1/AF$17)))</f>
        <v/>
      </c>
      <c r="AG22" s="800">
        <f>IF(AG$13,AG5,IF(AG$14,AF22,AF22*(INDEX($E5:$BR5,AG$19)/INDEX($E5:$BR5,AG$18))^(1/AG$17)))</f>
        <v/>
      </c>
      <c r="AH22" s="800">
        <f>IF(AH$13,AH5,IF(AH$14,AG22,AG22*(INDEX($E5:$BR5,AH$19)/INDEX($E5:$BR5,AH$18))^(1/AH$17)))</f>
        <v/>
      </c>
      <c r="AI22" s="800">
        <f>IF(AI$13,AI5,IF(AI$14,AH22,AH22*(INDEX($E5:$BR5,AI$19)/INDEX($E5:$BR5,AI$18))^(1/AI$17)))</f>
        <v/>
      </c>
      <c r="AJ22" s="800">
        <f>IF(AJ$13,AJ5,IF(AJ$14,AI22,AI22*(INDEX($E5:$BR5,AJ$19)/INDEX($E5:$BR5,AJ$18))^(1/AJ$17)))</f>
        <v/>
      </c>
      <c r="AK22" s="800">
        <f>IF(AK$13,AK5,IF(AK$14,AJ22,AJ22*(INDEX($E5:$BR5,AK$19)/INDEX($E5:$BR5,AK$18))^(1/AK$17)))</f>
        <v/>
      </c>
      <c r="AL22" s="800">
        <f>IF(AL$13,AL5,IF(AL$14,AK22,AK22*(INDEX($E5:$BR5,AL$19)/INDEX($E5:$BR5,AL$18))^(1/AL$17)))</f>
        <v/>
      </c>
      <c r="AM22" s="800">
        <f>IF(AM$13,AM5,IF(AM$14,AL22,AL22*(INDEX($E5:$BR5,AM$19)/INDEX($E5:$BR5,AM$18))^(1/AM$17)))</f>
        <v/>
      </c>
      <c r="AN22" s="800">
        <f>IF(AN$13,AN5,IF(AN$14,AM22,AM22*(INDEX($E5:$BR5,AN$19)/INDEX($E5:$BR5,AN$18))^(1/AN$17)))</f>
        <v/>
      </c>
      <c r="AO22" s="800">
        <f>IF(AO$13,AO5,IF(AO$14,AN22,AN22*(INDEX($E5:$BR5,AO$19)/INDEX($E5:$BR5,AO$18))^(1/AO$17)))</f>
        <v/>
      </c>
      <c r="AP22" s="800">
        <f>IF(AP$13,AP5,IF(AP$14,AO22,AO22*(INDEX($E5:$BR5,AP$19)/INDEX($E5:$BR5,AP$18))^(1/AP$17)))</f>
        <v/>
      </c>
      <c r="AQ22" s="800">
        <f>IF(AQ$13,AQ5,IF(AQ$14,AP22,AP22*(INDEX($E5:$BR5,AQ$19)/INDEX($E5:$BR5,AQ$18))^(1/AQ$17)))</f>
        <v/>
      </c>
      <c r="AR22" s="800">
        <f>IF(AR$13,AR5,IF(AR$14,AQ22,AQ22*(INDEX($E5:$BR5,AR$19)/INDEX($E5:$BR5,AR$18))^(1/AR$17)))</f>
        <v/>
      </c>
      <c r="AS22" s="800">
        <f>IF(AS$13,AS5,IF(AS$14,AR22,AR22*(INDEX($E5:$BR5,AS$19)/INDEX($E5:$BR5,AS$18))^(1/AS$17)))</f>
        <v/>
      </c>
      <c r="AT22" s="800">
        <f>IF(AT$13,AT5,IF(AT$14,AS22,AS22*(INDEX($E5:$BR5,AT$19)/INDEX($E5:$BR5,AT$18))^(1/AT$17)))</f>
        <v/>
      </c>
      <c r="AU22" s="800">
        <f>IF(AU$13,AU5,IF(AU$14,AT22,AT22*(INDEX($E5:$BR5,AU$19)/INDEX($E5:$BR5,AU$18))^(1/AU$17)))</f>
        <v/>
      </c>
      <c r="AV22" s="800">
        <f>IF(AV$13,AV5,IF(AV$14,AU22,AU22*(INDEX($E5:$BR5,AV$19)/INDEX($E5:$BR5,AV$18))^(1/AV$17)))</f>
        <v/>
      </c>
      <c r="AW22" s="800">
        <f>IF(AW$13,AW5,IF(AW$14,AV22,AV22*(INDEX($E5:$BR5,AW$19)/INDEX($E5:$BR5,AW$18))^(1/AW$17)))</f>
        <v/>
      </c>
      <c r="AX22" s="800">
        <f>IF(AX$13,AX5,IF(AX$14,AW22,AW22*(INDEX($E5:$BR5,AX$19)/INDEX($E5:$BR5,AX$18))^(1/AX$17)))</f>
        <v/>
      </c>
      <c r="AY22" s="800">
        <f>IF(AY$13,AY5,IF(AY$14,AX22,AX22*(INDEX($E5:$BR5,AY$19)/INDEX($E5:$BR5,AY$18))^(1/AY$17)))</f>
        <v/>
      </c>
      <c r="AZ22" s="800">
        <f>IF(AZ$13,AZ5,IF(AZ$14,AY22,AY22*(INDEX($E5:$BR5,AZ$19)/INDEX($E5:$BR5,AZ$18))^(1/AZ$17)))</f>
        <v/>
      </c>
      <c r="BA22" s="800">
        <f>IF(BA$13,BA5,IF(BA$14,AZ22,AZ22*(INDEX($E5:$BR5,BA$19)/INDEX($E5:$BR5,BA$18))^(1/BA$17)))</f>
        <v/>
      </c>
      <c r="BB22" s="800">
        <f>IF(BB$13,BB5,IF(BB$14,BA22,BA22*(INDEX($E5:$BR5,BB$19)/INDEX($E5:$BR5,BB$18))^(1/BB$17)))</f>
        <v/>
      </c>
      <c r="BC22" s="800">
        <f>IF(BC$13,BC5,IF(BC$14,BB22,BB22*(INDEX($E5:$BR5,BC$19)/INDEX($E5:$BR5,BC$18))^(1/BC$17)))</f>
        <v/>
      </c>
      <c r="BD22" s="800">
        <f>IF(BD$13,BD5,IF(BD$14,BC22,BC22*(INDEX($E5:$BR5,BD$19)/INDEX($E5:$BR5,BD$18))^(1/BD$17)))</f>
        <v/>
      </c>
      <c r="BE22" s="800">
        <f>IF(BE$13,BE5,IF(BE$14,BD22,BD22*(INDEX($E5:$BR5,BE$19)/INDEX($E5:$BR5,BE$18))^(1/BE$17)))</f>
        <v/>
      </c>
      <c r="BF22" s="800">
        <f>IF(BF$13,BF5,IF(BF$14,BE22,BE22*(INDEX($E5:$BR5,BF$19)/INDEX($E5:$BR5,BF$18))^(1/BF$17)))</f>
        <v/>
      </c>
      <c r="BG22" s="800">
        <f>IF(BG$13,BG5,IF(BG$14,BF22,BF22*(INDEX($E5:$BR5,BG$19)/INDEX($E5:$BR5,BG$18))^(1/BG$17)))</f>
        <v/>
      </c>
      <c r="BH22" s="800">
        <f>IF(BH$13,BH5,IF(BH$14,BG22,BG22*(INDEX($E5:$BR5,BH$19)/INDEX($E5:$BR5,BH$18))^(1/BH$17)))</f>
        <v/>
      </c>
      <c r="BI22" s="800">
        <f>IF(BI$13,BI5,IF(BI$14,BH22,BH22*(INDEX($E5:$BR5,BI$19)/INDEX($E5:$BR5,BI$18))^(1/BI$17)))</f>
        <v/>
      </c>
      <c r="BJ22" s="800">
        <f>IF(BJ$13,BJ5,IF(BJ$14,BI22,BI22*(INDEX($E5:$BR5,BJ$19)/INDEX($E5:$BR5,BJ$18))^(1/BJ$17)))</f>
        <v/>
      </c>
      <c r="BK22" s="800">
        <f>IF(BK$13,BK5,IF(BK$14,BJ22,BJ22*(INDEX($E5:$BR5,BK$19)/INDEX($E5:$BR5,BK$18))^(1/BK$17)))</f>
        <v/>
      </c>
      <c r="BL22" s="800">
        <f>IF(BL$13,BL5,IF(BL$14,BK22,BK22*(INDEX($E5:$BR5,BL$19)/INDEX($E5:$BR5,BL$18))^(1/BL$17)))</f>
        <v/>
      </c>
      <c r="BM22" s="800">
        <f>IF(BM$13,BM5,IF(BM$14,BL22,BL22*(INDEX($E5:$BR5,BM$19)/INDEX($E5:$BR5,BM$18))^(1/BM$17)))</f>
        <v/>
      </c>
      <c r="BN22" s="800">
        <f>IF(BN$13,BN5,IF(BN$14,BM22,BM22*(INDEX($E5:$BR5,BN$19)/INDEX($E5:$BR5,BN$18))^(1/BN$17)))</f>
        <v/>
      </c>
      <c r="BO22" s="800">
        <f>IF(BO$13,BO5,IF(BO$14,BN22,BN22*(INDEX($E5:$BR5,BO$19)/INDEX($E5:$BR5,BO$18))^(1/BO$17)))</f>
        <v/>
      </c>
      <c r="BP22" s="800">
        <f>IF(BP$13,BP5,IF(BP$14,BO22,BO22*(INDEX($E5:$BR5,BP$19)/INDEX($E5:$BR5,BP$18))^(1/BP$17)))</f>
        <v/>
      </c>
      <c r="BQ22" s="800">
        <f>IF(BQ$13,BQ5,IF(BQ$14,BP22,BP22*(INDEX($E5:$BR5,BQ$19)/INDEX($E5:$BR5,BQ$18))^(1/BQ$17)))</f>
        <v/>
      </c>
      <c r="BR22" s="800">
        <f>IF(BR$13,BR5,IF(BR$14,BQ22,BQ22*(INDEX($E5:$BR5,BR$19)/INDEX($E5:$BR5,BR$18))^(1/BR$17)))</f>
        <v/>
      </c>
    </row>
    <row r="23" ht="15.75" customHeight="1">
      <c r="C23" s="801" t="inlineStr">
        <is>
          <t>Accident</t>
        </is>
      </c>
      <c r="D23" s="678" t="n"/>
      <c r="E23" s="800">
        <f>IF(E$13,E6,IF(E$14,D23,D23*(INDEX($E6:$BR6,E$19)/INDEX($E6:$BR6,E$18))^(1/E$17)))</f>
        <v/>
      </c>
      <c r="F23" s="800">
        <f>IF(F$13,F6,IF(F$14,E23,E23*(INDEX($E6:$BR6,F$19)/INDEX($E6:$BR6,F$18))^(1/F$17)))</f>
        <v/>
      </c>
      <c r="G23" s="800">
        <f>IF(G$13,G6,IF(G$14,F23,F23*(INDEX($E6:$BR6,G$19)/INDEX($E6:$BR6,G$18))^(1/G$17)))</f>
        <v/>
      </c>
      <c r="H23" s="800">
        <f>IF(H$13,H6,IF(H$14,G23,G23*(INDEX($E6:$BR6,H$19)/INDEX($E6:$BR6,H$18))^(1/H$17)))</f>
        <v/>
      </c>
      <c r="I23" s="800">
        <f>IF(I$13,I6,IF(I$14,H23,H23*(INDEX($E6:$BR6,I$19)/INDEX($E6:$BR6,I$18))^(1/I$17)))</f>
        <v/>
      </c>
      <c r="J23" s="800">
        <f>IF(J$13,J6,IF(J$14,I23,I23*(INDEX($E6:$BR6,J$19)/INDEX($E6:$BR6,J$18))^(1/J$17)))</f>
        <v/>
      </c>
      <c r="K23" s="800">
        <f>IF(K$13,K6,IF(K$14,J23,J23*(INDEX($E6:$BR6,K$19)/INDEX($E6:$BR6,K$18))^(1/K$17)))</f>
        <v/>
      </c>
      <c r="L23" s="800">
        <f>IF(L$13,L6,IF(L$14,K23,K23*(INDEX($E6:$BR6,L$19)/INDEX($E6:$BR6,L$18))^(1/L$17)))</f>
        <v/>
      </c>
      <c r="M23" s="800">
        <f>IF(M$13,M6,IF(M$14,L23,L23*(INDEX($E6:$BR6,M$19)/INDEX($E6:$BR6,M$18))^(1/M$17)))</f>
        <v/>
      </c>
      <c r="N23" s="800">
        <f>IF(N$13,N6,IF(N$14,M23,M23*(INDEX($E6:$BR6,N$19)/INDEX($E6:$BR6,N$18))^(1/N$17)))</f>
        <v/>
      </c>
      <c r="O23" s="800">
        <f>IF(O$13,O6,IF(O$14,N23,N23*(INDEX($E6:$BR6,O$19)/INDEX($E6:$BR6,O$18))^(1/O$17)))</f>
        <v/>
      </c>
      <c r="P23" s="800">
        <f>IF(P$13,P6,IF(P$14,O23,O23*(INDEX($E6:$BR6,P$19)/INDEX($E6:$BR6,P$18))^(1/P$17)))</f>
        <v/>
      </c>
      <c r="Q23" s="800">
        <f>IF(Q$13,Q6,IF(Q$14,P23,P23*(INDEX($E6:$BR6,Q$19)/INDEX($E6:$BR6,Q$18))^(1/Q$17)))</f>
        <v/>
      </c>
      <c r="R23" s="800">
        <f>IF(R$13,R6,IF(R$14,Q23,Q23*(INDEX($E6:$BR6,R$19)/INDEX($E6:$BR6,R$18))^(1/R$17)))</f>
        <v/>
      </c>
      <c r="S23" s="800">
        <f>IF(S$13,S6,IF(S$14,R23,R23*(INDEX($E6:$BR6,S$19)/INDEX($E6:$BR6,S$18))^(1/S$17)))</f>
        <v/>
      </c>
      <c r="T23" s="800">
        <f>IF(T$13,T6,IF(T$14,S23,S23*(INDEX($E6:$BR6,T$19)/INDEX($E6:$BR6,T$18))^(1/T$17)))</f>
        <v/>
      </c>
      <c r="U23" s="800">
        <f>IF(U$13,U6,IF(U$14,T23,T23*(INDEX($E6:$BR6,U$19)/INDEX($E6:$BR6,U$18))^(1/U$17)))</f>
        <v/>
      </c>
      <c r="V23" s="800">
        <f>IF(V$13,V6,IF(V$14,U23,U23*(INDEX($E6:$BR6,V$19)/INDEX($E6:$BR6,V$18))^(1/V$17)))</f>
        <v/>
      </c>
      <c r="W23" s="800">
        <f>IF(W$13,W6,IF(W$14,V23,V23*(INDEX($E6:$BR6,W$19)/INDEX($E6:$BR6,W$18))^(1/W$17)))</f>
        <v/>
      </c>
      <c r="X23" s="800">
        <f>IF(X$13,X6,IF(X$14,W23,W23*(INDEX($E6:$BR6,X$19)/INDEX($E6:$BR6,X$18))^(1/X$17)))</f>
        <v/>
      </c>
      <c r="Y23" s="800">
        <f>IF(Y$13,Y6,IF(Y$14,X23,X23*(INDEX($E6:$BR6,Y$19)/INDEX($E6:$BR6,Y$18))^(1/Y$17)))</f>
        <v/>
      </c>
      <c r="Z23" s="800">
        <f>IF(Z$13,Z6,IF(Z$14,Y23,Y23*(INDEX($E6:$BR6,Z$19)/INDEX($E6:$BR6,Z$18))^(1/Z$17)))</f>
        <v/>
      </c>
      <c r="AA23" s="800">
        <f>IF(AA$13,AA6,IF(AA$14,Z23,Z23*(INDEX($E6:$BR6,AA$19)/INDEX($E6:$BR6,AA$18))^(1/AA$17)))</f>
        <v/>
      </c>
      <c r="AB23" s="800">
        <f>IF(AB$13,AB6,IF(AB$14,AA23,AA23*(INDEX($E6:$BR6,AB$19)/INDEX($E6:$BR6,AB$18))^(1/AB$17)))</f>
        <v/>
      </c>
      <c r="AC23" s="800">
        <f>IF(AC$13,AC6,IF(AC$14,AB23,AB23*(INDEX($E6:$BR6,AC$19)/INDEX($E6:$BR6,AC$18))^(1/AC$17)))</f>
        <v/>
      </c>
      <c r="AD23" s="800">
        <f>IF(AD$13,AD6,IF(AD$14,AC23,AC23*(INDEX($E6:$BR6,AD$19)/INDEX($E6:$BR6,AD$18))^(1/AD$17)))</f>
        <v/>
      </c>
      <c r="AE23" s="800">
        <f>IF(AE$13,AE6,IF(AE$14,AD23,AD23*(INDEX($E6:$BR6,AE$19)/INDEX($E6:$BR6,AE$18))^(1/AE$17)))</f>
        <v/>
      </c>
      <c r="AF23" s="800">
        <f>IF(AF$13,AF6,IF(AF$14,AE23,AE23*(INDEX($E6:$BR6,AF$19)/INDEX($E6:$BR6,AF$18))^(1/AF$17)))</f>
        <v/>
      </c>
      <c r="AG23" s="800">
        <f>IF(AG$13,AG6,IF(AG$14,AF23,AF23*(INDEX($E6:$BR6,AG$19)/INDEX($E6:$BR6,AG$18))^(1/AG$17)))</f>
        <v/>
      </c>
      <c r="AH23" s="800">
        <f>IF(AH$13,AH6,IF(AH$14,AG23,AG23*(INDEX($E6:$BR6,AH$19)/INDEX($E6:$BR6,AH$18))^(1/AH$17)))</f>
        <v/>
      </c>
      <c r="AI23" s="800">
        <f>IF(AI$13,AI6,IF(AI$14,AH23,AH23*(INDEX($E6:$BR6,AI$19)/INDEX($E6:$BR6,AI$18))^(1/AI$17)))</f>
        <v/>
      </c>
      <c r="AJ23" s="800">
        <f>IF(AJ$13,AJ6,IF(AJ$14,AI23,AI23*(INDEX($E6:$BR6,AJ$19)/INDEX($E6:$BR6,AJ$18))^(1/AJ$17)))</f>
        <v/>
      </c>
      <c r="AK23" s="800">
        <f>IF(AK$13,AK6,IF(AK$14,AJ23,AJ23*(INDEX($E6:$BR6,AK$19)/INDEX($E6:$BR6,AK$18))^(1/AK$17)))</f>
        <v/>
      </c>
      <c r="AL23" s="800">
        <f>IF(AL$13,AL6,IF(AL$14,AK23,AK23*(INDEX($E6:$BR6,AL$19)/INDEX($E6:$BR6,AL$18))^(1/AL$17)))</f>
        <v/>
      </c>
      <c r="AM23" s="800">
        <f>IF(AM$13,AM6,IF(AM$14,AL23,AL23*(INDEX($E6:$BR6,AM$19)/INDEX($E6:$BR6,AM$18))^(1/AM$17)))</f>
        <v/>
      </c>
      <c r="AN23" s="800">
        <f>IF(AN$13,AN6,IF(AN$14,AM23,AM23*(INDEX($E6:$BR6,AN$19)/INDEX($E6:$BR6,AN$18))^(1/AN$17)))</f>
        <v/>
      </c>
      <c r="AO23" s="800">
        <f>IF(AO$13,AO6,IF(AO$14,AN23,AN23*(INDEX($E6:$BR6,AO$19)/INDEX($E6:$BR6,AO$18))^(1/AO$17)))</f>
        <v/>
      </c>
      <c r="AP23" s="800">
        <f>IF(AP$13,AP6,IF(AP$14,AO23,AO23*(INDEX($E6:$BR6,AP$19)/INDEX($E6:$BR6,AP$18))^(1/AP$17)))</f>
        <v/>
      </c>
      <c r="AQ23" s="800">
        <f>IF(AQ$13,AQ6,IF(AQ$14,AP23,AP23*(INDEX($E6:$BR6,AQ$19)/INDEX($E6:$BR6,AQ$18))^(1/AQ$17)))</f>
        <v/>
      </c>
      <c r="AR23" s="800">
        <f>IF(AR$13,AR6,IF(AR$14,AQ23,AQ23*(INDEX($E6:$BR6,AR$19)/INDEX($E6:$BR6,AR$18))^(1/AR$17)))</f>
        <v/>
      </c>
      <c r="AS23" s="800">
        <f>IF(AS$13,AS6,IF(AS$14,AR23,AR23*(INDEX($E6:$BR6,AS$19)/INDEX($E6:$BR6,AS$18))^(1/AS$17)))</f>
        <v/>
      </c>
      <c r="AT23" s="800">
        <f>IF(AT$13,AT6,IF(AT$14,AS23,AS23*(INDEX($E6:$BR6,AT$19)/INDEX($E6:$BR6,AT$18))^(1/AT$17)))</f>
        <v/>
      </c>
      <c r="AU23" s="800">
        <f>IF(AU$13,AU6,IF(AU$14,AT23,AT23*(INDEX($E6:$BR6,AU$19)/INDEX($E6:$BR6,AU$18))^(1/AU$17)))</f>
        <v/>
      </c>
      <c r="AV23" s="800">
        <f>IF(AV$13,AV6,IF(AV$14,AU23,AU23*(INDEX($E6:$BR6,AV$19)/INDEX($E6:$BR6,AV$18))^(1/AV$17)))</f>
        <v/>
      </c>
      <c r="AW23" s="800">
        <f>IF(AW$13,AW6,IF(AW$14,AV23,AV23*(INDEX($E6:$BR6,AW$19)/INDEX($E6:$BR6,AW$18))^(1/AW$17)))</f>
        <v/>
      </c>
      <c r="AX23" s="800">
        <f>IF(AX$13,AX6,IF(AX$14,AW23,AW23*(INDEX($E6:$BR6,AX$19)/INDEX($E6:$BR6,AX$18))^(1/AX$17)))</f>
        <v/>
      </c>
      <c r="AY23" s="800">
        <f>IF(AY$13,AY6,IF(AY$14,AX23,AX23*(INDEX($E6:$BR6,AY$19)/INDEX($E6:$BR6,AY$18))^(1/AY$17)))</f>
        <v/>
      </c>
      <c r="AZ23" s="800">
        <f>IF(AZ$13,AZ6,IF(AZ$14,AY23,AY23*(INDEX($E6:$BR6,AZ$19)/INDEX($E6:$BR6,AZ$18))^(1/AZ$17)))</f>
        <v/>
      </c>
      <c r="BA23" s="800">
        <f>IF(BA$13,BA6,IF(BA$14,AZ23,AZ23*(INDEX($E6:$BR6,BA$19)/INDEX($E6:$BR6,BA$18))^(1/BA$17)))</f>
        <v/>
      </c>
      <c r="BB23" s="800">
        <f>IF(BB$13,BB6,IF(BB$14,BA23,BA23*(INDEX($E6:$BR6,BB$19)/INDEX($E6:$BR6,BB$18))^(1/BB$17)))</f>
        <v/>
      </c>
      <c r="BC23" s="800">
        <f>IF(BC$13,BC6,IF(BC$14,BB23,BB23*(INDEX($E6:$BR6,BC$19)/INDEX($E6:$BR6,BC$18))^(1/BC$17)))</f>
        <v/>
      </c>
      <c r="BD23" s="800">
        <f>IF(BD$13,BD6,IF(BD$14,BC23,BC23*(INDEX($E6:$BR6,BD$19)/INDEX($E6:$BR6,BD$18))^(1/BD$17)))</f>
        <v/>
      </c>
      <c r="BE23" s="800">
        <f>IF(BE$13,BE6,IF(BE$14,BD23,BD23*(INDEX($E6:$BR6,BE$19)/INDEX($E6:$BR6,BE$18))^(1/BE$17)))</f>
        <v/>
      </c>
      <c r="BF23" s="800">
        <f>IF(BF$13,BF6,IF(BF$14,BE23,BE23*(INDEX($E6:$BR6,BF$19)/INDEX($E6:$BR6,BF$18))^(1/BF$17)))</f>
        <v/>
      </c>
      <c r="BG23" s="800">
        <f>IF(BG$13,BG6,IF(BG$14,BF23,BF23*(INDEX($E6:$BR6,BG$19)/INDEX($E6:$BR6,BG$18))^(1/BG$17)))</f>
        <v/>
      </c>
      <c r="BH23" s="800">
        <f>IF(BH$13,BH6,IF(BH$14,BG23,BG23*(INDEX($E6:$BR6,BH$19)/INDEX($E6:$BR6,BH$18))^(1/BH$17)))</f>
        <v/>
      </c>
      <c r="BI23" s="800">
        <f>IF(BI$13,BI6,IF(BI$14,BH23,BH23*(INDEX($E6:$BR6,BI$19)/INDEX($E6:$BR6,BI$18))^(1/BI$17)))</f>
        <v/>
      </c>
      <c r="BJ23" s="800">
        <f>IF(BJ$13,BJ6,IF(BJ$14,BI23,BI23*(INDEX($E6:$BR6,BJ$19)/INDEX($E6:$BR6,BJ$18))^(1/BJ$17)))</f>
        <v/>
      </c>
      <c r="BK23" s="800">
        <f>IF(BK$13,BK6,IF(BK$14,BJ23,BJ23*(INDEX($E6:$BR6,BK$19)/INDEX($E6:$BR6,BK$18))^(1/BK$17)))</f>
        <v/>
      </c>
      <c r="BL23" s="800">
        <f>IF(BL$13,BL6,IF(BL$14,BK23,BK23*(INDEX($E6:$BR6,BL$19)/INDEX($E6:$BR6,BL$18))^(1/BL$17)))</f>
        <v/>
      </c>
      <c r="BM23" s="800">
        <f>IF(BM$13,BM6,IF(BM$14,BL23,BL23*(INDEX($E6:$BR6,BM$19)/INDEX($E6:$BR6,BM$18))^(1/BM$17)))</f>
        <v/>
      </c>
      <c r="BN23" s="800">
        <f>IF(BN$13,BN6,IF(BN$14,BM23,BM23*(INDEX($E6:$BR6,BN$19)/INDEX($E6:$BR6,BN$18))^(1/BN$17)))</f>
        <v/>
      </c>
      <c r="BO23" s="800">
        <f>IF(BO$13,BO6,IF(BO$14,BN23,BN23*(INDEX($E6:$BR6,BO$19)/INDEX($E6:$BR6,BO$18))^(1/BO$17)))</f>
        <v/>
      </c>
      <c r="BP23" s="800">
        <f>IF(BP$13,BP6,IF(BP$14,BO23,BO23*(INDEX($E6:$BR6,BP$19)/INDEX($E6:$BR6,BP$18))^(1/BP$17)))</f>
        <v/>
      </c>
      <c r="BQ23" s="800">
        <f>IF(BQ$13,BQ6,IF(BQ$14,BP23,BP23*(INDEX($E6:$BR6,BQ$19)/INDEX($E6:$BR6,BQ$18))^(1/BQ$17)))</f>
        <v/>
      </c>
      <c r="BR23" s="800">
        <f>IF(BR$13,BR6,IF(BR$14,BQ23,BQ23*(INDEX($E6:$BR6,BR$19)/INDEX($E6:$BR6,BR$18))^(1/BR$17)))</f>
        <v/>
      </c>
    </row>
    <row r="24" ht="15.75" customHeight="1">
      <c r="C24" s="801" t="inlineStr">
        <is>
          <t>Local Air Quality</t>
        </is>
      </c>
      <c r="D24" s="678" t="n"/>
      <c r="E24" s="800">
        <f>IF(E$13,E7,IF(E$14,D24,D24*(INDEX($E7:$BR7,E$19)/INDEX($E7:$BR7,E$18))^(1/E$17)))</f>
        <v/>
      </c>
      <c r="F24" s="800">
        <f>IF(F$13,F7,IF(F$14,E24,E24*(INDEX($E7:$BR7,F$19)/INDEX($E7:$BR7,F$18))^(1/F$17)))</f>
        <v/>
      </c>
      <c r="G24" s="800">
        <f>IF(G$13,G7,IF(G$14,F24,F24*(INDEX($E7:$BR7,G$19)/INDEX($E7:$BR7,G$18))^(1/G$17)))</f>
        <v/>
      </c>
      <c r="H24" s="800">
        <f>IF(H$13,H7,IF(H$14,G24,G24*(INDEX($E7:$BR7,H$19)/INDEX($E7:$BR7,H$18))^(1/H$17)))</f>
        <v/>
      </c>
      <c r="I24" s="800">
        <f>IF(I$13,I7,IF(I$14,H24,H24*(INDEX($E7:$BR7,I$19)/INDEX($E7:$BR7,I$18))^(1/I$17)))</f>
        <v/>
      </c>
      <c r="J24" s="800">
        <f>IF(J$13,J7,IF(J$14,I24,I24*(INDEX($E7:$BR7,J$19)/INDEX($E7:$BR7,J$18))^(1/J$17)))</f>
        <v/>
      </c>
      <c r="K24" s="800">
        <f>IF(K$13,K7,IF(K$14,J24,J24*(INDEX($E7:$BR7,K$19)/INDEX($E7:$BR7,K$18))^(1/K$17)))</f>
        <v/>
      </c>
      <c r="L24" s="800">
        <f>IF(L$13,L7,IF(L$14,K24,K24*(INDEX($E7:$BR7,L$19)/INDEX($E7:$BR7,L$18))^(1/L$17)))</f>
        <v/>
      </c>
      <c r="M24" s="800">
        <f>IF(M$13,M7,IF(M$14,L24,L24*(INDEX($E7:$BR7,M$19)/INDEX($E7:$BR7,M$18))^(1/M$17)))</f>
        <v/>
      </c>
      <c r="N24" s="800">
        <f>IF(N$13,N7,IF(N$14,M24,M24*(INDEX($E7:$BR7,N$19)/INDEX($E7:$BR7,N$18))^(1/N$17)))</f>
        <v/>
      </c>
      <c r="O24" s="800">
        <f>IF(O$13,O7,IF(O$14,N24,N24*(INDEX($E7:$BR7,O$19)/INDEX($E7:$BR7,O$18))^(1/O$17)))</f>
        <v/>
      </c>
      <c r="P24" s="800">
        <f>IF(P$13,P7,IF(P$14,O24,O24*(INDEX($E7:$BR7,P$19)/INDEX($E7:$BR7,P$18))^(1/P$17)))</f>
        <v/>
      </c>
      <c r="Q24" s="800">
        <f>IF(Q$13,Q7,IF(Q$14,P24,P24*(INDEX($E7:$BR7,Q$19)/INDEX($E7:$BR7,Q$18))^(1/Q$17)))</f>
        <v/>
      </c>
      <c r="R24" s="800">
        <f>IF(R$13,R7,IF(R$14,Q24,Q24*(INDEX($E7:$BR7,R$19)/INDEX($E7:$BR7,R$18))^(1/R$17)))</f>
        <v/>
      </c>
      <c r="S24" s="800">
        <f>IF(S$13,S7,IF(S$14,R24,R24*(INDEX($E7:$BR7,S$19)/INDEX($E7:$BR7,S$18))^(1/S$17)))</f>
        <v/>
      </c>
      <c r="T24" s="800">
        <f>IF(T$13,T7,IF(T$14,S24,S24*(INDEX($E7:$BR7,T$19)/INDEX($E7:$BR7,T$18))^(1/T$17)))</f>
        <v/>
      </c>
      <c r="U24" s="800">
        <f>IF(U$13,U7,IF(U$14,T24,T24*(INDEX($E7:$BR7,U$19)/INDEX($E7:$BR7,U$18))^(1/U$17)))</f>
        <v/>
      </c>
      <c r="V24" s="800">
        <f>IF(V$13,V7,IF(V$14,U24,U24*(INDEX($E7:$BR7,V$19)/INDEX($E7:$BR7,V$18))^(1/V$17)))</f>
        <v/>
      </c>
      <c r="W24" s="800">
        <f>IF(W$13,W7,IF(W$14,V24,V24*(INDEX($E7:$BR7,W$19)/INDEX($E7:$BR7,W$18))^(1/W$17)))</f>
        <v/>
      </c>
      <c r="X24" s="800">
        <f>IF(X$13,X7,IF(X$14,W24,W24*(INDEX($E7:$BR7,X$19)/INDEX($E7:$BR7,X$18))^(1/X$17)))</f>
        <v/>
      </c>
      <c r="Y24" s="800">
        <f>IF(Y$13,Y7,IF(Y$14,X24,X24*(INDEX($E7:$BR7,Y$19)/INDEX($E7:$BR7,Y$18))^(1/Y$17)))</f>
        <v/>
      </c>
      <c r="Z24" s="800">
        <f>IF(Z$13,Z7,IF(Z$14,Y24,Y24*(INDEX($E7:$BR7,Z$19)/INDEX($E7:$BR7,Z$18))^(1/Z$17)))</f>
        <v/>
      </c>
      <c r="AA24" s="800">
        <f>IF(AA$13,AA7,IF(AA$14,Z24,Z24*(INDEX($E7:$BR7,AA$19)/INDEX($E7:$BR7,AA$18))^(1/AA$17)))</f>
        <v/>
      </c>
      <c r="AB24" s="800">
        <f>IF(AB$13,AB7,IF(AB$14,AA24,AA24*(INDEX($E7:$BR7,AB$19)/INDEX($E7:$BR7,AB$18))^(1/AB$17)))</f>
        <v/>
      </c>
      <c r="AC24" s="800">
        <f>IF(AC$13,AC7,IF(AC$14,AB24,AB24*(INDEX($E7:$BR7,AC$19)/INDEX($E7:$BR7,AC$18))^(1/AC$17)))</f>
        <v/>
      </c>
      <c r="AD24" s="800">
        <f>IF(AD$13,AD7,IF(AD$14,AC24,AC24*(INDEX($E7:$BR7,AD$19)/INDEX($E7:$BR7,AD$18))^(1/AD$17)))</f>
        <v/>
      </c>
      <c r="AE24" s="800">
        <f>IF(AE$13,AE7,IF(AE$14,AD24,AD24*(INDEX($E7:$BR7,AE$19)/INDEX($E7:$BR7,AE$18))^(1/AE$17)))</f>
        <v/>
      </c>
      <c r="AF24" s="800">
        <f>IF(AF$13,AF7,IF(AF$14,AE24,AE24*(INDEX($E7:$BR7,AF$19)/INDEX($E7:$BR7,AF$18))^(1/AF$17)))</f>
        <v/>
      </c>
      <c r="AG24" s="800">
        <f>IF(AG$13,AG7,IF(AG$14,AF24,AF24*(INDEX($E7:$BR7,AG$19)/INDEX($E7:$BR7,AG$18))^(1/AG$17)))</f>
        <v/>
      </c>
      <c r="AH24" s="800">
        <f>IF(AH$13,AH7,IF(AH$14,AG24,AG24*(INDEX($E7:$BR7,AH$19)/INDEX($E7:$BR7,AH$18))^(1/AH$17)))</f>
        <v/>
      </c>
      <c r="AI24" s="800">
        <f>IF(AI$13,AI7,IF(AI$14,AH24,AH24*(INDEX($E7:$BR7,AI$19)/INDEX($E7:$BR7,AI$18))^(1/AI$17)))</f>
        <v/>
      </c>
      <c r="AJ24" s="800">
        <f>IF(AJ$13,AJ7,IF(AJ$14,AI24,AI24*(INDEX($E7:$BR7,AJ$19)/INDEX($E7:$BR7,AJ$18))^(1/AJ$17)))</f>
        <v/>
      </c>
      <c r="AK24" s="800">
        <f>IF(AK$13,AK7,IF(AK$14,AJ24,AJ24*(INDEX($E7:$BR7,AK$19)/INDEX($E7:$BR7,AK$18))^(1/AK$17)))</f>
        <v/>
      </c>
      <c r="AL24" s="800">
        <f>IF(AL$13,AL7,IF(AL$14,AK24,AK24*(INDEX($E7:$BR7,AL$19)/INDEX($E7:$BR7,AL$18))^(1/AL$17)))</f>
        <v/>
      </c>
      <c r="AM24" s="800">
        <f>IF(AM$13,AM7,IF(AM$14,AL24,AL24*(INDEX($E7:$BR7,AM$19)/INDEX($E7:$BR7,AM$18))^(1/AM$17)))</f>
        <v/>
      </c>
      <c r="AN24" s="800">
        <f>IF(AN$13,AN7,IF(AN$14,AM24,AM24*(INDEX($E7:$BR7,AN$19)/INDEX($E7:$BR7,AN$18))^(1/AN$17)))</f>
        <v/>
      </c>
      <c r="AO24" s="800">
        <f>IF(AO$13,AO7,IF(AO$14,AN24,AN24*(INDEX($E7:$BR7,AO$19)/INDEX($E7:$BR7,AO$18))^(1/AO$17)))</f>
        <v/>
      </c>
      <c r="AP24" s="800">
        <f>IF(AP$13,AP7,IF(AP$14,AO24,AO24*(INDEX($E7:$BR7,AP$19)/INDEX($E7:$BR7,AP$18))^(1/AP$17)))</f>
        <v/>
      </c>
      <c r="AQ24" s="800">
        <f>IF(AQ$13,AQ7,IF(AQ$14,AP24,AP24*(INDEX($E7:$BR7,AQ$19)/INDEX($E7:$BR7,AQ$18))^(1/AQ$17)))</f>
        <v/>
      </c>
      <c r="AR24" s="800">
        <f>IF(AR$13,AR7,IF(AR$14,AQ24,AQ24*(INDEX($E7:$BR7,AR$19)/INDEX($E7:$BR7,AR$18))^(1/AR$17)))</f>
        <v/>
      </c>
      <c r="AS24" s="800">
        <f>IF(AS$13,AS7,IF(AS$14,AR24,AR24*(INDEX($E7:$BR7,AS$19)/INDEX($E7:$BR7,AS$18))^(1/AS$17)))</f>
        <v/>
      </c>
      <c r="AT24" s="800">
        <f>IF(AT$13,AT7,IF(AT$14,AS24,AS24*(INDEX($E7:$BR7,AT$19)/INDEX($E7:$BR7,AT$18))^(1/AT$17)))</f>
        <v/>
      </c>
      <c r="AU24" s="800">
        <f>IF(AU$13,AU7,IF(AU$14,AT24,AT24*(INDEX($E7:$BR7,AU$19)/INDEX($E7:$BR7,AU$18))^(1/AU$17)))</f>
        <v/>
      </c>
      <c r="AV24" s="800">
        <f>IF(AV$13,AV7,IF(AV$14,AU24,AU24*(INDEX($E7:$BR7,AV$19)/INDEX($E7:$BR7,AV$18))^(1/AV$17)))</f>
        <v/>
      </c>
      <c r="AW24" s="800">
        <f>IF(AW$13,AW7,IF(AW$14,AV24,AV24*(INDEX($E7:$BR7,AW$19)/INDEX($E7:$BR7,AW$18))^(1/AW$17)))</f>
        <v/>
      </c>
      <c r="AX24" s="800">
        <f>IF(AX$13,AX7,IF(AX$14,AW24,AW24*(INDEX($E7:$BR7,AX$19)/INDEX($E7:$BR7,AX$18))^(1/AX$17)))</f>
        <v/>
      </c>
      <c r="AY24" s="800">
        <f>IF(AY$13,AY7,IF(AY$14,AX24,AX24*(INDEX($E7:$BR7,AY$19)/INDEX($E7:$BR7,AY$18))^(1/AY$17)))</f>
        <v/>
      </c>
      <c r="AZ24" s="800">
        <f>IF(AZ$13,AZ7,IF(AZ$14,AY24,AY24*(INDEX($E7:$BR7,AZ$19)/INDEX($E7:$BR7,AZ$18))^(1/AZ$17)))</f>
        <v/>
      </c>
      <c r="BA24" s="800">
        <f>IF(BA$13,BA7,IF(BA$14,AZ24,AZ24*(INDEX($E7:$BR7,BA$19)/INDEX($E7:$BR7,BA$18))^(1/BA$17)))</f>
        <v/>
      </c>
      <c r="BB24" s="800">
        <f>IF(BB$13,BB7,IF(BB$14,BA24,BA24*(INDEX($E7:$BR7,BB$19)/INDEX($E7:$BR7,BB$18))^(1/BB$17)))</f>
        <v/>
      </c>
      <c r="BC24" s="800">
        <f>IF(BC$13,BC7,IF(BC$14,BB24,BB24*(INDEX($E7:$BR7,BC$19)/INDEX($E7:$BR7,BC$18))^(1/BC$17)))</f>
        <v/>
      </c>
      <c r="BD24" s="800">
        <f>IF(BD$13,BD7,IF(BD$14,BC24,BC24*(INDEX($E7:$BR7,BD$19)/INDEX($E7:$BR7,BD$18))^(1/BD$17)))</f>
        <v/>
      </c>
      <c r="BE24" s="800">
        <f>IF(BE$13,BE7,IF(BE$14,BD24,BD24*(INDEX($E7:$BR7,BE$19)/INDEX($E7:$BR7,BE$18))^(1/BE$17)))</f>
        <v/>
      </c>
      <c r="BF24" s="800">
        <f>IF(BF$13,BF7,IF(BF$14,BE24,BE24*(INDEX($E7:$BR7,BF$19)/INDEX($E7:$BR7,BF$18))^(1/BF$17)))</f>
        <v/>
      </c>
      <c r="BG24" s="800">
        <f>IF(BG$13,BG7,IF(BG$14,BF24,BF24*(INDEX($E7:$BR7,BG$19)/INDEX($E7:$BR7,BG$18))^(1/BG$17)))</f>
        <v/>
      </c>
      <c r="BH24" s="800">
        <f>IF(BH$13,BH7,IF(BH$14,BG24,BG24*(INDEX($E7:$BR7,BH$19)/INDEX($E7:$BR7,BH$18))^(1/BH$17)))</f>
        <v/>
      </c>
      <c r="BI24" s="800">
        <f>IF(BI$13,BI7,IF(BI$14,BH24,BH24*(INDEX($E7:$BR7,BI$19)/INDEX($E7:$BR7,BI$18))^(1/BI$17)))</f>
        <v/>
      </c>
      <c r="BJ24" s="800">
        <f>IF(BJ$13,BJ7,IF(BJ$14,BI24,BI24*(INDEX($E7:$BR7,BJ$19)/INDEX($E7:$BR7,BJ$18))^(1/BJ$17)))</f>
        <v/>
      </c>
      <c r="BK24" s="800">
        <f>IF(BK$13,BK7,IF(BK$14,BJ24,BJ24*(INDEX($E7:$BR7,BK$19)/INDEX($E7:$BR7,BK$18))^(1/BK$17)))</f>
        <v/>
      </c>
      <c r="BL24" s="800">
        <f>IF(BL$13,BL7,IF(BL$14,BK24,BK24*(INDEX($E7:$BR7,BL$19)/INDEX($E7:$BR7,BL$18))^(1/BL$17)))</f>
        <v/>
      </c>
      <c r="BM24" s="800">
        <f>IF(BM$13,BM7,IF(BM$14,BL24,BL24*(INDEX($E7:$BR7,BM$19)/INDEX($E7:$BR7,BM$18))^(1/BM$17)))</f>
        <v/>
      </c>
      <c r="BN24" s="800">
        <f>IF(BN$13,BN7,IF(BN$14,BM24,BM24*(INDEX($E7:$BR7,BN$19)/INDEX($E7:$BR7,BN$18))^(1/BN$17)))</f>
        <v/>
      </c>
      <c r="BO24" s="800">
        <f>IF(BO$13,BO7,IF(BO$14,BN24,BN24*(INDEX($E7:$BR7,BO$19)/INDEX($E7:$BR7,BO$18))^(1/BO$17)))</f>
        <v/>
      </c>
      <c r="BP24" s="800">
        <f>IF(BP$13,BP7,IF(BP$14,BO24,BO24*(INDEX($E7:$BR7,BP$19)/INDEX($E7:$BR7,BP$18))^(1/BP$17)))</f>
        <v/>
      </c>
      <c r="BQ24" s="800">
        <f>IF(BQ$13,BQ7,IF(BQ$14,BP24,BP24*(INDEX($E7:$BR7,BQ$19)/INDEX($E7:$BR7,BQ$18))^(1/BQ$17)))</f>
        <v/>
      </c>
      <c r="BR24" s="800">
        <f>IF(BR$13,BR7,IF(BR$14,BQ24,BQ24*(INDEX($E7:$BR7,BR$19)/INDEX($E7:$BR7,BR$18))^(1/BR$17)))</f>
        <v/>
      </c>
    </row>
    <row r="25" ht="15.75" customHeight="1">
      <c r="C25" s="801" t="inlineStr">
        <is>
          <t>Noise</t>
        </is>
      </c>
      <c r="D25" s="678" t="n"/>
      <c r="E25" s="800">
        <f>IF(E$13,E8,IF(E$14,D25,D25*(INDEX($E8:$BR8,E$19)/INDEX($E8:$BR8,E$18))^(1/E$17)))</f>
        <v/>
      </c>
      <c r="F25" s="800">
        <f>IF(F$13,F8,IF(F$14,E25,E25*(INDEX($E8:$BR8,F$19)/INDEX($E8:$BR8,F$18))^(1/F$17)))</f>
        <v/>
      </c>
      <c r="G25" s="800">
        <f>IF(G$13,G8,IF(G$14,F25,F25*(INDEX($E8:$BR8,G$19)/INDEX($E8:$BR8,G$18))^(1/G$17)))</f>
        <v/>
      </c>
      <c r="H25" s="800">
        <f>IF(H$13,H8,IF(H$14,G25,G25*(INDEX($E8:$BR8,H$19)/INDEX($E8:$BR8,H$18))^(1/H$17)))</f>
        <v/>
      </c>
      <c r="I25" s="800">
        <f>IF(I$13,I8,IF(I$14,H25,H25*(INDEX($E8:$BR8,I$19)/INDEX($E8:$BR8,I$18))^(1/I$17)))</f>
        <v/>
      </c>
      <c r="J25" s="800">
        <f>IF(J$13,J8,IF(J$14,I25,I25*(INDEX($E8:$BR8,J$19)/INDEX($E8:$BR8,J$18))^(1/J$17)))</f>
        <v/>
      </c>
      <c r="K25" s="800">
        <f>IF(K$13,K8,IF(K$14,J25,J25*(INDEX($E8:$BR8,K$19)/INDEX($E8:$BR8,K$18))^(1/K$17)))</f>
        <v/>
      </c>
      <c r="L25" s="800">
        <f>IF(L$13,L8,IF(L$14,K25,K25*(INDEX($E8:$BR8,L$19)/INDEX($E8:$BR8,L$18))^(1/L$17)))</f>
        <v/>
      </c>
      <c r="M25" s="800">
        <f>IF(M$13,M8,IF(M$14,L25,L25*(INDEX($E8:$BR8,M$19)/INDEX($E8:$BR8,M$18))^(1/M$17)))</f>
        <v/>
      </c>
      <c r="N25" s="800">
        <f>IF(N$13,N8,IF(N$14,M25,M25*(INDEX($E8:$BR8,N$19)/INDEX($E8:$BR8,N$18))^(1/N$17)))</f>
        <v/>
      </c>
      <c r="O25" s="800">
        <f>IF(O$13,O8,IF(O$14,N25,N25*(INDEX($E8:$BR8,O$19)/INDEX($E8:$BR8,O$18))^(1/O$17)))</f>
        <v/>
      </c>
      <c r="P25" s="800">
        <f>IF(P$13,P8,IF(P$14,O25,O25*(INDEX($E8:$BR8,P$19)/INDEX($E8:$BR8,P$18))^(1/P$17)))</f>
        <v/>
      </c>
      <c r="Q25" s="800">
        <f>IF(Q$13,Q8,IF(Q$14,P25,P25*(INDEX($E8:$BR8,Q$19)/INDEX($E8:$BR8,Q$18))^(1/Q$17)))</f>
        <v/>
      </c>
      <c r="R25" s="800">
        <f>IF(R$13,R8,IF(R$14,Q25,Q25*(INDEX($E8:$BR8,R$19)/INDEX($E8:$BR8,R$18))^(1/R$17)))</f>
        <v/>
      </c>
      <c r="S25" s="800">
        <f>IF(S$13,S8,IF(S$14,R25,R25*(INDEX($E8:$BR8,S$19)/INDEX($E8:$BR8,S$18))^(1/S$17)))</f>
        <v/>
      </c>
      <c r="T25" s="800">
        <f>IF(T$13,T8,IF(T$14,S25,S25*(INDEX($E8:$BR8,T$19)/INDEX($E8:$BR8,T$18))^(1/T$17)))</f>
        <v/>
      </c>
      <c r="U25" s="800">
        <f>IF(U$13,U8,IF(U$14,T25,T25*(INDEX($E8:$BR8,U$19)/INDEX($E8:$BR8,U$18))^(1/U$17)))</f>
        <v/>
      </c>
      <c r="V25" s="800">
        <f>IF(V$13,V8,IF(V$14,U25,U25*(INDEX($E8:$BR8,V$19)/INDEX($E8:$BR8,V$18))^(1/V$17)))</f>
        <v/>
      </c>
      <c r="W25" s="800">
        <f>IF(W$13,W8,IF(W$14,V25,V25*(INDEX($E8:$BR8,W$19)/INDEX($E8:$BR8,W$18))^(1/W$17)))</f>
        <v/>
      </c>
      <c r="X25" s="800">
        <f>IF(X$13,X8,IF(X$14,W25,W25*(INDEX($E8:$BR8,X$19)/INDEX($E8:$BR8,X$18))^(1/X$17)))</f>
        <v/>
      </c>
      <c r="Y25" s="800">
        <f>IF(Y$13,Y8,IF(Y$14,X25,X25*(INDEX($E8:$BR8,Y$19)/INDEX($E8:$BR8,Y$18))^(1/Y$17)))</f>
        <v/>
      </c>
      <c r="Z25" s="800">
        <f>IF(Z$13,Z8,IF(Z$14,Y25,Y25*(INDEX($E8:$BR8,Z$19)/INDEX($E8:$BR8,Z$18))^(1/Z$17)))</f>
        <v/>
      </c>
      <c r="AA25" s="800">
        <f>IF(AA$13,AA8,IF(AA$14,Z25,Z25*(INDEX($E8:$BR8,AA$19)/INDEX($E8:$BR8,AA$18))^(1/AA$17)))</f>
        <v/>
      </c>
      <c r="AB25" s="800">
        <f>IF(AB$13,AB8,IF(AB$14,AA25,AA25*(INDEX($E8:$BR8,AB$19)/INDEX($E8:$BR8,AB$18))^(1/AB$17)))</f>
        <v/>
      </c>
      <c r="AC25" s="800">
        <f>IF(AC$13,AC8,IF(AC$14,AB25,AB25*(INDEX($E8:$BR8,AC$19)/INDEX($E8:$BR8,AC$18))^(1/AC$17)))</f>
        <v/>
      </c>
      <c r="AD25" s="800">
        <f>IF(AD$13,AD8,IF(AD$14,AC25,AC25*(INDEX($E8:$BR8,AD$19)/INDEX($E8:$BR8,AD$18))^(1/AD$17)))</f>
        <v/>
      </c>
      <c r="AE25" s="800">
        <f>IF(AE$13,AE8,IF(AE$14,AD25,AD25*(INDEX($E8:$BR8,AE$19)/INDEX($E8:$BR8,AE$18))^(1/AE$17)))</f>
        <v/>
      </c>
      <c r="AF25" s="800">
        <f>IF(AF$13,AF8,IF(AF$14,AE25,AE25*(INDEX($E8:$BR8,AF$19)/INDEX($E8:$BR8,AF$18))^(1/AF$17)))</f>
        <v/>
      </c>
      <c r="AG25" s="800">
        <f>IF(AG$13,AG8,IF(AG$14,AF25,AF25*(INDEX($E8:$BR8,AG$19)/INDEX($E8:$BR8,AG$18))^(1/AG$17)))</f>
        <v/>
      </c>
      <c r="AH25" s="800">
        <f>IF(AH$13,AH8,IF(AH$14,AG25,AG25*(INDEX($E8:$BR8,AH$19)/INDEX($E8:$BR8,AH$18))^(1/AH$17)))</f>
        <v/>
      </c>
      <c r="AI25" s="800">
        <f>IF(AI$13,AI8,IF(AI$14,AH25,AH25*(INDEX($E8:$BR8,AI$19)/INDEX($E8:$BR8,AI$18))^(1/AI$17)))</f>
        <v/>
      </c>
      <c r="AJ25" s="800">
        <f>IF(AJ$13,AJ8,IF(AJ$14,AI25,AI25*(INDEX($E8:$BR8,AJ$19)/INDEX($E8:$BR8,AJ$18))^(1/AJ$17)))</f>
        <v/>
      </c>
      <c r="AK25" s="800">
        <f>IF(AK$13,AK8,IF(AK$14,AJ25,AJ25*(INDEX($E8:$BR8,AK$19)/INDEX($E8:$BR8,AK$18))^(1/AK$17)))</f>
        <v/>
      </c>
      <c r="AL25" s="800">
        <f>IF(AL$13,AL8,IF(AL$14,AK25,AK25*(INDEX($E8:$BR8,AL$19)/INDEX($E8:$BR8,AL$18))^(1/AL$17)))</f>
        <v/>
      </c>
      <c r="AM25" s="800">
        <f>IF(AM$13,AM8,IF(AM$14,AL25,AL25*(INDEX($E8:$BR8,AM$19)/INDEX($E8:$BR8,AM$18))^(1/AM$17)))</f>
        <v/>
      </c>
      <c r="AN25" s="800">
        <f>IF(AN$13,AN8,IF(AN$14,AM25,AM25*(INDEX($E8:$BR8,AN$19)/INDEX($E8:$BR8,AN$18))^(1/AN$17)))</f>
        <v/>
      </c>
      <c r="AO25" s="800">
        <f>IF(AO$13,AO8,IF(AO$14,AN25,AN25*(INDEX($E8:$BR8,AO$19)/INDEX($E8:$BR8,AO$18))^(1/AO$17)))</f>
        <v/>
      </c>
      <c r="AP25" s="800">
        <f>IF(AP$13,AP8,IF(AP$14,AO25,AO25*(INDEX($E8:$BR8,AP$19)/INDEX($E8:$BR8,AP$18))^(1/AP$17)))</f>
        <v/>
      </c>
      <c r="AQ25" s="800">
        <f>IF(AQ$13,AQ8,IF(AQ$14,AP25,AP25*(INDEX($E8:$BR8,AQ$19)/INDEX($E8:$BR8,AQ$18))^(1/AQ$17)))</f>
        <v/>
      </c>
      <c r="AR25" s="800">
        <f>IF(AR$13,AR8,IF(AR$14,AQ25,AQ25*(INDEX($E8:$BR8,AR$19)/INDEX($E8:$BR8,AR$18))^(1/AR$17)))</f>
        <v/>
      </c>
      <c r="AS25" s="800">
        <f>IF(AS$13,AS8,IF(AS$14,AR25,AR25*(INDEX($E8:$BR8,AS$19)/INDEX($E8:$BR8,AS$18))^(1/AS$17)))</f>
        <v/>
      </c>
      <c r="AT25" s="800">
        <f>IF(AT$13,AT8,IF(AT$14,AS25,AS25*(INDEX($E8:$BR8,AT$19)/INDEX($E8:$BR8,AT$18))^(1/AT$17)))</f>
        <v/>
      </c>
      <c r="AU25" s="800">
        <f>IF(AU$13,AU8,IF(AU$14,AT25,AT25*(INDEX($E8:$BR8,AU$19)/INDEX($E8:$BR8,AU$18))^(1/AU$17)))</f>
        <v/>
      </c>
      <c r="AV25" s="800">
        <f>IF(AV$13,AV8,IF(AV$14,AU25,AU25*(INDEX($E8:$BR8,AV$19)/INDEX($E8:$BR8,AV$18))^(1/AV$17)))</f>
        <v/>
      </c>
      <c r="AW25" s="800">
        <f>IF(AW$13,AW8,IF(AW$14,AV25,AV25*(INDEX($E8:$BR8,AW$19)/INDEX($E8:$BR8,AW$18))^(1/AW$17)))</f>
        <v/>
      </c>
      <c r="AX25" s="800">
        <f>IF(AX$13,AX8,IF(AX$14,AW25,AW25*(INDEX($E8:$BR8,AX$19)/INDEX($E8:$BR8,AX$18))^(1/AX$17)))</f>
        <v/>
      </c>
      <c r="AY25" s="800">
        <f>IF(AY$13,AY8,IF(AY$14,AX25,AX25*(INDEX($E8:$BR8,AY$19)/INDEX($E8:$BR8,AY$18))^(1/AY$17)))</f>
        <v/>
      </c>
      <c r="AZ25" s="800">
        <f>IF(AZ$13,AZ8,IF(AZ$14,AY25,AY25*(INDEX($E8:$BR8,AZ$19)/INDEX($E8:$BR8,AZ$18))^(1/AZ$17)))</f>
        <v/>
      </c>
      <c r="BA25" s="800">
        <f>IF(BA$13,BA8,IF(BA$14,AZ25,AZ25*(INDEX($E8:$BR8,BA$19)/INDEX($E8:$BR8,BA$18))^(1/BA$17)))</f>
        <v/>
      </c>
      <c r="BB25" s="800">
        <f>IF(BB$13,BB8,IF(BB$14,BA25,BA25*(INDEX($E8:$BR8,BB$19)/INDEX($E8:$BR8,BB$18))^(1/BB$17)))</f>
        <v/>
      </c>
      <c r="BC25" s="800">
        <f>IF(BC$13,BC8,IF(BC$14,BB25,BB25*(INDEX($E8:$BR8,BC$19)/INDEX($E8:$BR8,BC$18))^(1/BC$17)))</f>
        <v/>
      </c>
      <c r="BD25" s="800">
        <f>IF(BD$13,BD8,IF(BD$14,BC25,BC25*(INDEX($E8:$BR8,BD$19)/INDEX($E8:$BR8,BD$18))^(1/BD$17)))</f>
        <v/>
      </c>
      <c r="BE25" s="800">
        <f>IF(BE$13,BE8,IF(BE$14,BD25,BD25*(INDEX($E8:$BR8,BE$19)/INDEX($E8:$BR8,BE$18))^(1/BE$17)))</f>
        <v/>
      </c>
      <c r="BF25" s="800">
        <f>IF(BF$13,BF8,IF(BF$14,BE25,BE25*(INDEX($E8:$BR8,BF$19)/INDEX($E8:$BR8,BF$18))^(1/BF$17)))</f>
        <v/>
      </c>
      <c r="BG25" s="800">
        <f>IF(BG$13,BG8,IF(BG$14,BF25,BF25*(INDEX($E8:$BR8,BG$19)/INDEX($E8:$BR8,BG$18))^(1/BG$17)))</f>
        <v/>
      </c>
      <c r="BH25" s="800">
        <f>IF(BH$13,BH8,IF(BH$14,BG25,BG25*(INDEX($E8:$BR8,BH$19)/INDEX($E8:$BR8,BH$18))^(1/BH$17)))</f>
        <v/>
      </c>
      <c r="BI25" s="800">
        <f>IF(BI$13,BI8,IF(BI$14,BH25,BH25*(INDEX($E8:$BR8,BI$19)/INDEX($E8:$BR8,BI$18))^(1/BI$17)))</f>
        <v/>
      </c>
      <c r="BJ25" s="800">
        <f>IF(BJ$13,BJ8,IF(BJ$14,BI25,BI25*(INDEX($E8:$BR8,BJ$19)/INDEX($E8:$BR8,BJ$18))^(1/BJ$17)))</f>
        <v/>
      </c>
      <c r="BK25" s="800">
        <f>IF(BK$13,BK8,IF(BK$14,BJ25,BJ25*(INDEX($E8:$BR8,BK$19)/INDEX($E8:$BR8,BK$18))^(1/BK$17)))</f>
        <v/>
      </c>
      <c r="BL25" s="800">
        <f>IF(BL$13,BL8,IF(BL$14,BK25,BK25*(INDEX($E8:$BR8,BL$19)/INDEX($E8:$BR8,BL$18))^(1/BL$17)))</f>
        <v/>
      </c>
      <c r="BM25" s="800">
        <f>IF(BM$13,BM8,IF(BM$14,BL25,BL25*(INDEX($E8:$BR8,BM$19)/INDEX($E8:$BR8,BM$18))^(1/BM$17)))</f>
        <v/>
      </c>
      <c r="BN25" s="800">
        <f>IF(BN$13,BN8,IF(BN$14,BM25,BM25*(INDEX($E8:$BR8,BN$19)/INDEX($E8:$BR8,BN$18))^(1/BN$17)))</f>
        <v/>
      </c>
      <c r="BO25" s="800">
        <f>IF(BO$13,BO8,IF(BO$14,BN25,BN25*(INDEX($E8:$BR8,BO$19)/INDEX($E8:$BR8,BO$18))^(1/BO$17)))</f>
        <v/>
      </c>
      <c r="BP25" s="800">
        <f>IF(BP$13,BP8,IF(BP$14,BO25,BO25*(INDEX($E8:$BR8,BP$19)/INDEX($E8:$BR8,BP$18))^(1/BP$17)))</f>
        <v/>
      </c>
      <c r="BQ25" s="800">
        <f>IF(BQ$13,BQ8,IF(BQ$14,BP25,BP25*(INDEX($E8:$BR8,BQ$19)/INDEX($E8:$BR8,BQ$18))^(1/BQ$17)))</f>
        <v/>
      </c>
      <c r="BR25" s="800">
        <f>IF(BR$13,BR8,IF(BR$14,BQ25,BQ25*(INDEX($E8:$BR8,BR$19)/INDEX($E8:$BR8,BR$18))^(1/BR$17)))</f>
        <v/>
      </c>
    </row>
    <row r="26" ht="15.75" customHeight="1">
      <c r="C26" s="801" t="inlineStr">
        <is>
          <t>Greenhouse Gases</t>
        </is>
      </c>
      <c r="D26" s="678" t="n"/>
      <c r="E26" s="800">
        <f>IF(E$13,E9,IF(E$14,D26,D26*(INDEX($E9:$BR9,E$19)/INDEX($E9:$BR9,E$18))^(1/E$17)))</f>
        <v/>
      </c>
      <c r="F26" s="800">
        <f>IF(F$13,F9,IF(F$14,E26,E26*(INDEX($E9:$BR9,F$19)/INDEX($E9:$BR9,F$18))^(1/F$17)))</f>
        <v/>
      </c>
      <c r="G26" s="800">
        <f>IF(G$13,G9,IF(G$14,F26,F26*(INDEX($E9:$BR9,G$19)/INDEX($E9:$BR9,G$18))^(1/G$17)))</f>
        <v/>
      </c>
      <c r="H26" s="800">
        <f>IF(H$13,H9,IF(H$14,G26,G26*(INDEX($E9:$BR9,H$19)/INDEX($E9:$BR9,H$18))^(1/H$17)))</f>
        <v/>
      </c>
      <c r="I26" s="800">
        <f>IF(I$13,I9,IF(I$14,H26,H26*(INDEX($E9:$BR9,I$19)/INDEX($E9:$BR9,I$18))^(1/I$17)))</f>
        <v/>
      </c>
      <c r="J26" s="800">
        <f>IF(J$13,J9,IF(J$14,I26,I26*(INDEX($E9:$BR9,J$19)/INDEX($E9:$BR9,J$18))^(1/J$17)))</f>
        <v/>
      </c>
      <c r="K26" s="800">
        <f>IF(K$13,K9,IF(K$14,J26,J26*(INDEX($E9:$BR9,K$19)/INDEX($E9:$BR9,K$18))^(1/K$17)))</f>
        <v/>
      </c>
      <c r="L26" s="800">
        <f>IF(L$13,L9,IF(L$14,K26,K26*(INDEX($E9:$BR9,L$19)/INDEX($E9:$BR9,L$18))^(1/L$17)))</f>
        <v/>
      </c>
      <c r="M26" s="800">
        <f>IF(M$13,M9,IF(M$14,L26,L26*(INDEX($E9:$BR9,M$19)/INDEX($E9:$BR9,M$18))^(1/M$17)))</f>
        <v/>
      </c>
      <c r="N26" s="800">
        <f>IF(N$13,N9,IF(N$14,M26,M26*(INDEX($E9:$BR9,N$19)/INDEX($E9:$BR9,N$18))^(1/N$17)))</f>
        <v/>
      </c>
      <c r="O26" s="800">
        <f>IF(O$13,O9,IF(O$14,N26,N26*(INDEX($E9:$BR9,O$19)/INDEX($E9:$BR9,O$18))^(1/O$17)))</f>
        <v/>
      </c>
      <c r="P26" s="800">
        <f>IF(P$13,P9,IF(P$14,O26,O26*(INDEX($E9:$BR9,P$19)/INDEX($E9:$BR9,P$18))^(1/P$17)))</f>
        <v/>
      </c>
      <c r="Q26" s="800">
        <f>IF(Q$13,Q9,IF(Q$14,P26,P26*(INDEX($E9:$BR9,Q$19)/INDEX($E9:$BR9,Q$18))^(1/Q$17)))</f>
        <v/>
      </c>
      <c r="R26" s="800">
        <f>IF(R$13,R9,IF(R$14,Q26,Q26*(INDEX($E9:$BR9,R$19)/INDEX($E9:$BR9,R$18))^(1/R$17)))</f>
        <v/>
      </c>
      <c r="S26" s="800">
        <f>IF(S$13,S9,IF(S$14,R26,R26*(INDEX($E9:$BR9,S$19)/INDEX($E9:$BR9,S$18))^(1/S$17)))</f>
        <v/>
      </c>
      <c r="T26" s="800">
        <f>IF(T$13,T9,IF(T$14,S26,S26*(INDEX($E9:$BR9,T$19)/INDEX($E9:$BR9,T$18))^(1/T$17)))</f>
        <v/>
      </c>
      <c r="U26" s="800">
        <f>IF(U$13,U9,IF(U$14,T26,T26*(INDEX($E9:$BR9,U$19)/INDEX($E9:$BR9,U$18))^(1/U$17)))</f>
        <v/>
      </c>
      <c r="V26" s="800">
        <f>IF(V$13,V9,IF(V$14,U26,U26*(INDEX($E9:$BR9,V$19)/INDEX($E9:$BR9,V$18))^(1/V$17)))</f>
        <v/>
      </c>
      <c r="W26" s="800">
        <f>IF(W$13,W9,IF(W$14,V26,V26*(INDEX($E9:$BR9,W$19)/INDEX($E9:$BR9,W$18))^(1/W$17)))</f>
        <v/>
      </c>
      <c r="X26" s="800">
        <f>IF(X$13,X9,IF(X$14,W26,W26*(INDEX($E9:$BR9,X$19)/INDEX($E9:$BR9,X$18))^(1/X$17)))</f>
        <v/>
      </c>
      <c r="Y26" s="800">
        <f>IF(Y$13,Y9,IF(Y$14,X26,X26*(INDEX($E9:$BR9,Y$19)/INDEX($E9:$BR9,Y$18))^(1/Y$17)))</f>
        <v/>
      </c>
      <c r="Z26" s="800">
        <f>IF(Z$13,Z9,IF(Z$14,Y26,Y26*(INDEX($E9:$BR9,Z$19)/INDEX($E9:$BR9,Z$18))^(1/Z$17)))</f>
        <v/>
      </c>
      <c r="AA26" s="800">
        <f>IF(AA$13,AA9,IF(AA$14,Z26,Z26*(INDEX($E9:$BR9,AA$19)/INDEX($E9:$BR9,AA$18))^(1/AA$17)))</f>
        <v/>
      </c>
      <c r="AB26" s="800">
        <f>IF(AB$13,AB9,IF(AB$14,AA26,AA26*(INDEX($E9:$BR9,AB$19)/INDEX($E9:$BR9,AB$18))^(1/AB$17)))</f>
        <v/>
      </c>
      <c r="AC26" s="800">
        <f>IF(AC$13,AC9,IF(AC$14,AB26,AB26*(INDEX($E9:$BR9,AC$19)/INDEX($E9:$BR9,AC$18))^(1/AC$17)))</f>
        <v/>
      </c>
      <c r="AD26" s="800">
        <f>IF(AD$13,AD9,IF(AD$14,AC26,AC26*(INDEX($E9:$BR9,AD$19)/INDEX($E9:$BR9,AD$18))^(1/AD$17)))</f>
        <v/>
      </c>
      <c r="AE26" s="800">
        <f>IF(AE$13,AE9,IF(AE$14,AD26,AD26*(INDEX($E9:$BR9,AE$19)/INDEX($E9:$BR9,AE$18))^(1/AE$17)))</f>
        <v/>
      </c>
      <c r="AF26" s="800">
        <f>IF(AF$13,AF9,IF(AF$14,AE26,AE26*(INDEX($E9:$BR9,AF$19)/INDEX($E9:$BR9,AF$18))^(1/AF$17)))</f>
        <v/>
      </c>
      <c r="AG26" s="800">
        <f>IF(AG$13,AG9,IF(AG$14,AF26,AF26*(INDEX($E9:$BR9,AG$19)/INDEX($E9:$BR9,AG$18))^(1/AG$17)))</f>
        <v/>
      </c>
      <c r="AH26" s="800">
        <f>IF(AH$13,AH9,IF(AH$14,AG26,AG26*(INDEX($E9:$BR9,AH$19)/INDEX($E9:$BR9,AH$18))^(1/AH$17)))</f>
        <v/>
      </c>
      <c r="AI26" s="800">
        <f>IF(AI$13,AI9,IF(AI$14,AH26,AH26*(INDEX($E9:$BR9,AI$19)/INDEX($E9:$BR9,AI$18))^(1/AI$17)))</f>
        <v/>
      </c>
      <c r="AJ26" s="800">
        <f>IF(AJ$13,AJ9,IF(AJ$14,AI26,AI26*(INDEX($E9:$BR9,AJ$19)/INDEX($E9:$BR9,AJ$18))^(1/AJ$17)))</f>
        <v/>
      </c>
      <c r="AK26" s="800">
        <f>IF(AK$13,AK9,IF(AK$14,AJ26,AJ26*(INDEX($E9:$BR9,AK$19)/INDEX($E9:$BR9,AK$18))^(1/AK$17)))</f>
        <v/>
      </c>
      <c r="AL26" s="800">
        <f>IF(AL$13,AL9,IF(AL$14,AK26,AK26*(INDEX($E9:$BR9,AL$19)/INDEX($E9:$BR9,AL$18))^(1/AL$17)))</f>
        <v/>
      </c>
      <c r="AM26" s="800">
        <f>IF(AM$13,AM9,IF(AM$14,AL26,AL26*(INDEX($E9:$BR9,AM$19)/INDEX($E9:$BR9,AM$18))^(1/AM$17)))</f>
        <v/>
      </c>
      <c r="AN26" s="800">
        <f>IF(AN$13,AN9,IF(AN$14,AM26,AM26*(INDEX($E9:$BR9,AN$19)/INDEX($E9:$BR9,AN$18))^(1/AN$17)))</f>
        <v/>
      </c>
      <c r="AO26" s="800">
        <f>IF(AO$13,AO9,IF(AO$14,AN26,AN26*(INDEX($E9:$BR9,AO$19)/INDEX($E9:$BR9,AO$18))^(1/AO$17)))</f>
        <v/>
      </c>
      <c r="AP26" s="800">
        <f>IF(AP$13,AP9,IF(AP$14,AO26,AO26*(INDEX($E9:$BR9,AP$19)/INDEX($E9:$BR9,AP$18))^(1/AP$17)))</f>
        <v/>
      </c>
      <c r="AQ26" s="800">
        <f>IF(AQ$13,AQ9,IF(AQ$14,AP26,AP26*(INDEX($E9:$BR9,AQ$19)/INDEX($E9:$BR9,AQ$18))^(1/AQ$17)))</f>
        <v/>
      </c>
      <c r="AR26" s="800">
        <f>IF(AR$13,AR9,IF(AR$14,AQ26,AQ26*(INDEX($E9:$BR9,AR$19)/INDEX($E9:$BR9,AR$18))^(1/AR$17)))</f>
        <v/>
      </c>
      <c r="AS26" s="800">
        <f>IF(AS$13,AS9,IF(AS$14,AR26,AR26*(INDEX($E9:$BR9,AS$19)/INDEX($E9:$BR9,AS$18))^(1/AS$17)))</f>
        <v/>
      </c>
      <c r="AT26" s="800">
        <f>IF(AT$13,AT9,IF(AT$14,AS26,AS26*(INDEX($E9:$BR9,AT$19)/INDEX($E9:$BR9,AT$18))^(1/AT$17)))</f>
        <v/>
      </c>
      <c r="AU26" s="800">
        <f>IF(AU$13,AU9,IF(AU$14,AT26,AT26*(INDEX($E9:$BR9,AU$19)/INDEX($E9:$BR9,AU$18))^(1/AU$17)))</f>
        <v/>
      </c>
      <c r="AV26" s="800">
        <f>IF(AV$13,AV9,IF(AV$14,AU26,AU26*(INDEX($E9:$BR9,AV$19)/INDEX($E9:$BR9,AV$18))^(1/AV$17)))</f>
        <v/>
      </c>
      <c r="AW26" s="800">
        <f>IF(AW$13,AW9,IF(AW$14,AV26,AV26*(INDEX($E9:$BR9,AW$19)/INDEX($E9:$BR9,AW$18))^(1/AW$17)))</f>
        <v/>
      </c>
      <c r="AX26" s="800">
        <f>IF(AX$13,AX9,IF(AX$14,AW26,AW26*(INDEX($E9:$BR9,AX$19)/INDEX($E9:$BR9,AX$18))^(1/AX$17)))</f>
        <v/>
      </c>
      <c r="AY26" s="800">
        <f>IF(AY$13,AY9,IF(AY$14,AX26,AX26*(INDEX($E9:$BR9,AY$19)/INDEX($E9:$BR9,AY$18))^(1/AY$17)))</f>
        <v/>
      </c>
      <c r="AZ26" s="800">
        <f>IF(AZ$13,AZ9,IF(AZ$14,AY26,AY26*(INDEX($E9:$BR9,AZ$19)/INDEX($E9:$BR9,AZ$18))^(1/AZ$17)))</f>
        <v/>
      </c>
      <c r="BA26" s="800">
        <f>IF(BA$13,BA9,IF(BA$14,AZ26,AZ26*(INDEX($E9:$BR9,BA$19)/INDEX($E9:$BR9,BA$18))^(1/BA$17)))</f>
        <v/>
      </c>
      <c r="BB26" s="800">
        <f>IF(BB$13,BB9,IF(BB$14,BA26,BA26*(INDEX($E9:$BR9,BB$19)/INDEX($E9:$BR9,BB$18))^(1/BB$17)))</f>
        <v/>
      </c>
      <c r="BC26" s="800">
        <f>IF(BC$13,BC9,IF(BC$14,BB26,BB26*(INDEX($E9:$BR9,BC$19)/INDEX($E9:$BR9,BC$18))^(1/BC$17)))</f>
        <v/>
      </c>
      <c r="BD26" s="800">
        <f>IF(BD$13,BD9,IF(BD$14,BC26,BC26*(INDEX($E9:$BR9,BD$19)/INDEX($E9:$BR9,BD$18))^(1/BD$17)))</f>
        <v/>
      </c>
      <c r="BE26" s="800">
        <f>IF(BE$13,BE9,IF(BE$14,BD26,BD26*(INDEX($E9:$BR9,BE$19)/INDEX($E9:$BR9,BE$18))^(1/BE$17)))</f>
        <v/>
      </c>
      <c r="BF26" s="800">
        <f>IF(BF$13,BF9,IF(BF$14,BE26,BE26*(INDEX($E9:$BR9,BF$19)/INDEX($E9:$BR9,BF$18))^(1/BF$17)))</f>
        <v/>
      </c>
      <c r="BG26" s="800">
        <f>IF(BG$13,BG9,IF(BG$14,BF26,BF26*(INDEX($E9:$BR9,BG$19)/INDEX($E9:$BR9,BG$18))^(1/BG$17)))</f>
        <v/>
      </c>
      <c r="BH26" s="800">
        <f>IF(BH$13,BH9,IF(BH$14,BG26,BG26*(INDEX($E9:$BR9,BH$19)/INDEX($E9:$BR9,BH$18))^(1/BH$17)))</f>
        <v/>
      </c>
      <c r="BI26" s="800">
        <f>IF(BI$13,BI9,IF(BI$14,BH26,BH26*(INDEX($E9:$BR9,BI$19)/INDEX($E9:$BR9,BI$18))^(1/BI$17)))</f>
        <v/>
      </c>
      <c r="BJ26" s="800">
        <f>IF(BJ$13,BJ9,IF(BJ$14,BI26,BI26*(INDEX($E9:$BR9,BJ$19)/INDEX($E9:$BR9,BJ$18))^(1/BJ$17)))</f>
        <v/>
      </c>
      <c r="BK26" s="800">
        <f>IF(BK$13,BK9,IF(BK$14,BJ26,BJ26*(INDEX($E9:$BR9,BK$19)/INDEX($E9:$BR9,BK$18))^(1/BK$17)))</f>
        <v/>
      </c>
      <c r="BL26" s="800">
        <f>IF(BL$13,BL9,IF(BL$14,BK26,BK26*(INDEX($E9:$BR9,BL$19)/INDEX($E9:$BR9,BL$18))^(1/BL$17)))</f>
        <v/>
      </c>
      <c r="BM26" s="800">
        <f>IF(BM$13,BM9,IF(BM$14,BL26,BL26*(INDEX($E9:$BR9,BM$19)/INDEX($E9:$BR9,BM$18))^(1/BM$17)))</f>
        <v/>
      </c>
      <c r="BN26" s="800">
        <f>IF(BN$13,BN9,IF(BN$14,BM26,BM26*(INDEX($E9:$BR9,BN$19)/INDEX($E9:$BR9,BN$18))^(1/BN$17)))</f>
        <v/>
      </c>
      <c r="BO26" s="800">
        <f>IF(BO$13,BO9,IF(BO$14,BN26,BN26*(INDEX($E9:$BR9,BO$19)/INDEX($E9:$BR9,BO$18))^(1/BO$17)))</f>
        <v/>
      </c>
      <c r="BP26" s="800">
        <f>IF(BP$13,BP9,IF(BP$14,BO26,BO26*(INDEX($E9:$BR9,BP$19)/INDEX($E9:$BR9,BP$18))^(1/BP$17)))</f>
        <v/>
      </c>
      <c r="BQ26" s="800">
        <f>IF(BQ$13,BQ9,IF(BQ$14,BP26,BP26*(INDEX($E9:$BR9,BQ$19)/INDEX($E9:$BR9,BQ$18))^(1/BQ$17)))</f>
        <v/>
      </c>
      <c r="BR26" s="800">
        <f>IF(BR$13,BR9,IF(BR$14,BQ26,BQ26*(INDEX($E9:$BR9,BR$19)/INDEX($E9:$BR9,BR$18))^(1/BR$17)))</f>
        <v/>
      </c>
    </row>
    <row r="27" ht="15.75" customHeight="1">
      <c r="C27" s="801" t="inlineStr">
        <is>
          <t>Indirect Taxation</t>
        </is>
      </c>
      <c r="D27" s="678" t="n"/>
      <c r="E27" s="800">
        <f>IF(E$13,E10,IF(E$14,D27,D27*(INDEX($E10:$BR10,E$19)/INDEX($E10:$BR10,E$18))^(1/E$17)))</f>
        <v/>
      </c>
      <c r="F27" s="800">
        <f>IF(F$13,F10,IF(F$14,E27,E27*(INDEX($E10:$BR10,F$19)/INDEX($E10:$BR10,F$18))^(1/F$17)))</f>
        <v/>
      </c>
      <c r="G27" s="800">
        <f>IF(G$13,G10,IF(G$14,F27,F27*(INDEX($E10:$BR10,G$19)/INDEX($E10:$BR10,G$18))^(1/G$17)))</f>
        <v/>
      </c>
      <c r="H27" s="800">
        <f>IF(H$13,H10,IF(H$14,G27,G27*(INDEX($E10:$BR10,H$19)/INDEX($E10:$BR10,H$18))^(1/H$17)))</f>
        <v/>
      </c>
      <c r="I27" s="800">
        <f>IF(I$13,I10,IF(I$14,H27,H27*(INDEX($E10:$BR10,I$19)/INDEX($E10:$BR10,I$18))^(1/I$17)))</f>
        <v/>
      </c>
      <c r="J27" s="800">
        <f>IF(J$13,J10,IF(J$14,I27,I27*(INDEX($E10:$BR10,J$19)/INDEX($E10:$BR10,J$18))^(1/J$17)))</f>
        <v/>
      </c>
      <c r="K27" s="800">
        <f>IF(K$13,K10,IF(K$14,J27,J27*(INDEX($E10:$BR10,K$19)/INDEX($E10:$BR10,K$18))^(1/K$17)))</f>
        <v/>
      </c>
      <c r="L27" s="800">
        <f>IF(L$13,L10,IF(L$14,K27,K27*(INDEX($E10:$BR10,L$19)/INDEX($E10:$BR10,L$18))^(1/L$17)))</f>
        <v/>
      </c>
      <c r="M27" s="800">
        <f>IF(M$13,M10,IF(M$14,L27,L27*(INDEX($E10:$BR10,M$19)/INDEX($E10:$BR10,M$18))^(1/M$17)))</f>
        <v/>
      </c>
      <c r="N27" s="800">
        <f>IF(N$13,N10,IF(N$14,M27,M27*(INDEX($E10:$BR10,N$19)/INDEX($E10:$BR10,N$18))^(1/N$17)))</f>
        <v/>
      </c>
      <c r="O27" s="800">
        <f>IF(O$13,O10,IF(O$14,N27,N27*(INDEX($E10:$BR10,O$19)/INDEX($E10:$BR10,O$18))^(1/O$17)))</f>
        <v/>
      </c>
      <c r="P27" s="800">
        <f>IF(P$13,P10,IF(P$14,O27,O27*(INDEX($E10:$BR10,P$19)/INDEX($E10:$BR10,P$18))^(1/P$17)))</f>
        <v/>
      </c>
      <c r="Q27" s="800">
        <f>IF(Q$13,Q10,IF(Q$14,P27,P27*(INDEX($E10:$BR10,Q$19)/INDEX($E10:$BR10,Q$18))^(1/Q$17)))</f>
        <v/>
      </c>
      <c r="R27" s="800">
        <f>IF(R$13,R10,IF(R$14,Q27,Q27*(INDEX($E10:$BR10,R$19)/INDEX($E10:$BR10,R$18))^(1/R$17)))</f>
        <v/>
      </c>
      <c r="S27" s="800">
        <f>IF(S$13,S10,IF(S$14,R27,R27*(INDEX($E10:$BR10,S$19)/INDEX($E10:$BR10,S$18))^(1/S$17)))</f>
        <v/>
      </c>
      <c r="T27" s="800">
        <f>IF(T$13,T10,IF(T$14,S27,S27*(INDEX($E10:$BR10,T$19)/INDEX($E10:$BR10,T$18))^(1/T$17)))</f>
        <v/>
      </c>
      <c r="U27" s="800">
        <f>IF(U$13,U10,IF(U$14,T27,T27*(INDEX($E10:$BR10,U$19)/INDEX($E10:$BR10,U$18))^(1/U$17)))</f>
        <v/>
      </c>
      <c r="V27" s="800">
        <f>IF(V$13,V10,IF(V$14,U27,U27*(INDEX($E10:$BR10,V$19)/INDEX($E10:$BR10,V$18))^(1/V$17)))</f>
        <v/>
      </c>
      <c r="W27" s="800">
        <f>IF(W$13,W10,IF(W$14,V27,V27*(INDEX($E10:$BR10,W$19)/INDEX($E10:$BR10,W$18))^(1/W$17)))</f>
        <v/>
      </c>
      <c r="X27" s="800">
        <f>IF(X$13,X10,IF(X$14,W27,W27*(INDEX($E10:$BR10,X$19)/INDEX($E10:$BR10,X$18))^(1/X$17)))</f>
        <v/>
      </c>
      <c r="Y27" s="800">
        <f>IF(Y$13,Y10,IF(Y$14,X27,X27*(INDEX($E10:$BR10,Y$19)/INDEX($E10:$BR10,Y$18))^(1/Y$17)))</f>
        <v/>
      </c>
      <c r="Z27" s="800">
        <f>IF(Z$13,Z10,IF(Z$14,Y27,Y27*(INDEX($E10:$BR10,Z$19)/INDEX($E10:$BR10,Z$18))^(1/Z$17)))</f>
        <v/>
      </c>
      <c r="AA27" s="800">
        <f>IF(AA$13,AA10,IF(AA$14,Z27,Z27*(INDEX($E10:$BR10,AA$19)/INDEX($E10:$BR10,AA$18))^(1/AA$17)))</f>
        <v/>
      </c>
      <c r="AB27" s="800">
        <f>IF(AB$13,AB10,IF(AB$14,AA27,AA27*(INDEX($E10:$BR10,AB$19)/INDEX($E10:$BR10,AB$18))^(1/AB$17)))</f>
        <v/>
      </c>
      <c r="AC27" s="800">
        <f>IF(AC$13,AC10,IF(AC$14,AB27,AB27*(INDEX($E10:$BR10,AC$19)/INDEX($E10:$BR10,AC$18))^(1/AC$17)))</f>
        <v/>
      </c>
      <c r="AD27" s="800">
        <f>IF(AD$13,AD10,IF(AD$14,AC27,AC27*(INDEX($E10:$BR10,AD$19)/INDEX($E10:$BR10,AD$18))^(1/AD$17)))</f>
        <v/>
      </c>
      <c r="AE27" s="800">
        <f>IF(AE$13,AE10,IF(AE$14,AD27,AD27*(INDEX($E10:$BR10,AE$19)/INDEX($E10:$BR10,AE$18))^(1/AE$17)))</f>
        <v/>
      </c>
      <c r="AF27" s="800">
        <f>IF(AF$13,AF10,IF(AF$14,AE27,AE27*(INDEX($E10:$BR10,AF$19)/INDEX($E10:$BR10,AF$18))^(1/AF$17)))</f>
        <v/>
      </c>
      <c r="AG27" s="800">
        <f>IF(AG$13,AG10,IF(AG$14,AF27,AF27*(INDEX($E10:$BR10,AG$19)/INDEX($E10:$BR10,AG$18))^(1/AG$17)))</f>
        <v/>
      </c>
      <c r="AH27" s="800">
        <f>IF(AH$13,AH10,IF(AH$14,AG27,AG27*(INDEX($E10:$BR10,AH$19)/INDEX($E10:$BR10,AH$18))^(1/AH$17)))</f>
        <v/>
      </c>
      <c r="AI27" s="800">
        <f>IF(AI$13,AI10,IF(AI$14,AH27,AH27*(INDEX($E10:$BR10,AI$19)/INDEX($E10:$BR10,AI$18))^(1/AI$17)))</f>
        <v/>
      </c>
      <c r="AJ27" s="800">
        <f>IF(AJ$13,AJ10,IF(AJ$14,AI27,AI27*(INDEX($E10:$BR10,AJ$19)/INDEX($E10:$BR10,AJ$18))^(1/AJ$17)))</f>
        <v/>
      </c>
      <c r="AK27" s="800">
        <f>IF(AK$13,AK10,IF(AK$14,AJ27,AJ27*(INDEX($E10:$BR10,AK$19)/INDEX($E10:$BR10,AK$18))^(1/AK$17)))</f>
        <v/>
      </c>
      <c r="AL27" s="800">
        <f>IF(AL$13,AL10,IF(AL$14,AK27,AK27*(INDEX($E10:$BR10,AL$19)/INDEX($E10:$BR10,AL$18))^(1/AL$17)))</f>
        <v/>
      </c>
      <c r="AM27" s="800">
        <f>IF(AM$13,AM10,IF(AM$14,AL27,AL27*(INDEX($E10:$BR10,AM$19)/INDEX($E10:$BR10,AM$18))^(1/AM$17)))</f>
        <v/>
      </c>
      <c r="AN27" s="800">
        <f>IF(AN$13,AN10,IF(AN$14,AM27,AM27*(INDEX($E10:$BR10,AN$19)/INDEX($E10:$BR10,AN$18))^(1/AN$17)))</f>
        <v/>
      </c>
      <c r="AO27" s="800">
        <f>IF(AO$13,AO10,IF(AO$14,AN27,AN27*(INDEX($E10:$BR10,AO$19)/INDEX($E10:$BR10,AO$18))^(1/AO$17)))</f>
        <v/>
      </c>
      <c r="AP27" s="800">
        <f>IF(AP$13,AP10,IF(AP$14,AO27,AO27*(INDEX($E10:$BR10,AP$19)/INDEX($E10:$BR10,AP$18))^(1/AP$17)))</f>
        <v/>
      </c>
      <c r="AQ27" s="800">
        <f>IF(AQ$13,AQ10,IF(AQ$14,AP27,AP27*(INDEX($E10:$BR10,AQ$19)/INDEX($E10:$BR10,AQ$18))^(1/AQ$17)))</f>
        <v/>
      </c>
      <c r="AR27" s="800">
        <f>IF(AR$13,AR10,IF(AR$14,AQ27,AQ27*(INDEX($E10:$BR10,AR$19)/INDEX($E10:$BR10,AR$18))^(1/AR$17)))</f>
        <v/>
      </c>
      <c r="AS27" s="800">
        <f>IF(AS$13,AS10,IF(AS$14,AR27,AR27*(INDEX($E10:$BR10,AS$19)/INDEX($E10:$BR10,AS$18))^(1/AS$17)))</f>
        <v/>
      </c>
      <c r="AT27" s="800">
        <f>IF(AT$13,AT10,IF(AT$14,AS27,AS27*(INDEX($E10:$BR10,AT$19)/INDEX($E10:$BR10,AT$18))^(1/AT$17)))</f>
        <v/>
      </c>
      <c r="AU27" s="800">
        <f>IF(AU$13,AU10,IF(AU$14,AT27,AT27*(INDEX($E10:$BR10,AU$19)/INDEX($E10:$BR10,AU$18))^(1/AU$17)))</f>
        <v/>
      </c>
      <c r="AV27" s="800">
        <f>IF(AV$13,AV10,IF(AV$14,AU27,AU27*(INDEX($E10:$BR10,AV$19)/INDEX($E10:$BR10,AV$18))^(1/AV$17)))</f>
        <v/>
      </c>
      <c r="AW27" s="800">
        <f>IF(AW$13,AW10,IF(AW$14,AV27,AV27*(INDEX($E10:$BR10,AW$19)/INDEX($E10:$BR10,AW$18))^(1/AW$17)))</f>
        <v/>
      </c>
      <c r="AX27" s="800">
        <f>IF(AX$13,AX10,IF(AX$14,AW27,AW27*(INDEX($E10:$BR10,AX$19)/INDEX($E10:$BR10,AX$18))^(1/AX$17)))</f>
        <v/>
      </c>
      <c r="AY27" s="800">
        <f>IF(AY$13,AY10,IF(AY$14,AX27,AX27*(INDEX($E10:$BR10,AY$19)/INDEX($E10:$BR10,AY$18))^(1/AY$17)))</f>
        <v/>
      </c>
      <c r="AZ27" s="800">
        <f>IF(AZ$13,AZ10,IF(AZ$14,AY27,AY27*(INDEX($E10:$BR10,AZ$19)/INDEX($E10:$BR10,AZ$18))^(1/AZ$17)))</f>
        <v/>
      </c>
      <c r="BA27" s="800">
        <f>IF(BA$13,BA10,IF(BA$14,AZ27,AZ27*(INDEX($E10:$BR10,BA$19)/INDEX($E10:$BR10,BA$18))^(1/BA$17)))</f>
        <v/>
      </c>
      <c r="BB27" s="800">
        <f>IF(BB$13,BB10,IF(BB$14,BA27,BA27*(INDEX($E10:$BR10,BB$19)/INDEX($E10:$BR10,BB$18))^(1/BB$17)))</f>
        <v/>
      </c>
      <c r="BC27" s="800">
        <f>IF(BC$13,BC10,IF(BC$14,BB27,BB27*(INDEX($E10:$BR10,BC$19)/INDEX($E10:$BR10,BC$18))^(1/BC$17)))</f>
        <v/>
      </c>
      <c r="BD27" s="800">
        <f>IF(BD$13,BD10,IF(BD$14,BC27,BC27*(INDEX($E10:$BR10,BD$19)/INDEX($E10:$BR10,BD$18))^(1/BD$17)))</f>
        <v/>
      </c>
      <c r="BE27" s="800">
        <f>IF(BE$13,BE10,IF(BE$14,BD27,BD27*(INDEX($E10:$BR10,BE$19)/INDEX($E10:$BR10,BE$18))^(1/BE$17)))</f>
        <v/>
      </c>
      <c r="BF27" s="800">
        <f>IF(BF$13,BF10,IF(BF$14,BE27,BE27*(INDEX($E10:$BR10,BF$19)/INDEX($E10:$BR10,BF$18))^(1/BF$17)))</f>
        <v/>
      </c>
      <c r="BG27" s="800">
        <f>IF(BG$13,BG10,IF(BG$14,BF27,BF27*(INDEX($E10:$BR10,BG$19)/INDEX($E10:$BR10,BG$18))^(1/BG$17)))</f>
        <v/>
      </c>
      <c r="BH27" s="800">
        <f>IF(BH$13,BH10,IF(BH$14,BG27,BG27*(INDEX($E10:$BR10,BH$19)/INDEX($E10:$BR10,BH$18))^(1/BH$17)))</f>
        <v/>
      </c>
      <c r="BI27" s="800">
        <f>IF(BI$13,BI10,IF(BI$14,BH27,BH27*(INDEX($E10:$BR10,BI$19)/INDEX($E10:$BR10,BI$18))^(1/BI$17)))</f>
        <v/>
      </c>
      <c r="BJ27" s="800">
        <f>IF(BJ$13,BJ10,IF(BJ$14,BI27,BI27*(INDEX($E10:$BR10,BJ$19)/INDEX($E10:$BR10,BJ$18))^(1/BJ$17)))</f>
        <v/>
      </c>
      <c r="BK27" s="800">
        <f>IF(BK$13,BK10,IF(BK$14,BJ27,BJ27*(INDEX($E10:$BR10,BK$19)/INDEX($E10:$BR10,BK$18))^(1/BK$17)))</f>
        <v/>
      </c>
      <c r="BL27" s="800">
        <f>IF(BL$13,BL10,IF(BL$14,BK27,BK27*(INDEX($E10:$BR10,BL$19)/INDEX($E10:$BR10,BL$18))^(1/BL$17)))</f>
        <v/>
      </c>
      <c r="BM27" s="800">
        <f>IF(BM$13,BM10,IF(BM$14,BL27,BL27*(INDEX($E10:$BR10,BM$19)/INDEX($E10:$BR10,BM$18))^(1/BM$17)))</f>
        <v/>
      </c>
      <c r="BN27" s="800">
        <f>IF(BN$13,BN10,IF(BN$14,BM27,BM27*(INDEX($E10:$BR10,BN$19)/INDEX($E10:$BR10,BN$18))^(1/BN$17)))</f>
        <v/>
      </c>
      <c r="BO27" s="800">
        <f>IF(BO$13,BO10,IF(BO$14,BN27,BN27*(INDEX($E10:$BR10,BO$19)/INDEX($E10:$BR10,BO$18))^(1/BO$17)))</f>
        <v/>
      </c>
      <c r="BP27" s="800">
        <f>IF(BP$13,BP10,IF(BP$14,BO27,BO27*(INDEX($E10:$BR10,BP$19)/INDEX($E10:$BR10,BP$18))^(1/BP$17)))</f>
        <v/>
      </c>
      <c r="BQ27" s="800">
        <f>IF(BQ$13,BQ10,IF(BQ$14,BP27,BP27*(INDEX($E10:$BR10,BQ$19)/INDEX($E10:$BR10,BQ$18))^(1/BQ$17)))</f>
        <v/>
      </c>
      <c r="BR27" s="800">
        <f>IF(BR$13,BR10,IF(BR$14,BQ27,BQ27*(INDEX($E10:$BR10,BR$19)/INDEX($E10:$BR10,BR$18))^(1/BR$17)))</f>
        <v/>
      </c>
    </row>
    <row r="28">
      <c r="E28" s="780" t="n"/>
      <c r="F28" s="780" t="n"/>
      <c r="G28" s="780" t="n"/>
      <c r="H28" s="780" t="n"/>
      <c r="I28" s="780" t="n"/>
      <c r="J28" s="780" t="n"/>
      <c r="K28" s="780" t="n"/>
      <c r="L28" s="780" t="n"/>
      <c r="M28" s="780" t="n"/>
      <c r="N28" s="780" t="n"/>
      <c r="O28" s="780" t="n"/>
      <c r="P28" s="780" t="n"/>
      <c r="Q28" s="780" t="n"/>
      <c r="R28" s="780" t="n"/>
      <c r="S28" s="780" t="n"/>
      <c r="T28" s="780" t="n"/>
      <c r="U28" s="780" t="n"/>
      <c r="V28" s="780" t="n"/>
      <c r="W28" s="780" t="n"/>
      <c r="X28" s="780" t="n"/>
      <c r="Y28" s="780" t="n"/>
      <c r="Z28" s="780" t="n"/>
      <c r="AA28" s="780" t="n"/>
      <c r="AB28" s="780" t="n"/>
      <c r="AC28" s="780" t="n"/>
      <c r="AD28" s="780" t="n"/>
      <c r="AE28" s="780" t="n"/>
      <c r="AF28" s="780" t="n"/>
      <c r="AG28" s="780" t="n"/>
      <c r="AH28" s="780" t="n"/>
      <c r="AI28" s="780" t="n"/>
      <c r="AJ28" s="780" t="n"/>
      <c r="AK28" s="780" t="n"/>
      <c r="AL28" s="780" t="n"/>
      <c r="AM28" s="780" t="n"/>
      <c r="AN28" s="780" t="n"/>
      <c r="AO28" s="780" t="n"/>
      <c r="AP28" s="780" t="n"/>
      <c r="AQ28" s="780" t="n"/>
      <c r="AR28" s="780" t="n"/>
      <c r="AS28" s="780" t="n"/>
      <c r="AT28" s="780" t="n"/>
      <c r="AU28" s="780" t="n"/>
      <c r="AV28" s="780" t="n"/>
      <c r="AW28" s="780" t="n"/>
      <c r="AX28" s="780" t="n"/>
      <c r="AY28" s="780" t="n"/>
      <c r="AZ28" s="780" t="n"/>
      <c r="BA28" s="780" t="n"/>
      <c r="BB28" s="780" t="n"/>
      <c r="BC28" s="780" t="n"/>
      <c r="BD28" s="780" t="n"/>
      <c r="BE28" s="780" t="n"/>
      <c r="BF28" s="780" t="n"/>
      <c r="BG28" s="780" t="n"/>
      <c r="BH28" s="780" t="n"/>
      <c r="BI28" s="780" t="n"/>
      <c r="BJ28" s="780" t="n"/>
      <c r="BK28" s="780" t="n"/>
      <c r="BL28" s="780" t="n"/>
      <c r="BM28" s="780" t="n"/>
      <c r="BN28" s="780" t="n"/>
      <c r="BO28" s="780" t="n"/>
      <c r="BP28" s="780" t="n"/>
      <c r="BQ28" s="780" t="n"/>
      <c r="BR28" s="780"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73" t="n"/>
      <c r="D3" s="773" t="n"/>
      <c r="E3" s="773" t="n"/>
      <c r="F3" s="773" t="n"/>
      <c r="G3" s="803" t="n"/>
      <c r="H3" s="773" t="n"/>
      <c r="I3" s="773" t="n"/>
      <c r="J3" s="773" t="n"/>
      <c r="K3" s="773" t="n"/>
      <c r="L3" s="773" t="n"/>
      <c r="M3" s="773" t="n"/>
      <c r="N3" s="773" t="n"/>
      <c r="O3" s="773" t="n"/>
      <c r="P3" s="773" t="n"/>
      <c r="Q3" s="773" t="n"/>
      <c r="R3" s="773" t="n"/>
      <c r="S3" s="773" t="n"/>
      <c r="T3" s="773" t="n"/>
      <c r="U3" s="773" t="n"/>
      <c r="V3" s="773" t="n"/>
      <c r="W3" s="773" t="n"/>
      <c r="X3" s="773" t="n"/>
      <c r="Y3" s="773" t="n"/>
      <c r="Z3" s="773" t="n"/>
      <c r="AA3" s="773" t="n"/>
      <c r="AB3" s="773" t="n"/>
      <c r="AC3" s="773" t="n"/>
      <c r="AD3" s="773" t="n"/>
      <c r="AE3" s="773" t="n"/>
      <c r="AF3" s="773" t="n"/>
      <c r="AG3" s="773" t="n"/>
      <c r="AH3" s="773" t="n"/>
      <c r="AI3" s="773" t="n"/>
      <c r="AJ3" s="773" t="n"/>
      <c r="AK3" s="773" t="n"/>
      <c r="AL3" s="773" t="n"/>
      <c r="AM3" s="773" t="n"/>
      <c r="AN3" s="773" t="n"/>
      <c r="AO3" s="773" t="n"/>
      <c r="AP3" s="773" t="n"/>
      <c r="AQ3" s="773" t="n"/>
      <c r="AR3" s="773" t="n"/>
      <c r="AS3" s="773" t="n"/>
      <c r="AT3" s="773" t="n"/>
      <c r="AU3" s="773" t="n"/>
      <c r="AV3" s="773" t="n"/>
      <c r="AW3" s="773" t="n"/>
      <c r="AX3" s="773" t="n"/>
      <c r="AY3" s="773" t="n"/>
      <c r="AZ3" s="773" t="n"/>
      <c r="BA3" s="773" t="n"/>
      <c r="BB3" s="773" t="n"/>
      <c r="BC3" s="773" t="n"/>
      <c r="BD3" s="773" t="n"/>
      <c r="BE3" s="773"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73">
        <f>IF(C4&lt;appraisal_year,dr_30,IF(C4-appraisal_year&lt;30,dr_30,IF(C4-appraisal_year&lt;80,dr_30plus,"?")))</f>
        <v/>
      </c>
      <c r="D5" s="773">
        <f>IF(D4&lt;appraisal_year,dr_30,IF(D4-appraisal_year&lt;30,dr_30,IF(D4-appraisal_year&lt;80,dr_30plus,"?")))</f>
        <v/>
      </c>
      <c r="E5" s="773">
        <f>IF(E4&lt;appraisal_year,dr_30,IF(E4-appraisal_year&lt;30,dr_30,IF(E4-appraisal_year&lt;80,dr_30plus,"?")))</f>
        <v/>
      </c>
      <c r="F5" s="773">
        <f>IF(F4&lt;appraisal_year,dr_30,IF(F4-appraisal_year&lt;30,dr_30,IF(F4-appraisal_year&lt;80,dr_30plus,"?")))</f>
        <v/>
      </c>
      <c r="G5" s="773">
        <f>IF(G4&lt;appraisal_year,dr_30,IF(G4-appraisal_year&lt;30,dr_30,IF(G4-appraisal_year&lt;80,dr_30plus,"?")))</f>
        <v/>
      </c>
      <c r="H5" s="773">
        <f>IF(H4&lt;appraisal_year,dr_30,IF(H4-appraisal_year&lt;30,dr_30,IF(H4-appraisal_year&lt;80,dr_30plus,"?")))</f>
        <v/>
      </c>
      <c r="I5" s="773">
        <f>IF(I4&lt;appraisal_year,dr_30,IF(I4-appraisal_year&lt;30,dr_30,IF(I4-appraisal_year&lt;80,dr_30plus,"?")))</f>
        <v/>
      </c>
      <c r="J5" s="773">
        <f>IF(J4&lt;appraisal_year,dr_30,IF(J4-appraisal_year&lt;30,dr_30,IF(J4-appraisal_year&lt;80,dr_30plus,"?")))</f>
        <v/>
      </c>
      <c r="K5" s="773">
        <f>IF(K4&lt;appraisal_year,dr_30,IF(K4-appraisal_year&lt;30,dr_30,IF(K4-appraisal_year&lt;80,dr_30plus,"?")))</f>
        <v/>
      </c>
      <c r="L5" s="773">
        <f>IF(L4&lt;appraisal_year,dr_30,IF(L4-appraisal_year&lt;30,dr_30,IF(L4-appraisal_year&lt;80,dr_30plus,"?")))</f>
        <v/>
      </c>
      <c r="M5" s="773">
        <f>IF(M4&lt;appraisal_year,dr_30,IF(M4-appraisal_year&lt;30,dr_30,IF(M4-appraisal_year&lt;80,dr_30plus,"?")))</f>
        <v/>
      </c>
      <c r="N5" s="773">
        <f>IF(N4&lt;appraisal_year,dr_30,IF(N4-appraisal_year&lt;30,dr_30,IF(N4-appraisal_year&lt;80,dr_30plus,"?")))</f>
        <v/>
      </c>
      <c r="O5" s="773">
        <f>IF(O4&lt;appraisal_year,dr_30,IF(O4-appraisal_year&lt;30,dr_30,IF(O4-appraisal_year&lt;80,dr_30plus,"?")))</f>
        <v/>
      </c>
      <c r="P5" s="773">
        <f>IF(P4&lt;appraisal_year,dr_30,IF(P4-appraisal_year&lt;30,dr_30,IF(P4-appraisal_year&lt;80,dr_30plus,"?")))</f>
        <v/>
      </c>
      <c r="Q5" s="773">
        <f>IF(Q4&lt;appraisal_year,dr_30,IF(Q4-appraisal_year&lt;30,dr_30,IF(Q4-appraisal_year&lt;80,dr_30plus,"?")))</f>
        <v/>
      </c>
      <c r="R5" s="773">
        <f>IF(R4&lt;appraisal_year,dr_30,IF(R4-appraisal_year&lt;30,dr_30,IF(R4-appraisal_year&lt;80,dr_30plus,"?")))</f>
        <v/>
      </c>
      <c r="S5" s="773">
        <f>IF(S4&lt;appraisal_year,dr_30,IF(S4-appraisal_year&lt;30,dr_30,IF(S4-appraisal_year&lt;80,dr_30plus,"?")))</f>
        <v/>
      </c>
      <c r="T5" s="773">
        <f>IF(T4&lt;appraisal_year,dr_30,IF(T4-appraisal_year&lt;30,dr_30,IF(T4-appraisal_year&lt;80,dr_30plus,"?")))</f>
        <v/>
      </c>
      <c r="U5" s="773">
        <f>IF(U4&lt;appraisal_year,dr_30,IF(U4-appraisal_year&lt;30,dr_30,IF(U4-appraisal_year&lt;80,dr_30plus,"?")))</f>
        <v/>
      </c>
      <c r="V5" s="773">
        <f>IF(V4&lt;appraisal_year,dr_30,IF(V4-appraisal_year&lt;30,dr_30,IF(V4-appraisal_year&lt;80,dr_30plus,"?")))</f>
        <v/>
      </c>
      <c r="W5" s="773">
        <f>IF(W4&lt;appraisal_year,dr_30,IF(W4-appraisal_year&lt;30,dr_30,IF(W4-appraisal_year&lt;80,dr_30plus,"?")))</f>
        <v/>
      </c>
      <c r="X5" s="773">
        <f>IF(X4&lt;appraisal_year,dr_30,IF(X4-appraisal_year&lt;30,dr_30,IF(X4-appraisal_year&lt;80,dr_30plus,"?")))</f>
        <v/>
      </c>
      <c r="Y5" s="773">
        <f>IF(Y4&lt;appraisal_year,dr_30,IF(Y4-appraisal_year&lt;30,dr_30,IF(Y4-appraisal_year&lt;80,dr_30plus,"?")))</f>
        <v/>
      </c>
      <c r="Z5" s="773">
        <f>IF(Z4&lt;appraisal_year,dr_30,IF(Z4-appraisal_year&lt;30,dr_30,IF(Z4-appraisal_year&lt;80,dr_30plus,"?")))</f>
        <v/>
      </c>
      <c r="AA5" s="773">
        <f>IF(AA4&lt;appraisal_year,dr_30,IF(AA4-appraisal_year&lt;30,dr_30,IF(AA4-appraisal_year&lt;80,dr_30plus,"?")))</f>
        <v/>
      </c>
      <c r="AB5" s="773">
        <f>IF(AB4&lt;appraisal_year,dr_30,IF(AB4-appraisal_year&lt;30,dr_30,IF(AB4-appraisal_year&lt;80,dr_30plus,"?")))</f>
        <v/>
      </c>
      <c r="AC5" s="773">
        <f>IF(AC4&lt;appraisal_year,dr_30,IF(AC4-appraisal_year&lt;30,dr_30,IF(AC4-appraisal_year&lt;80,dr_30plus,"?")))</f>
        <v/>
      </c>
      <c r="AD5" s="773">
        <f>IF(AD4&lt;appraisal_year,dr_30,IF(AD4-appraisal_year&lt;30,dr_30,IF(AD4-appraisal_year&lt;80,dr_30plus,"?")))</f>
        <v/>
      </c>
      <c r="AE5" s="773">
        <f>IF(AE4&lt;appraisal_year,dr_30,IF(AE4-appraisal_year&lt;30,dr_30,IF(AE4-appraisal_year&lt;80,dr_30plus,"?")))</f>
        <v/>
      </c>
      <c r="AF5" s="773">
        <f>IF(AF4&lt;appraisal_year,dr_30,IF(AF4-appraisal_year&lt;30,dr_30,IF(AF4-appraisal_year&lt;80,dr_30plus,"?")))</f>
        <v/>
      </c>
      <c r="AG5" s="773">
        <f>IF(AG4&lt;appraisal_year,dr_30,IF(AG4-appraisal_year&lt;30,dr_30,IF(AG4-appraisal_year&lt;80,dr_30plus,"?")))</f>
        <v/>
      </c>
      <c r="AH5" s="773">
        <f>IF(AH4&lt;appraisal_year,dr_30,IF(AH4-appraisal_year&lt;30,dr_30,IF(AH4-appraisal_year&lt;80,dr_30plus,"?")))</f>
        <v/>
      </c>
      <c r="AI5" s="773">
        <f>IF(AI4&lt;appraisal_year,dr_30,IF(AI4-appraisal_year&lt;30,dr_30,IF(AI4-appraisal_year&lt;80,dr_30plus,"?")))</f>
        <v/>
      </c>
      <c r="AJ5" s="773">
        <f>IF(AJ4&lt;appraisal_year,dr_30,IF(AJ4-appraisal_year&lt;30,dr_30,IF(AJ4-appraisal_year&lt;80,dr_30plus,"?")))</f>
        <v/>
      </c>
      <c r="AK5" s="773">
        <f>IF(AK4&lt;appraisal_year,dr_30,IF(AK4-appraisal_year&lt;30,dr_30,IF(AK4-appraisal_year&lt;80,dr_30plus,"?")))</f>
        <v/>
      </c>
      <c r="AL5" s="773">
        <f>IF(AL4&lt;appraisal_year,dr_30,IF(AL4-appraisal_year&lt;30,dr_30,IF(AL4-appraisal_year&lt;80,dr_30plus,"?")))</f>
        <v/>
      </c>
      <c r="AM5" s="773">
        <f>IF(AM4&lt;appraisal_year,dr_30,IF(AM4-appraisal_year&lt;30,dr_30,IF(AM4-appraisal_year&lt;80,dr_30plus,"?")))</f>
        <v/>
      </c>
      <c r="AN5" s="773">
        <f>IF(AN4&lt;appraisal_year,dr_30,IF(AN4-appraisal_year&lt;30,dr_30,IF(AN4-appraisal_year&lt;80,dr_30plus,"?")))</f>
        <v/>
      </c>
      <c r="AO5" s="773">
        <f>IF(AO4&lt;appraisal_year,dr_30,IF(AO4-appraisal_year&lt;30,dr_30,IF(AO4-appraisal_year&lt;80,dr_30plus,"?")))</f>
        <v/>
      </c>
      <c r="AP5" s="773">
        <f>IF(AP4&lt;appraisal_year,dr_30,IF(AP4-appraisal_year&lt;30,dr_30,IF(AP4-appraisal_year&lt;80,dr_30plus,"?")))</f>
        <v/>
      </c>
      <c r="AQ5" s="773">
        <f>IF(AQ4&lt;appraisal_year,dr_30,IF(AQ4-appraisal_year&lt;30,dr_30,IF(AQ4-appraisal_year&lt;80,dr_30plus,"?")))</f>
        <v/>
      </c>
      <c r="AR5" s="773">
        <f>IF(AR4&lt;appraisal_year,dr_30,IF(AR4-appraisal_year&lt;30,dr_30,IF(AR4-appraisal_year&lt;80,dr_30plus,"?")))</f>
        <v/>
      </c>
      <c r="AS5" s="773">
        <f>IF(AS4&lt;appraisal_year,dr_30,IF(AS4-appraisal_year&lt;30,dr_30,IF(AS4-appraisal_year&lt;80,dr_30plus,"?")))</f>
        <v/>
      </c>
      <c r="AT5" s="773">
        <f>IF(AT4&lt;appraisal_year,dr_30,IF(AT4-appraisal_year&lt;30,dr_30,IF(AT4-appraisal_year&lt;80,dr_30plus,"?")))</f>
        <v/>
      </c>
      <c r="AU5" s="773">
        <f>IF(AU4&lt;appraisal_year,dr_30,IF(AU4-appraisal_year&lt;30,dr_30,IF(AU4-appraisal_year&lt;80,dr_30plus,"?")))</f>
        <v/>
      </c>
      <c r="AV5" s="773">
        <f>IF(AV4&lt;appraisal_year,dr_30,IF(AV4-appraisal_year&lt;30,dr_30,IF(AV4-appraisal_year&lt;80,dr_30plus,"?")))</f>
        <v/>
      </c>
      <c r="AW5" s="773">
        <f>IF(AW4&lt;appraisal_year,dr_30,IF(AW4-appraisal_year&lt;30,dr_30,IF(AW4-appraisal_year&lt;80,dr_30plus,"?")))</f>
        <v/>
      </c>
      <c r="AX5" s="773">
        <f>IF(AX4&lt;appraisal_year,dr_30,IF(AX4-appraisal_year&lt;30,dr_30,IF(AX4-appraisal_year&lt;80,dr_30plus,"?")))</f>
        <v/>
      </c>
      <c r="AY5" s="773">
        <f>IF(AY4&lt;appraisal_year,dr_30,IF(AY4-appraisal_year&lt;30,dr_30,IF(AY4-appraisal_year&lt;80,dr_30plus,"?")))</f>
        <v/>
      </c>
      <c r="AZ5" s="773">
        <f>IF(AZ4&lt;appraisal_year,dr_30,IF(AZ4-appraisal_year&lt;30,dr_30,IF(AZ4-appraisal_year&lt;80,dr_30plus,"?")))</f>
        <v/>
      </c>
      <c r="BA5" s="773">
        <f>IF(BA4&lt;appraisal_year,dr_30,IF(BA4-appraisal_year&lt;30,dr_30,IF(BA4-appraisal_year&lt;80,dr_30plus,"?")))</f>
        <v/>
      </c>
      <c r="BB5" s="773">
        <f>IF(BB4&lt;appraisal_year,dr_30,IF(BB4-appraisal_year&lt;30,dr_30,IF(BB4-appraisal_year&lt;80,dr_30plus,"?")))</f>
        <v/>
      </c>
      <c r="BC5" s="773">
        <f>IF(BC4&lt;appraisal_year,dr_30,IF(BC4-appraisal_year&lt;30,dr_30,IF(BC4-appraisal_year&lt;80,dr_30plus,"?")))</f>
        <v/>
      </c>
      <c r="BD5" s="773">
        <f>IF(BD4&lt;appraisal_year,dr_30,IF(BD4-appraisal_year&lt;30,dr_30,IF(BD4-appraisal_year&lt;80,dr_30plus,"?")))</f>
        <v/>
      </c>
      <c r="BE5" s="773">
        <f>IF(BE4&lt;appraisal_year,dr_30,IF(BE4-appraisal_year&lt;30,dr_30,IF(BE4-appraisal_year&lt;80,dr_30plus,"?")))</f>
        <v/>
      </c>
      <c r="BF5" s="773">
        <f>IF(BF4&lt;appraisal_year,dr_30,IF(BF4-appraisal_year&lt;30,dr_30,IF(BF4-appraisal_year&lt;80,dr_30plus,"?")))</f>
        <v/>
      </c>
      <c r="BG5" s="773">
        <f>IF(BG4&lt;appraisal_year,dr_30,IF(BG4-appraisal_year&lt;30,dr_30,IF(BG4-appraisal_year&lt;80,dr_30plus,"?")))</f>
        <v/>
      </c>
      <c r="BH5" s="773">
        <f>IF(BH4&lt;appraisal_year,dr_30,IF(BH4-appraisal_year&lt;30,dr_30,IF(BH4-appraisal_year&lt;80,dr_30plus,"?")))</f>
        <v/>
      </c>
      <c r="BI5" s="773">
        <f>IF(BI4&lt;appraisal_year,dr_30,IF(BI4-appraisal_year&lt;30,dr_30,IF(BI4-appraisal_year&lt;80,dr_30plus,"?")))</f>
        <v/>
      </c>
      <c r="BJ5" s="773">
        <f>IF(BJ4&lt;appraisal_year,dr_30,IF(BJ4-appraisal_year&lt;30,dr_30,IF(BJ4-appraisal_year&lt;80,dr_30plus,"?")))</f>
        <v/>
      </c>
      <c r="BK5" s="773">
        <f>IF(BK4&lt;appraisal_year,dr_30,IF(BK4-appraisal_year&lt;30,dr_30,IF(BK4-appraisal_year&lt;80,dr_30plus,"?")))</f>
        <v/>
      </c>
      <c r="BL5" s="773">
        <f>IF(BL4&lt;appraisal_year,dr_30,IF(BL4-appraisal_year&lt;30,dr_30,IF(BL4-appraisal_year&lt;80,dr_30plus,"?")))</f>
        <v/>
      </c>
      <c r="BM5" s="773">
        <f>IF(BM4&lt;appraisal_year,dr_30,IF(BM4-appraisal_year&lt;30,dr_30,IF(BM4-appraisal_year&lt;80,dr_30plus,"?")))</f>
        <v/>
      </c>
      <c r="BN5" s="804">
        <f>IF(BN4&lt;appraisal_year,dr_30,IF(BN4-appraisal_year&lt;30,dr_30,IF(BN4-appraisal_year&lt;80,dr_30plus,"?")))</f>
        <v/>
      </c>
    </row>
    <row r="6">
      <c r="A6" s="182" t="inlineStr">
        <is>
          <t>Discount rate (health)</t>
        </is>
      </c>
      <c r="C6" s="773">
        <f>IF(C4&lt;appraisal_year,dr_30,IF(C4-appraisal_year&lt;30,dr_health30,IF(C4-appraisal_year&lt;80,dr_health30plus,"?")))</f>
        <v/>
      </c>
      <c r="D6" s="773">
        <f>IF(D4&lt;appraisal_year,dr_30,IF(D4-appraisal_year&lt;30,dr_health30,IF(D4-appraisal_year&lt;80,dr_health30plus,"?")))</f>
        <v/>
      </c>
      <c r="E6" s="773">
        <f>IF(E4&lt;appraisal_year,dr_30,IF(E4-appraisal_year&lt;30,dr_health30,IF(E4-appraisal_year&lt;80,dr_health30plus,"?")))</f>
        <v/>
      </c>
      <c r="F6" s="773">
        <f>IF(F4&lt;appraisal_year,dr_30,IF(F4-appraisal_year&lt;30,dr_health30,IF(F4-appraisal_year&lt;80,dr_health30plus,"?")))</f>
        <v/>
      </c>
      <c r="G6" s="773">
        <f>IF(G4&lt;appraisal_year,dr_30,IF(G4-appraisal_year&lt;30,dr_health30,IF(G4-appraisal_year&lt;80,dr_health30plus,"?")))</f>
        <v/>
      </c>
      <c r="H6" s="773">
        <f>IF(H4&lt;appraisal_year,dr_30,IF(H4-appraisal_year&lt;30,dr_health30,IF(H4-appraisal_year&lt;80,dr_health30plus,"?")))</f>
        <v/>
      </c>
      <c r="I6" s="773">
        <f>IF(I4&lt;appraisal_year,dr_30,IF(I4-appraisal_year&lt;30,dr_health30,IF(I4-appraisal_year&lt;80,dr_health30plus,"?")))</f>
        <v/>
      </c>
      <c r="J6" s="773">
        <f>IF(J4&lt;appraisal_year,dr_30,IF(J4-appraisal_year&lt;30,dr_health30,IF(J4-appraisal_year&lt;80,dr_health30plus,"?")))</f>
        <v/>
      </c>
      <c r="K6" s="773">
        <f>IF(K4&lt;appraisal_year,dr_30,IF(K4-appraisal_year&lt;30,dr_health30,IF(K4-appraisal_year&lt;80,dr_health30plus,"?")))</f>
        <v/>
      </c>
      <c r="L6" s="773">
        <f>IF(L4&lt;appraisal_year,dr_30,IF(L4-appraisal_year&lt;30,dr_health30,IF(L4-appraisal_year&lt;80,dr_health30plus,"?")))</f>
        <v/>
      </c>
      <c r="M6" s="773">
        <f>IF(M4&lt;appraisal_year,dr_30,IF(M4-appraisal_year&lt;30,dr_health30,IF(M4-appraisal_year&lt;80,dr_health30plus,"?")))</f>
        <v/>
      </c>
      <c r="N6" s="773">
        <f>IF(N4&lt;appraisal_year,dr_30,IF(N4-appraisal_year&lt;30,dr_health30,IF(N4-appraisal_year&lt;80,dr_health30plus,"?")))</f>
        <v/>
      </c>
      <c r="O6" s="773">
        <f>IF(O4&lt;appraisal_year,dr_30,IF(O4-appraisal_year&lt;30,dr_health30,IF(O4-appraisal_year&lt;80,dr_health30plus,"?")))</f>
        <v/>
      </c>
      <c r="P6" s="773">
        <f>IF(P4&lt;appraisal_year,dr_30,IF(P4-appraisal_year&lt;30,dr_health30,IF(P4-appraisal_year&lt;80,dr_health30plus,"?")))</f>
        <v/>
      </c>
      <c r="Q6" s="773">
        <f>IF(Q4&lt;appraisal_year,dr_30,IF(Q4-appraisal_year&lt;30,dr_health30,IF(Q4-appraisal_year&lt;80,dr_health30plus,"?")))</f>
        <v/>
      </c>
      <c r="R6" s="773">
        <f>IF(R4&lt;appraisal_year,dr_30,IF(R4-appraisal_year&lt;30,dr_health30,IF(R4-appraisal_year&lt;80,dr_health30plus,"?")))</f>
        <v/>
      </c>
      <c r="S6" s="773">
        <f>IF(S4&lt;appraisal_year,dr_30,IF(S4-appraisal_year&lt;30,dr_health30,IF(S4-appraisal_year&lt;80,dr_health30plus,"?")))</f>
        <v/>
      </c>
      <c r="T6" s="773">
        <f>IF(T4&lt;appraisal_year,dr_30,IF(T4-appraisal_year&lt;30,dr_health30,IF(T4-appraisal_year&lt;80,dr_health30plus,"?")))</f>
        <v/>
      </c>
      <c r="U6" s="773">
        <f>IF(U4&lt;appraisal_year,dr_30,IF(U4-appraisal_year&lt;30,dr_health30,IF(U4-appraisal_year&lt;80,dr_health30plus,"?")))</f>
        <v/>
      </c>
      <c r="V6" s="773">
        <f>IF(V4&lt;appraisal_year,dr_30,IF(V4-appraisal_year&lt;30,dr_health30,IF(V4-appraisal_year&lt;80,dr_health30plus,"?")))</f>
        <v/>
      </c>
      <c r="W6" s="773">
        <f>IF(W4&lt;appraisal_year,dr_30,IF(W4-appraisal_year&lt;30,dr_health30,IF(W4-appraisal_year&lt;80,dr_health30plus,"?")))</f>
        <v/>
      </c>
      <c r="X6" s="773">
        <f>IF(X4&lt;appraisal_year,dr_30,IF(X4-appraisal_year&lt;30,dr_health30,IF(X4-appraisal_year&lt;80,dr_health30plus,"?")))</f>
        <v/>
      </c>
      <c r="Y6" s="773">
        <f>IF(Y4&lt;appraisal_year,dr_30,IF(Y4-appraisal_year&lt;30,dr_health30,IF(Y4-appraisal_year&lt;80,dr_health30plus,"?")))</f>
        <v/>
      </c>
      <c r="Z6" s="773">
        <f>IF(Z4&lt;appraisal_year,dr_30,IF(Z4-appraisal_year&lt;30,dr_health30,IF(Z4-appraisal_year&lt;80,dr_health30plus,"?")))</f>
        <v/>
      </c>
      <c r="AA6" s="773">
        <f>IF(AA4&lt;appraisal_year,dr_30,IF(AA4-appraisal_year&lt;30,dr_health30,IF(AA4-appraisal_year&lt;80,dr_health30plus,"?")))</f>
        <v/>
      </c>
      <c r="AB6" s="773">
        <f>IF(AB4&lt;appraisal_year,dr_30,IF(AB4-appraisal_year&lt;30,dr_health30,IF(AB4-appraisal_year&lt;80,dr_health30plus,"?")))</f>
        <v/>
      </c>
      <c r="AC6" s="773">
        <f>IF(AC4&lt;appraisal_year,dr_30,IF(AC4-appraisal_year&lt;30,dr_health30,IF(AC4-appraisal_year&lt;80,dr_health30plus,"?")))</f>
        <v/>
      </c>
      <c r="AD6" s="773">
        <f>IF(AD4&lt;appraisal_year,dr_30,IF(AD4-appraisal_year&lt;30,dr_health30,IF(AD4-appraisal_year&lt;80,dr_health30plus,"?")))</f>
        <v/>
      </c>
      <c r="AE6" s="773">
        <f>IF(AE4&lt;appraisal_year,dr_30,IF(AE4-appraisal_year&lt;30,dr_health30,IF(AE4-appraisal_year&lt;80,dr_health30plus,"?")))</f>
        <v/>
      </c>
      <c r="AF6" s="773">
        <f>IF(AF4&lt;appraisal_year,dr_30,IF(AF4-appraisal_year&lt;30,dr_health30,IF(AF4-appraisal_year&lt;80,dr_health30plus,"?")))</f>
        <v/>
      </c>
      <c r="AG6" s="773">
        <f>IF(AG4&lt;appraisal_year,dr_30,IF(AG4-appraisal_year&lt;30,dr_health30,IF(AG4-appraisal_year&lt;80,dr_health30plus,"?")))</f>
        <v/>
      </c>
      <c r="AH6" s="773">
        <f>IF(AH4&lt;appraisal_year,dr_30,IF(AH4-appraisal_year&lt;30,dr_health30,IF(AH4-appraisal_year&lt;80,dr_health30plus,"?")))</f>
        <v/>
      </c>
      <c r="AI6" s="773">
        <f>IF(AI4&lt;appraisal_year,dr_30,IF(AI4-appraisal_year&lt;30,dr_health30,IF(AI4-appraisal_year&lt;80,dr_health30plus,"?")))</f>
        <v/>
      </c>
      <c r="AJ6" s="773">
        <f>IF(AJ4&lt;appraisal_year,dr_30,IF(AJ4-appraisal_year&lt;30,dr_health30,IF(AJ4-appraisal_year&lt;80,dr_health30plus,"?")))</f>
        <v/>
      </c>
      <c r="AK6" s="773">
        <f>IF(AK4&lt;appraisal_year,dr_30,IF(AK4-appraisal_year&lt;30,dr_health30,IF(AK4-appraisal_year&lt;80,dr_health30plus,"?")))</f>
        <v/>
      </c>
      <c r="AL6" s="773">
        <f>IF(AL4&lt;appraisal_year,dr_30,IF(AL4-appraisal_year&lt;30,dr_health30,IF(AL4-appraisal_year&lt;80,dr_health30plus,"?")))</f>
        <v/>
      </c>
      <c r="AM6" s="773">
        <f>IF(AM4&lt;appraisal_year,dr_30,IF(AM4-appraisal_year&lt;30,dr_health30,IF(AM4-appraisal_year&lt;80,dr_health30plus,"?")))</f>
        <v/>
      </c>
      <c r="AN6" s="773">
        <f>IF(AN4&lt;appraisal_year,dr_30,IF(AN4-appraisal_year&lt;30,dr_health30,IF(AN4-appraisal_year&lt;80,dr_health30plus,"?")))</f>
        <v/>
      </c>
      <c r="AO6" s="773">
        <f>IF(AO4&lt;appraisal_year,dr_30,IF(AO4-appraisal_year&lt;30,dr_health30,IF(AO4-appraisal_year&lt;80,dr_health30plus,"?")))</f>
        <v/>
      </c>
      <c r="AP6" s="773">
        <f>IF(AP4&lt;appraisal_year,dr_30,IF(AP4-appraisal_year&lt;30,dr_health30,IF(AP4-appraisal_year&lt;80,dr_health30plus,"?")))</f>
        <v/>
      </c>
      <c r="AQ6" s="773">
        <f>IF(AQ4&lt;appraisal_year,dr_30,IF(AQ4-appraisal_year&lt;30,dr_health30,IF(AQ4-appraisal_year&lt;80,dr_health30plus,"?")))</f>
        <v/>
      </c>
      <c r="AR6" s="773">
        <f>IF(AR4&lt;appraisal_year,dr_30,IF(AR4-appraisal_year&lt;30,dr_health30,IF(AR4-appraisal_year&lt;80,dr_health30plus,"?")))</f>
        <v/>
      </c>
      <c r="AS6" s="773">
        <f>IF(AS4&lt;appraisal_year,dr_30,IF(AS4-appraisal_year&lt;30,dr_health30,IF(AS4-appraisal_year&lt;80,dr_health30plus,"?")))</f>
        <v/>
      </c>
      <c r="AT6" s="773">
        <f>IF(AT4&lt;appraisal_year,dr_30,IF(AT4-appraisal_year&lt;30,dr_health30,IF(AT4-appraisal_year&lt;80,dr_health30plus,"?")))</f>
        <v/>
      </c>
      <c r="AU6" s="773">
        <f>IF(AU4&lt;appraisal_year,dr_30,IF(AU4-appraisal_year&lt;30,dr_health30,IF(AU4-appraisal_year&lt;80,dr_health30plus,"?")))</f>
        <v/>
      </c>
      <c r="AV6" s="773">
        <f>IF(AV4&lt;appraisal_year,dr_30,IF(AV4-appraisal_year&lt;30,dr_health30,IF(AV4-appraisal_year&lt;80,dr_health30plus,"?")))</f>
        <v/>
      </c>
      <c r="AW6" s="773">
        <f>IF(AW4&lt;appraisal_year,dr_30,IF(AW4-appraisal_year&lt;30,dr_health30,IF(AW4-appraisal_year&lt;80,dr_health30plus,"?")))</f>
        <v/>
      </c>
      <c r="AX6" s="773">
        <f>IF(AX4&lt;appraisal_year,dr_30,IF(AX4-appraisal_year&lt;30,dr_health30,IF(AX4-appraisal_year&lt;80,dr_health30plus,"?")))</f>
        <v/>
      </c>
      <c r="AY6" s="773">
        <f>IF(AY4&lt;appraisal_year,dr_30,IF(AY4-appraisal_year&lt;30,dr_health30,IF(AY4-appraisal_year&lt;80,dr_health30plus,"?")))</f>
        <v/>
      </c>
      <c r="AZ6" s="773">
        <f>IF(AZ4&lt;appraisal_year,dr_30,IF(AZ4-appraisal_year&lt;30,dr_health30,IF(AZ4-appraisal_year&lt;80,dr_health30plus,"?")))</f>
        <v/>
      </c>
      <c r="BA6" s="773">
        <f>IF(BA4&lt;appraisal_year,dr_30,IF(BA4-appraisal_year&lt;30,dr_health30,IF(BA4-appraisal_year&lt;80,dr_health30plus,"?")))</f>
        <v/>
      </c>
      <c r="BB6" s="773">
        <f>IF(BB4&lt;appraisal_year,dr_30,IF(BB4-appraisal_year&lt;30,dr_health30,IF(BB4-appraisal_year&lt;80,dr_health30plus,"?")))</f>
        <v/>
      </c>
      <c r="BC6" s="773">
        <f>IF(BC4&lt;appraisal_year,dr_30,IF(BC4-appraisal_year&lt;30,dr_health30,IF(BC4-appraisal_year&lt;80,dr_health30plus,"?")))</f>
        <v/>
      </c>
      <c r="BD6" s="773">
        <f>IF(BD4&lt;appraisal_year,dr_30,IF(BD4-appraisal_year&lt;30,dr_health30,IF(BD4-appraisal_year&lt;80,dr_health30plus,"?")))</f>
        <v/>
      </c>
      <c r="BE6" s="773">
        <f>IF(BE4&lt;appraisal_year,dr_30,IF(BE4-appraisal_year&lt;30,dr_health30,IF(BE4-appraisal_year&lt;80,dr_health30plus,"?")))</f>
        <v/>
      </c>
      <c r="BF6" s="773">
        <f>IF(BF4&lt;appraisal_year,dr_30,IF(BF4-appraisal_year&lt;30,dr_health30,IF(BF4-appraisal_year&lt;80,dr_health30plus,"?")))</f>
        <v/>
      </c>
      <c r="BG6" s="773">
        <f>IF(BG4&lt;appraisal_year,dr_30,IF(BG4-appraisal_year&lt;30,dr_health30,IF(BG4-appraisal_year&lt;80,dr_health30plus,"?")))</f>
        <v/>
      </c>
      <c r="BH6" s="773">
        <f>IF(BH4&lt;appraisal_year,dr_30,IF(BH4-appraisal_year&lt;30,dr_health30,IF(BH4-appraisal_year&lt;80,dr_health30plus,"?")))</f>
        <v/>
      </c>
      <c r="BI6" s="773">
        <f>IF(BI4&lt;appraisal_year,dr_30,IF(BI4-appraisal_year&lt;30,dr_health30,IF(BI4-appraisal_year&lt;80,dr_health30plus,"?")))</f>
        <v/>
      </c>
      <c r="BJ6" s="773">
        <f>IF(BJ4&lt;appraisal_year,dr_30,IF(BJ4-appraisal_year&lt;30,dr_health30,IF(BJ4-appraisal_year&lt;80,dr_health30plus,"?")))</f>
        <v/>
      </c>
      <c r="BK6" s="773">
        <f>IF(BK4&lt;appraisal_year,dr_30,IF(BK4-appraisal_year&lt;30,dr_health30,IF(BK4-appraisal_year&lt;80,dr_health30plus,"?")))</f>
        <v/>
      </c>
      <c r="BL6" s="773">
        <f>IF(BL4&lt;appraisal_year,dr_30,IF(BL4-appraisal_year&lt;30,dr_health30,IF(BL4-appraisal_year&lt;80,dr_health30plus,"?")))</f>
        <v/>
      </c>
      <c r="BM6" s="773">
        <f>IF(BM4&lt;appraisal_year,dr_30,IF(BM4-appraisal_year&lt;30,dr_health30,IF(BM4-appraisal_year&lt;80,dr_health30plus,"?")))</f>
        <v/>
      </c>
      <c r="BN6" s="804">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5"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9" t="inlineStr">
        <is>
          <t>Congestion benefit</t>
        </is>
      </c>
      <c r="C4" s="806" t="n"/>
      <c r="D4" s="807" t="n"/>
      <c r="E4" s="192">
        <f>Discounting!B19</f>
        <v/>
      </c>
      <c r="F4" s="41" t="n"/>
      <c r="G4" s="104" t="n"/>
      <c r="H4" s="435" t="inlineStr">
        <is>
          <t>Mode shift</t>
        </is>
      </c>
      <c r="I4" s="192">
        <f>SUM(E4:E9,E14)</f>
        <v/>
      </c>
      <c r="J4" s="808">
        <f>IFERROR(I4/SUM($I$4:$I$6),0)</f>
        <v/>
      </c>
      <c r="K4" s="41" t="n"/>
      <c r="L4" s="41" t="n"/>
      <c r="M4" s="41" t="n"/>
      <c r="N4" s="41" t="n"/>
      <c r="O4" s="41" t="n"/>
    </row>
    <row r="5">
      <c r="A5" s="41" t="n"/>
      <c r="B5" s="677" t="inlineStr">
        <is>
          <t>Infrastructure maintenance</t>
        </is>
      </c>
      <c r="C5" s="809" t="n"/>
      <c r="D5" s="757" t="n"/>
      <c r="E5" s="684">
        <f>Discounting!B20</f>
        <v/>
      </c>
      <c r="F5" s="41" t="n"/>
      <c r="G5" s="104" t="n"/>
      <c r="H5" s="107" t="inlineStr">
        <is>
          <t>Health</t>
        </is>
      </c>
      <c r="I5" s="684">
        <f>E10+E11</f>
        <v/>
      </c>
      <c r="J5" s="810">
        <f>IFERROR(I5/SUM($I$4:$I$6),0)</f>
        <v/>
      </c>
      <c r="K5" s="41" t="n"/>
      <c r="L5" s="41" t="n"/>
      <c r="M5" s="41" t="n"/>
      <c r="N5" s="41" t="n"/>
      <c r="O5" s="41" t="n"/>
    </row>
    <row r="6">
      <c r="A6" s="41" t="n"/>
      <c r="B6" s="677" t="inlineStr">
        <is>
          <t>Accident</t>
        </is>
      </c>
      <c r="C6" s="809" t="n"/>
      <c r="D6" s="757" t="n"/>
      <c r="E6" s="684">
        <f>Discounting!B21</f>
        <v/>
      </c>
      <c r="F6" s="41" t="n"/>
      <c r="G6" s="104" t="n"/>
      <c r="H6" s="107" t="inlineStr">
        <is>
          <t>Journey quality</t>
        </is>
      </c>
      <c r="I6" s="684">
        <f>E12</f>
        <v/>
      </c>
      <c r="J6" s="810">
        <f>IFERROR(I6/SUM($I$4:$I$6),0)</f>
        <v/>
      </c>
      <c r="K6" s="41" t="n"/>
      <c r="L6" s="41" t="n"/>
      <c r="M6" s="41" t="n"/>
      <c r="N6" s="41" t="n"/>
      <c r="O6" s="41" t="n"/>
    </row>
    <row r="7">
      <c r="A7" s="41" t="n"/>
      <c r="B7" s="677" t="inlineStr">
        <is>
          <t>Local air quality</t>
        </is>
      </c>
      <c r="C7" s="809" t="n"/>
      <c r="D7" s="757" t="n"/>
      <c r="E7" s="684">
        <f>Discounting!B22</f>
        <v/>
      </c>
      <c r="F7" s="41" t="n"/>
      <c r="G7" s="104" t="n"/>
      <c r="H7" s="41" t="n"/>
      <c r="I7" s="41" t="n"/>
      <c r="J7" s="413" t="n"/>
      <c r="K7" s="41" t="n"/>
      <c r="L7" s="41" t="n"/>
      <c r="M7" s="41" t="n"/>
      <c r="N7" s="41" t="n"/>
      <c r="O7" s="41" t="n"/>
    </row>
    <row r="8">
      <c r="A8" s="41" t="n"/>
      <c r="B8" s="677" t="inlineStr">
        <is>
          <t>Noise</t>
        </is>
      </c>
      <c r="C8" s="809" t="n"/>
      <c r="D8" s="757" t="n"/>
      <c r="E8" s="684">
        <f>Discounting!B23</f>
        <v/>
      </c>
      <c r="F8" s="41" t="n"/>
      <c r="G8" s="104" t="n"/>
      <c r="H8" s="41" t="n"/>
      <c r="I8" s="41" t="n"/>
      <c r="J8" s="413" t="n"/>
      <c r="K8" s="41" t="n"/>
      <c r="L8" s="41" t="n"/>
      <c r="M8" s="41" t="n"/>
      <c r="N8" s="41" t="n"/>
      <c r="O8" s="41" t="n"/>
    </row>
    <row r="9">
      <c r="A9" s="41" t="n"/>
      <c r="B9" s="677" t="inlineStr">
        <is>
          <t>Greenhouse gases</t>
        </is>
      </c>
      <c r="C9" s="809" t="n"/>
      <c r="D9" s="757" t="n"/>
      <c r="E9" s="684">
        <f>Discounting!B24</f>
        <v/>
      </c>
      <c r="F9" s="41" t="n"/>
      <c r="G9" s="104" t="n"/>
      <c r="H9" s="41" t="n"/>
      <c r="I9" s="41" t="n"/>
      <c r="J9" s="413" t="n"/>
      <c r="K9" s="41" t="n"/>
      <c r="L9" s="41" t="n"/>
      <c r="M9" s="41" t="n"/>
      <c r="N9" s="41" t="n"/>
      <c r="O9" s="41" t="n"/>
    </row>
    <row r="10">
      <c r="A10" s="41" t="n"/>
      <c r="B10" s="683" t="inlineStr">
        <is>
          <t>Reduced risk of premature death</t>
        </is>
      </c>
      <c r="C10" s="809" t="n"/>
      <c r="D10" s="757" t="n"/>
      <c r="E10" s="684">
        <f>Discounting!B30</f>
        <v/>
      </c>
      <c r="F10" s="41" t="n"/>
      <c r="G10" s="104" t="n"/>
      <c r="H10" s="41" t="n"/>
      <c r="I10" s="41" t="n"/>
      <c r="J10" s="413" t="n"/>
      <c r="K10" s="41" t="n"/>
      <c r="L10" s="41" t="n"/>
      <c r="M10" s="41" t="n"/>
      <c r="N10" s="41" t="n"/>
      <c r="O10" s="41" t="n"/>
    </row>
    <row r="11">
      <c r="A11" s="41" t="n"/>
      <c r="B11" s="683" t="inlineStr">
        <is>
          <t>Absenteeism</t>
        </is>
      </c>
      <c r="C11" s="809" t="n"/>
      <c r="D11" s="757" t="n"/>
      <c r="E11" s="684">
        <f>_xlfn.IFNA(Discounting!B29, 0)</f>
        <v/>
      </c>
      <c r="F11" s="41" t="n"/>
      <c r="G11" s="104" t="n"/>
      <c r="H11" s="41" t="n"/>
      <c r="I11" s="41" t="n"/>
      <c r="J11" s="413" t="n"/>
      <c r="K11" s="41" t="n"/>
      <c r="L11" s="41" t="n"/>
      <c r="M11" s="41" t="n"/>
      <c r="N11" s="41" t="n"/>
      <c r="O11" s="41" t="n"/>
    </row>
    <row r="12">
      <c r="A12" s="41" t="n"/>
      <c r="B12" s="683" t="inlineStr">
        <is>
          <t>Journey ambience</t>
        </is>
      </c>
      <c r="C12" s="809" t="n"/>
      <c r="D12" s="757" t="n"/>
      <c r="E12" s="684">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7" t="inlineStr">
        <is>
          <t>Indirect taxation</t>
        </is>
      </c>
      <c r="C14" s="809" t="n"/>
      <c r="D14" s="757" t="n"/>
      <c r="E14" s="684">
        <f>Discounting!B25</f>
        <v/>
      </c>
      <c r="F14" s="41" t="n"/>
      <c r="G14" s="104" t="n"/>
      <c r="H14" s="41" t="n"/>
      <c r="I14" s="41" t="n"/>
      <c r="J14" s="413" t="n"/>
      <c r="K14" s="41" t="n"/>
      <c r="L14" s="41" t="n"/>
      <c r="M14" s="41" t="n"/>
      <c r="N14" s="41" t="n"/>
      <c r="O14" s="41" t="n"/>
    </row>
    <row r="15">
      <c r="A15" s="41" t="n"/>
      <c r="B15" s="677" t="inlineStr">
        <is>
          <t>Investment costs</t>
        </is>
      </c>
      <c r="C15" s="809" t="n"/>
      <c r="D15" s="757" t="n"/>
      <c r="E15" s="684">
        <f>IFERROR(Discounting!B37,0)</f>
        <v/>
      </c>
      <c r="F15" s="41" t="n"/>
      <c r="G15" s="104" t="n"/>
      <c r="H15" s="41" t="n"/>
      <c r="I15" s="41" t="n"/>
      <c r="J15" s="413" t="n"/>
      <c r="K15" s="41" t="n"/>
      <c r="L15" s="41" t="n"/>
      <c r="M15" s="41" t="n"/>
      <c r="N15" s="41" t="n"/>
      <c r="O15" s="41" t="n"/>
    </row>
    <row r="16">
      <c r="A16" s="41" t="n"/>
      <c r="B16" s="677" t="inlineStr">
        <is>
          <t>Operating costs</t>
        </is>
      </c>
      <c r="C16" s="809" t="n"/>
      <c r="D16" s="757" t="n"/>
      <c r="E16" s="684">
        <f>IFERROR(Discounting!B38,0)</f>
        <v/>
      </c>
      <c r="F16" s="41" t="n"/>
      <c r="G16" s="104" t="n"/>
      <c r="H16" s="41" t="n"/>
      <c r="I16" s="41" t="n"/>
      <c r="J16" s="413" t="n"/>
      <c r="K16" s="41" t="n"/>
      <c r="L16" s="41" t="n"/>
      <c r="M16" s="41" t="n"/>
      <c r="N16" s="41" t="n"/>
      <c r="O16" s="41" t="n"/>
    </row>
    <row r="17">
      <c r="A17" s="41" t="n"/>
      <c r="B17" s="677" t="inlineStr">
        <is>
          <t>Private contributions</t>
        </is>
      </c>
      <c r="C17" s="809" t="n"/>
      <c r="D17" s="757" t="n"/>
      <c r="E17" s="684">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7" t="inlineStr">
        <is>
          <t>PVB</t>
        </is>
      </c>
      <c r="C19" s="809" t="n"/>
      <c r="D19" s="757" t="n"/>
      <c r="E19" s="684">
        <f>IFERROR(SUM(E4:E14)-E17-E5, 0)</f>
        <v/>
      </c>
      <c r="F19" s="41" t="n"/>
      <c r="G19" s="104" t="n"/>
      <c r="H19" s="41" t="n"/>
      <c r="I19" s="41" t="n"/>
      <c r="J19" s="413" t="n"/>
      <c r="K19" s="41" t="n"/>
      <c r="L19" s="41" t="n"/>
      <c r="M19" s="41" t="n"/>
      <c r="N19" s="41" t="n"/>
      <c r="O19" s="41" t="n"/>
    </row>
    <row r="20">
      <c r="A20" s="41" t="n"/>
      <c r="B20" s="677" t="inlineStr">
        <is>
          <t>PVC</t>
        </is>
      </c>
      <c r="C20" s="809" t="n"/>
      <c r="D20" s="757" t="n"/>
      <c r="E20" s="684">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81" t="inlineStr">
        <is>
          <t>BCR</t>
        </is>
      </c>
      <c r="C22" s="811" t="n"/>
      <c r="D22" s="812"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2023-01-16T16:11:25Z</dcterms:modified>
  <cp:lastModifiedBy>Parker, George</cp:lastModifiedBy>
</cp:coreProperties>
</file>