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TMB001\Documents\Python Scripts\MND\Inputs\"/>
    </mc:Choice>
  </mc:AlternateContent>
  <xr:revisionPtr revIDLastSave="0" documentId="13_ncr:1_{26EA020A-B359-48B8-BCAE-613829E2E046}" xr6:coauthVersionLast="47" xr6:coauthVersionMax="47" xr10:uidLastSave="{00000000-0000-0000-0000-000000000000}"/>
  <bookViews>
    <workbookView xWindow="690" yWindow="1815" windowWidth="21600" windowHeight="11385" tabRatio="939" firstSheet="4" activeTab="9" xr2:uid="{00000000-000D-0000-FFFF-FFFF00000000}"/>
  </bookViews>
  <sheets>
    <sheet name="readme" sheetId="19" r:id="rId1"/>
    <sheet name="TLD Oct 2018" sheetId="13" r:id="rId2"/>
    <sheet name="Oct 2018 LGV" sheetId="17" r:id="rId3"/>
    <sheet name="Oct 2018 HGV" sheetId="18" r:id="rId4"/>
    <sheet name="tld" sheetId="20" r:id="rId5"/>
    <sheet name="tld_10k" sheetId="26" r:id="rId6"/>
    <sheet name="purposes readme" sheetId="25" r:id="rId7"/>
    <sheet name="purpose_info_am" sheetId="22" r:id="rId8"/>
    <sheet name="purpose_info_ip" sheetId="24" r:id="rId9"/>
    <sheet name="purpose_info_pm" sheetId="23" r:id="rId10"/>
    <sheet name="purposes" sheetId="2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D14" i="23"/>
  <c r="D13" i="23"/>
  <c r="D17" i="24" l="1"/>
  <c r="D16" i="24"/>
  <c r="D15" i="24"/>
  <c r="D14" i="24"/>
  <c r="D13" i="24"/>
  <c r="F13" i="22"/>
  <c r="H13" i="22" s="1"/>
  <c r="B13" i="22"/>
  <c r="D17" i="22"/>
  <c r="D16" i="22"/>
  <c r="D15" i="22"/>
  <c r="D14" i="22"/>
  <c r="D13" i="22"/>
  <c r="D3" i="26"/>
  <c r="E3" i="26"/>
  <c r="F3" i="26"/>
  <c r="D4" i="26"/>
  <c r="E4" i="26"/>
  <c r="F4" i="26"/>
  <c r="D5" i="26"/>
  <c r="E5" i="26"/>
  <c r="F5" i="26"/>
  <c r="D6" i="26"/>
  <c r="E6" i="26"/>
  <c r="F6" i="26"/>
  <c r="D7" i="26"/>
  <c r="E7" i="26"/>
  <c r="F7" i="26"/>
  <c r="D8" i="26"/>
  <c r="E8" i="26"/>
  <c r="F8" i="26"/>
  <c r="D9" i="26"/>
  <c r="E9" i="26"/>
  <c r="F9" i="26"/>
  <c r="D10" i="26"/>
  <c r="E10" i="26"/>
  <c r="F10" i="26"/>
  <c r="D11" i="26"/>
  <c r="E11" i="26"/>
  <c r="F11" i="26"/>
  <c r="D12" i="26"/>
  <c r="E12" i="26"/>
  <c r="F12" i="26"/>
  <c r="D13" i="26"/>
  <c r="E13" i="26"/>
  <c r="F13" i="26"/>
  <c r="D14" i="26"/>
  <c r="E14" i="26"/>
  <c r="F14" i="26"/>
  <c r="C14" i="26"/>
  <c r="C13" i="26"/>
  <c r="C12" i="26"/>
  <c r="C11" i="26"/>
  <c r="C10" i="26"/>
  <c r="C9" i="26"/>
  <c r="C8" i="26"/>
  <c r="C7" i="26"/>
  <c r="C6" i="26"/>
  <c r="C5" i="26"/>
  <c r="C4" i="26"/>
  <c r="C3" i="26"/>
  <c r="A5" i="26"/>
  <c r="A6" i="26" s="1"/>
  <c r="A7" i="26" s="1"/>
  <c r="A8" i="26" s="1"/>
  <c r="A9" i="26" s="1"/>
  <c r="A10" i="26" s="1"/>
  <c r="A11" i="26" s="1"/>
  <c r="A12" i="26" s="1"/>
  <c r="A13" i="26" s="1"/>
  <c r="B5" i="26"/>
  <c r="B6" i="26" s="1"/>
  <c r="B7" i="26" s="1"/>
  <c r="B8" i="26" s="1"/>
  <c r="B9" i="26" s="1"/>
  <c r="B10" i="26" s="1"/>
  <c r="B11" i="26" s="1"/>
  <c r="B12" i="26" s="1"/>
  <c r="B4" i="26"/>
  <c r="A4" i="26"/>
  <c r="J11" i="26" l="1"/>
  <c r="I10" i="26"/>
  <c r="I14" i="26"/>
  <c r="I13" i="26"/>
  <c r="H13" i="26"/>
  <c r="I9" i="26"/>
  <c r="J14" i="26"/>
  <c r="J9" i="26"/>
  <c r="H8" i="26"/>
  <c r="H9" i="26"/>
  <c r="H12" i="26"/>
  <c r="I6" i="26"/>
  <c r="H4" i="26"/>
  <c r="J6" i="26"/>
  <c r="I12" i="26"/>
  <c r="H7" i="26"/>
  <c r="J4" i="26"/>
  <c r="J12" i="26"/>
  <c r="I7" i="26"/>
  <c r="H5" i="26"/>
  <c r="H10" i="26"/>
  <c r="J7" i="26"/>
  <c r="I5" i="26"/>
  <c r="J10" i="26"/>
  <c r="J5" i="26"/>
  <c r="I8" i="26"/>
  <c r="H11" i="26"/>
  <c r="J13" i="26"/>
  <c r="H3" i="26"/>
  <c r="I3" i="26"/>
  <c r="H6" i="26"/>
  <c r="J8" i="26"/>
  <c r="I11" i="26"/>
  <c r="H14" i="26"/>
  <c r="I4" i="26"/>
  <c r="J3" i="26"/>
  <c r="G3" i="26"/>
  <c r="G8" i="26"/>
  <c r="G11" i="26"/>
  <c r="G10" i="26"/>
  <c r="G14" i="26"/>
  <c r="G6" i="26"/>
  <c r="G5" i="26"/>
  <c r="G13" i="26"/>
  <c r="G4" i="26"/>
  <c r="G7" i="26"/>
  <c r="G9" i="26"/>
  <c r="G12" i="26"/>
  <c r="D2" i="21"/>
  <c r="D3" i="21"/>
  <c r="D4" i="21"/>
  <c r="D5" i="21"/>
  <c r="D6" i="21"/>
  <c r="C2" i="21"/>
  <c r="C3" i="21"/>
  <c r="C4" i="21"/>
  <c r="C5" i="21"/>
  <c r="C6" i="21"/>
  <c r="B2" i="21"/>
  <c r="B3" i="21"/>
  <c r="B4" i="21"/>
  <c r="B5" i="21"/>
  <c r="B6" i="21"/>
  <c r="B17" i="24"/>
  <c r="B16" i="24"/>
  <c r="F16" i="24" s="1"/>
  <c r="H16" i="24" s="1"/>
  <c r="B15" i="24"/>
  <c r="F15" i="24" s="1"/>
  <c r="B14" i="24"/>
  <c r="B13" i="24"/>
  <c r="F13" i="24" s="1"/>
  <c r="C10" i="24"/>
  <c r="D9" i="24" s="1"/>
  <c r="B17" i="23"/>
  <c r="F17" i="23" s="1"/>
  <c r="B16" i="23"/>
  <c r="F16" i="23" s="1"/>
  <c r="B15" i="23"/>
  <c r="F15" i="23" s="1"/>
  <c r="B14" i="23"/>
  <c r="F14" i="23" s="1"/>
  <c r="B13" i="23"/>
  <c r="F13" i="23" s="1"/>
  <c r="H13" i="23" s="1"/>
  <c r="C10" i="23"/>
  <c r="D8" i="23" s="1"/>
  <c r="B17" i="22"/>
  <c r="F17" i="22" s="1"/>
  <c r="B16" i="22"/>
  <c r="F16" i="22" s="1"/>
  <c r="H16" i="22" s="1"/>
  <c r="B15" i="22"/>
  <c r="F15" i="22" s="1"/>
  <c r="B14" i="22"/>
  <c r="C10" i="22"/>
  <c r="D3" i="22" s="1"/>
  <c r="E15" i="24" l="1"/>
  <c r="H15" i="22"/>
  <c r="E14" i="22"/>
  <c r="D9" i="22"/>
  <c r="D6" i="22"/>
  <c r="B18" i="22"/>
  <c r="E13" i="22"/>
  <c r="D2" i="22"/>
  <c r="D8" i="22"/>
  <c r="D7" i="22"/>
  <c r="D5" i="22"/>
  <c r="C14" i="22"/>
  <c r="F14" i="22"/>
  <c r="D4" i="22"/>
  <c r="E14" i="23"/>
  <c r="E13" i="24"/>
  <c r="E14" i="24"/>
  <c r="E16" i="24"/>
  <c r="E17" i="24"/>
  <c r="F17" i="24"/>
  <c r="H17" i="24" s="1"/>
  <c r="D2" i="24"/>
  <c r="F14" i="24"/>
  <c r="H14" i="24" s="1"/>
  <c r="H17" i="22"/>
  <c r="H15" i="24"/>
  <c r="H16" i="23"/>
  <c r="G16" i="23"/>
  <c r="G15" i="23"/>
  <c r="G14" i="23"/>
  <c r="H17" i="23"/>
  <c r="G13" i="23"/>
  <c r="H14" i="23"/>
  <c r="F18" i="23"/>
  <c r="G17" i="23"/>
  <c r="H15" i="23"/>
  <c r="D3" i="24"/>
  <c r="B18" i="24"/>
  <c r="D4" i="24"/>
  <c r="C13" i="24"/>
  <c r="C14" i="24"/>
  <c r="C15" i="24"/>
  <c r="C16" i="24"/>
  <c r="C17" i="24"/>
  <c r="D5" i="24"/>
  <c r="D6" i="24"/>
  <c r="B21" i="24"/>
  <c r="D7" i="24"/>
  <c r="D8" i="24"/>
  <c r="C17" i="22"/>
  <c r="E15" i="22"/>
  <c r="C16" i="22"/>
  <c r="E16" i="22"/>
  <c r="B21" i="22"/>
  <c r="E16" i="23"/>
  <c r="E17" i="22"/>
  <c r="E17" i="23"/>
  <c r="E15" i="23"/>
  <c r="E13" i="23"/>
  <c r="D9" i="23"/>
  <c r="C17" i="23"/>
  <c r="D2" i="23"/>
  <c r="C15" i="23"/>
  <c r="C16" i="23"/>
  <c r="D3" i="23"/>
  <c r="C14" i="23"/>
  <c r="D4" i="23"/>
  <c r="C13" i="23"/>
  <c r="D5" i="23"/>
  <c r="B18" i="23"/>
  <c r="D7" i="23"/>
  <c r="B21" i="23"/>
  <c r="D6" i="23"/>
  <c r="C15" i="22"/>
  <c r="C13" i="22"/>
  <c r="F3" i="20"/>
  <c r="F4" i="20"/>
  <c r="F5" i="20"/>
  <c r="J5" i="20" s="1"/>
  <c r="F6" i="20"/>
  <c r="J6" i="20" s="1"/>
  <c r="F7" i="20"/>
  <c r="J7" i="20" s="1"/>
  <c r="F8" i="20"/>
  <c r="F9" i="20"/>
  <c r="J9" i="20" s="1"/>
  <c r="F10" i="20"/>
  <c r="J10" i="20" s="1"/>
  <c r="F11" i="20"/>
  <c r="F12" i="20"/>
  <c r="F13" i="20"/>
  <c r="J13" i="20" s="1"/>
  <c r="F14" i="20"/>
  <c r="J14" i="20" s="1"/>
  <c r="F15" i="20"/>
  <c r="J4" i="20" s="1"/>
  <c r="F16" i="20"/>
  <c r="J16" i="20" s="1"/>
  <c r="F17" i="20"/>
  <c r="J17" i="20" s="1"/>
  <c r="F18" i="20"/>
  <c r="J18" i="20" s="1"/>
  <c r="F19" i="20"/>
  <c r="F20" i="20"/>
  <c r="F21" i="20"/>
  <c r="J21" i="20" s="1"/>
  <c r="F22" i="20"/>
  <c r="J22" i="20" s="1"/>
  <c r="F23" i="20"/>
  <c r="J23" i="20" s="1"/>
  <c r="F24" i="20"/>
  <c r="E3" i="20"/>
  <c r="I14" i="20" s="1"/>
  <c r="E4" i="20"/>
  <c r="I4" i="20" s="1"/>
  <c r="E5" i="20"/>
  <c r="E6" i="20"/>
  <c r="I6" i="20" s="1"/>
  <c r="E7" i="20"/>
  <c r="I7" i="20" s="1"/>
  <c r="E8" i="20"/>
  <c r="I8" i="20" s="1"/>
  <c r="E9" i="20"/>
  <c r="E10" i="20"/>
  <c r="I10" i="20" s="1"/>
  <c r="E11" i="20"/>
  <c r="I17" i="20" s="1"/>
  <c r="E12" i="20"/>
  <c r="E13" i="20"/>
  <c r="E14" i="20"/>
  <c r="E15" i="20"/>
  <c r="I15" i="20" s="1"/>
  <c r="E16" i="20"/>
  <c r="E17" i="20"/>
  <c r="E18" i="20"/>
  <c r="I18" i="20" s="1"/>
  <c r="E19" i="20"/>
  <c r="I19" i="20" s="1"/>
  <c r="E20" i="20"/>
  <c r="I20" i="20" s="1"/>
  <c r="E21" i="20"/>
  <c r="E22" i="20"/>
  <c r="I22" i="20" s="1"/>
  <c r="E23" i="20"/>
  <c r="I23" i="20" s="1"/>
  <c r="E24" i="20"/>
  <c r="I24" i="20" s="1"/>
  <c r="D3" i="20"/>
  <c r="H12" i="20" s="1"/>
  <c r="D4" i="20"/>
  <c r="H9" i="20" s="1"/>
  <c r="D5" i="20"/>
  <c r="H5" i="20" s="1"/>
  <c r="D6" i="20"/>
  <c r="H6" i="20" s="1"/>
  <c r="D7" i="20"/>
  <c r="H7" i="20" s="1"/>
  <c r="D8" i="20"/>
  <c r="D9" i="20"/>
  <c r="D10" i="20"/>
  <c r="H10" i="20" s="1"/>
  <c r="D11" i="20"/>
  <c r="H11" i="20" s="1"/>
  <c r="D12" i="20"/>
  <c r="D13" i="20"/>
  <c r="D14" i="20"/>
  <c r="H14" i="20" s="1"/>
  <c r="D15" i="20"/>
  <c r="H15" i="20" s="1"/>
  <c r="D16" i="20"/>
  <c r="H16" i="20" s="1"/>
  <c r="D17" i="20"/>
  <c r="D18" i="20"/>
  <c r="H18" i="20" s="1"/>
  <c r="D19" i="20"/>
  <c r="H19" i="20" s="1"/>
  <c r="D20" i="20"/>
  <c r="H20" i="20" s="1"/>
  <c r="D21" i="20"/>
  <c r="H21" i="20" s="1"/>
  <c r="D22" i="20"/>
  <c r="H22" i="20" s="1"/>
  <c r="D23" i="20"/>
  <c r="H23" i="20" s="1"/>
  <c r="D24" i="20"/>
  <c r="C3" i="20"/>
  <c r="G3" i="20" s="1"/>
  <c r="C4" i="20"/>
  <c r="G4" i="20" s="1"/>
  <c r="C5" i="20"/>
  <c r="G11" i="20" s="1"/>
  <c r="C6" i="20"/>
  <c r="G6" i="20" s="1"/>
  <c r="C7" i="20"/>
  <c r="C8" i="20"/>
  <c r="G8" i="20" s="1"/>
  <c r="C9" i="20"/>
  <c r="C10" i="20"/>
  <c r="G10" i="20" s="1"/>
  <c r="C11" i="20"/>
  <c r="C12" i="20"/>
  <c r="G12" i="20" s="1"/>
  <c r="C13" i="20"/>
  <c r="G17" i="20" s="1"/>
  <c r="C14" i="20"/>
  <c r="G14" i="20" s="1"/>
  <c r="C15" i="20"/>
  <c r="G15" i="20" s="1"/>
  <c r="C16" i="20"/>
  <c r="C17" i="20"/>
  <c r="C18" i="20"/>
  <c r="C19" i="20"/>
  <c r="C20" i="20"/>
  <c r="C21" i="20"/>
  <c r="C22" i="20"/>
  <c r="G22" i="20" s="1"/>
  <c r="C23" i="20"/>
  <c r="C24" i="20"/>
  <c r="G24" i="20" s="1"/>
  <c r="I9" i="20" l="1"/>
  <c r="G21" i="20"/>
  <c r="J8" i="20"/>
  <c r="I16" i="20"/>
  <c r="I12" i="20"/>
  <c r="H13" i="20"/>
  <c r="H4" i="20"/>
  <c r="G20" i="20"/>
  <c r="G16" i="20"/>
  <c r="H24" i="20"/>
  <c r="J19" i="20"/>
  <c r="J11" i="20"/>
  <c r="I13" i="20"/>
  <c r="H3" i="20"/>
  <c r="J15" i="20"/>
  <c r="I11" i="20"/>
  <c r="J3" i="20"/>
  <c r="J12" i="20"/>
  <c r="I5" i="20"/>
  <c r="I3" i="20"/>
  <c r="G9" i="20"/>
  <c r="J24" i="20"/>
  <c r="H8" i="20"/>
  <c r="G19" i="20"/>
  <c r="I21" i="20"/>
  <c r="H17" i="20"/>
  <c r="G23" i="20"/>
  <c r="G7" i="20"/>
  <c r="G13" i="20"/>
  <c r="J20" i="20"/>
  <c r="G5" i="20"/>
  <c r="G18" i="20"/>
  <c r="G14" i="22"/>
  <c r="G13" i="22"/>
  <c r="F18" i="22"/>
  <c r="F19" i="22" s="1"/>
  <c r="F20" i="22" s="1"/>
  <c r="G16" i="22"/>
  <c r="H14" i="22"/>
  <c r="I17" i="22" s="1"/>
  <c r="G17" i="22"/>
  <c r="G15" i="22"/>
  <c r="G13" i="24"/>
  <c r="G15" i="24"/>
  <c r="G17" i="24"/>
  <c r="F18" i="24"/>
  <c r="F19" i="24" s="1"/>
  <c r="F20" i="24" s="1"/>
  <c r="G14" i="24"/>
  <c r="G16" i="24"/>
  <c r="H13" i="24"/>
  <c r="F19" i="23"/>
  <c r="F20" i="23" s="1"/>
  <c r="I16" i="23"/>
  <c r="I13" i="23"/>
  <c r="I17" i="23"/>
  <c r="I14" i="23"/>
  <c r="I15" i="23"/>
  <c r="I26" i="13"/>
  <c r="G26" i="13"/>
  <c r="H26" i="13"/>
  <c r="F26" i="13"/>
  <c r="E26" i="13"/>
  <c r="K26" i="13"/>
  <c r="D26" i="13"/>
  <c r="J26" i="13"/>
  <c r="I13" i="22" l="1"/>
  <c r="I15" i="22"/>
  <c r="I16" i="22"/>
  <c r="I14" i="22"/>
  <c r="I16" i="24"/>
  <c r="I14" i="24"/>
  <c r="I17" i="24"/>
  <c r="I13" i="24"/>
  <c r="I15" i="24"/>
  <c r="Q4" i="13"/>
  <c r="Q5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4" i="13"/>
  <c r="Q25" i="13"/>
  <c r="Q6" i="13"/>
  <c r="Q2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R15" i="13"/>
  <c r="R19" i="13"/>
  <c r="R23" i="13"/>
  <c r="R4" i="13"/>
  <c r="R6" i="13"/>
  <c r="R7" i="13"/>
  <c r="R8" i="13"/>
  <c r="R9" i="13"/>
  <c r="R10" i="13"/>
  <c r="R11" i="13"/>
  <c r="R12" i="13"/>
  <c r="R14" i="13"/>
  <c r="R16" i="13"/>
  <c r="R18" i="13"/>
  <c r="R21" i="13"/>
  <c r="R24" i="13"/>
  <c r="R5" i="13"/>
  <c r="R13" i="13"/>
  <c r="R17" i="13"/>
  <c r="R20" i="13"/>
  <c r="R22" i="13"/>
  <c r="R25" i="13"/>
  <c r="L4" i="13"/>
  <c r="L18" i="13"/>
  <c r="L22" i="13"/>
  <c r="L25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9" i="13"/>
  <c r="L20" i="13"/>
  <c r="L21" i="13"/>
  <c r="L23" i="13"/>
  <c r="L24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M5" i="13"/>
  <c r="M7" i="13"/>
  <c r="M9" i="13"/>
  <c r="M11" i="13"/>
  <c r="M13" i="13"/>
  <c r="M16" i="13"/>
  <c r="M18" i="13"/>
  <c r="M21" i="13"/>
  <c r="M25" i="13"/>
  <c r="M22" i="13"/>
  <c r="M20" i="13"/>
  <c r="M23" i="13"/>
  <c r="M4" i="13"/>
  <c r="M6" i="13"/>
  <c r="M8" i="13"/>
  <c r="M10" i="13"/>
  <c r="M12" i="13"/>
  <c r="M14" i="13"/>
  <c r="M15" i="13"/>
  <c r="M17" i="13"/>
  <c r="M19" i="13"/>
  <c r="M24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Q26" i="13" l="1"/>
  <c r="L26" i="13"/>
  <c r="S26" i="13"/>
  <c r="M26" i="13"/>
  <c r="O26" i="13"/>
  <c r="N26" i="13"/>
  <c r="P26" i="13"/>
  <c r="R26" i="13"/>
</calcChain>
</file>

<file path=xl/sharedStrings.xml><?xml version="1.0" encoding="utf-8"?>
<sst xmlns="http://schemas.openxmlformats.org/spreadsheetml/2006/main" count="164" uniqueCount="73">
  <si>
    <t>IP</t>
  </si>
  <si>
    <t>LGV</t>
  </si>
  <si>
    <t>HGV</t>
  </si>
  <si>
    <t>Distance (km)</t>
  </si>
  <si>
    <t>Trips</t>
  </si>
  <si>
    <t>TLD</t>
  </si>
  <si>
    <t>AMhr</t>
  </si>
  <si>
    <t>PMhr</t>
  </si>
  <si>
    <t>Daily (24hr)</t>
  </si>
  <si>
    <t>Lower limit</t>
  </si>
  <si>
    <t>Upper limit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</si>
  <si>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</si>
  <si>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</si>
  <si>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</si>
  <si>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</si>
  <si>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</si>
  <si>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</si>
  <si>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</si>
  <si>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</si>
  <si>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</si>
  <si>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</si>
  <si>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</si>
  <si>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</si>
  <si>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</si>
  <si>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</si>
  <si>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</si>
  <si>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</si>
  <si>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</si>
  <si>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</si>
  <si>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</si>
  <si>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</si>
  <si>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100-150</t>
  </si>
  <si>
    <t>150+</t>
  </si>
  <si>
    <t>Total</t>
  </si>
  <si>
    <t xml:space="preserve">see full trafficmaster data in </t>
  </si>
  <si>
    <t>\\uk.wspgroup.com\Central Data\Projects\700419xx\70041922 - Norwich Western Link\02 WIP\TP Transport planning\05 Analysis\Data Collection\TrafficMaster\OD Data</t>
  </si>
  <si>
    <t>AM</t>
  </si>
  <si>
    <t>PM</t>
  </si>
  <si>
    <t>Daily</t>
  </si>
  <si>
    <t>Proportions</t>
  </si>
  <si>
    <t>purpose</t>
  </si>
  <si>
    <t>hbw_ib</t>
  </si>
  <si>
    <t>hbw_ob</t>
  </si>
  <si>
    <t>hbemp_ib</t>
  </si>
  <si>
    <t>hbemp_ob</t>
  </si>
  <si>
    <t>hbo_ib</t>
  </si>
  <si>
    <t>hbo_ob</t>
  </si>
  <si>
    <t>nhbw</t>
  </si>
  <si>
    <t>nhbo</t>
  </si>
  <si>
    <t>AM_veh</t>
  </si>
  <si>
    <t>props</t>
  </si>
  <si>
    <t>ntem_cardriver</t>
  </si>
  <si>
    <t>ntem_cardr_prop</t>
  </si>
  <si>
    <t>hbw</t>
  </si>
  <si>
    <t>hbemp</t>
  </si>
  <si>
    <t>hbo</t>
  </si>
  <si>
    <t>mnd</t>
  </si>
  <si>
    <t>mnd_prop</t>
  </si>
  <si>
    <t>mnd_adjust</t>
  </si>
  <si>
    <t>lgv_prop</t>
  </si>
  <si>
    <t>lgv_total</t>
  </si>
  <si>
    <t>lgv</t>
  </si>
  <si>
    <t>HBW</t>
  </si>
  <si>
    <t>HBEmp</t>
  </si>
  <si>
    <t>HBO</t>
  </si>
  <si>
    <t>NHBW</t>
  </si>
  <si>
    <t>NHBO</t>
  </si>
  <si>
    <t>raw numbers have been taken from the processing script at the point prior to doing lgv splitting</t>
  </si>
  <si>
    <t>lgv proportion has been taken from MCCs</t>
  </si>
  <si>
    <t>NTEM control numbers for car driver have been taken from NTEM 7.2 for Norfolk in 2019</t>
  </si>
  <si>
    <t>blue cells are the input cells to control what proportion of that matrix should be split into lgvs</t>
  </si>
  <si>
    <t>PM_veh</t>
  </si>
  <si>
    <t>IP_veh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</si>
</sst>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9" fontId="0" fillId="0" borderId="1" xfId="1" applyFont="1" applyBorder="1"/>
    <xf numFmtId="9" fontId="0" fillId="0" borderId="0" xfId="1" applyFont="1" applyBorder="1"/>
    <xf numFmtId="0" fontId="0" fillId="0" borderId="2" xfId="0" applyBorder="1"/>
    <xf numFmtId="9" fontId="0" fillId="0" borderId="2" xfId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9" fontId="2" fillId="0" borderId="5" xfId="1" applyFont="1" applyBorder="1"/>
    <xf numFmtId="9" fontId="2" fillId="0" borderId="7" xfId="1" applyFont="1" applyBorder="1"/>
    <xf numFmtId="9" fontId="2" fillId="0" borderId="6" xfId="1" applyFont="1" applyBorder="1"/>
    <xf numFmtId="1" fontId="0" fillId="0" borderId="0" xfId="0" applyNumberFormat="1" applyBorder="1"/>
    <xf numFmtId="1" fontId="2" fillId="0" borderId="7" xfId="0" applyNumberFormat="1" applyFont="1" applyBorder="1"/>
    <xf numFmtId="0" fontId="2" fillId="0" borderId="0" xfId="0" applyFont="1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9" fontId="0" fillId="0" borderId="4" xfId="1" applyFont="1" applyBorder="1"/>
    <xf numFmtId="1" fontId="0" fillId="0" borderId="8" xfId="0" applyNumberFormat="1" applyBorder="1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/>
    <xf numFmtId="0" fontId="0" fillId="0" borderId="4" xfId="0" applyFont="1" applyBorder="1"/>
    <xf numFmtId="9" fontId="0" fillId="0" borderId="0" xfId="0" applyNumberFormat="1"/>
    <xf numFmtId="9" fontId="0" fillId="2" borderId="0" xfId="0" applyNumberFormat="1" applyFill="1"/>
    <xf numFmtId="1" fontId="0" fillId="0" borderId="0" xfId="1" applyNumberFormat="1" applyFo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Oct 2018 LGVs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'TLD Oct 2018'!$A$4:$A$25</c:f>
              <c:strCache>
                <c:ptCount val="22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100-150</c:v>
                </c:pt>
                <c:pt idx="21">
                  <c:v>150+</c:v>
                </c:pt>
              </c:strCache>
            </c:strRef>
          </c:cat>
          <c:val>
            <c:numRef>
              <c:f>'TLD Oct 2018'!$D$4:$D$25</c:f>
              <c:numCache>
                <c:formatCode>General</c:formatCode>
                <c:ptCount val="22"/>
                <c:pt idx="0">
                  <c:v>2703</c:v>
                </c:pt>
                <c:pt idx="1">
                  <c:v>2031</c:v>
                </c:pt>
                <c:pt idx="2">
                  <c:v>1510</c:v>
                </c:pt>
                <c:pt idx="3">
                  <c:v>1182</c:v>
                </c:pt>
                <c:pt idx="4">
                  <c:v>794</c:v>
                </c:pt>
                <c:pt idx="5">
                  <c:v>516</c:v>
                </c:pt>
                <c:pt idx="6">
                  <c:v>286</c:v>
                </c:pt>
                <c:pt idx="7">
                  <c:v>158</c:v>
                </c:pt>
                <c:pt idx="8">
                  <c:v>200</c:v>
                </c:pt>
                <c:pt idx="9">
                  <c:v>124</c:v>
                </c:pt>
                <c:pt idx="10">
                  <c:v>40</c:v>
                </c:pt>
                <c:pt idx="11">
                  <c:v>91</c:v>
                </c:pt>
                <c:pt idx="12">
                  <c:v>130</c:v>
                </c:pt>
                <c:pt idx="13">
                  <c:v>24</c:v>
                </c:pt>
                <c:pt idx="14">
                  <c:v>49</c:v>
                </c:pt>
                <c:pt idx="15">
                  <c:v>105</c:v>
                </c:pt>
                <c:pt idx="16">
                  <c:v>33</c:v>
                </c:pt>
                <c:pt idx="17">
                  <c:v>108</c:v>
                </c:pt>
                <c:pt idx="18">
                  <c:v>14</c:v>
                </c:pt>
                <c:pt idx="19">
                  <c:v>28</c:v>
                </c:pt>
                <c:pt idx="20">
                  <c:v>591</c:v>
                </c:pt>
                <c:pt idx="21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720-9334-4FD3F77F707F}"/>
            </c:ext>
          </c:extLst>
        </c:ser>
        <c:ser>
          <c:idx val="1"/>
          <c:order val="1"/>
          <c:tx>
            <c:v>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'TLD Oct 2018'!$A$4:$A$25</c:f>
              <c:strCache>
                <c:ptCount val="22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100-150</c:v>
                </c:pt>
                <c:pt idx="21">
                  <c:v>150+</c:v>
                </c:pt>
              </c:strCache>
            </c:strRef>
          </c:cat>
          <c:val>
            <c:numRef>
              <c:f>'TLD Oct 2018'!$F$4:$F$25</c:f>
              <c:numCache>
                <c:formatCode>0</c:formatCode>
                <c:ptCount val="22"/>
                <c:pt idx="0">
                  <c:v>2539.3333333333335</c:v>
                </c:pt>
                <c:pt idx="1">
                  <c:v>1946.5</c:v>
                </c:pt>
                <c:pt idx="2">
                  <c:v>1400</c:v>
                </c:pt>
                <c:pt idx="3">
                  <c:v>1002.6666666666666</c:v>
                </c:pt>
                <c:pt idx="4">
                  <c:v>814.66666666666663</c:v>
                </c:pt>
                <c:pt idx="5">
                  <c:v>540.16666666666663</c:v>
                </c:pt>
                <c:pt idx="6">
                  <c:v>336</c:v>
                </c:pt>
                <c:pt idx="7">
                  <c:v>188.66666666666666</c:v>
                </c:pt>
                <c:pt idx="8">
                  <c:v>272.33333333333331</c:v>
                </c:pt>
                <c:pt idx="9">
                  <c:v>148</c:v>
                </c:pt>
                <c:pt idx="10">
                  <c:v>43.333333333333336</c:v>
                </c:pt>
                <c:pt idx="11">
                  <c:v>133.5</c:v>
                </c:pt>
                <c:pt idx="12">
                  <c:v>165.16666666666666</c:v>
                </c:pt>
                <c:pt idx="13">
                  <c:v>43.333333333333336</c:v>
                </c:pt>
                <c:pt idx="14">
                  <c:v>65.333333333333329</c:v>
                </c:pt>
                <c:pt idx="15">
                  <c:v>164.5</c:v>
                </c:pt>
                <c:pt idx="16">
                  <c:v>33.666666666666664</c:v>
                </c:pt>
                <c:pt idx="17">
                  <c:v>172.66666666666666</c:v>
                </c:pt>
                <c:pt idx="18">
                  <c:v>18</c:v>
                </c:pt>
                <c:pt idx="19">
                  <c:v>44.666666666666664</c:v>
                </c:pt>
                <c:pt idx="20">
                  <c:v>726.83333333333337</c:v>
                </c:pt>
                <c:pt idx="21">
                  <c:v>464.83333333333331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C-4720-9334-4FD3F77F707F}"/>
            </c:ext>
          </c:extLst>
        </c:ser>
        <c:ser>
          <c:idx val="2"/>
          <c:order val="2"/>
          <c:tx>
            <c:v>PM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'TLD Oct 2018'!$A$4:$A$25</c:f>
              <c:strCache>
                <c:ptCount val="22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100-150</c:v>
                </c:pt>
                <c:pt idx="21">
                  <c:v>150+</c:v>
                </c:pt>
              </c:strCache>
            </c:strRef>
          </c:cat>
          <c:val>
            <c:numRef>
              <c:f>'TLD Oct 2018'!$H$4:$H$25</c:f>
              <c:numCache>
                <c:formatCode>General</c:formatCode>
                <c:ptCount val="22"/>
                <c:pt idx="0">
                  <c:v>1257</c:v>
                </c:pt>
                <c:pt idx="1">
                  <c:v>974</c:v>
                </c:pt>
                <c:pt idx="2">
                  <c:v>622</c:v>
                </c:pt>
                <c:pt idx="3">
                  <c:v>414</c:v>
                </c:pt>
                <c:pt idx="4">
                  <c:v>327</c:v>
                </c:pt>
                <c:pt idx="5">
                  <c:v>189</c:v>
                </c:pt>
                <c:pt idx="6">
                  <c:v>112</c:v>
                </c:pt>
                <c:pt idx="7">
                  <c:v>62</c:v>
                </c:pt>
                <c:pt idx="8">
                  <c:v>143</c:v>
                </c:pt>
                <c:pt idx="9">
                  <c:v>51</c:v>
                </c:pt>
                <c:pt idx="10">
                  <c:v>8</c:v>
                </c:pt>
                <c:pt idx="11">
                  <c:v>54</c:v>
                </c:pt>
                <c:pt idx="12">
                  <c:v>58</c:v>
                </c:pt>
                <c:pt idx="13">
                  <c:v>11</c:v>
                </c:pt>
                <c:pt idx="14">
                  <c:v>39</c:v>
                </c:pt>
                <c:pt idx="15">
                  <c:v>65</c:v>
                </c:pt>
                <c:pt idx="16">
                  <c:v>17</c:v>
                </c:pt>
                <c:pt idx="17">
                  <c:v>79</c:v>
                </c:pt>
                <c:pt idx="18">
                  <c:v>4</c:v>
                </c:pt>
                <c:pt idx="19">
                  <c:v>10</c:v>
                </c:pt>
                <c:pt idx="20">
                  <c:v>281</c:v>
                </c:pt>
                <c:pt idx="2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C-4720-9334-4FD3F77F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99400"/>
        <c:axId val="990897440"/>
      </c:barChart>
      <c:catAx>
        <c:axId val="99089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97440"/>
        <c:crosses val="autoZero"/>
        <c:auto val="1"/>
        <c:lblAlgn val="ctr"/>
        <c:lblOffset val="100"/>
        <c:noMultiLvlLbl val="0"/>
      </c:catAx>
      <c:valAx>
        <c:axId val="9908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9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Oct 2018 HGVs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'TLD Oct 2018'!$A$4:$A$25</c:f>
              <c:strCache>
                <c:ptCount val="22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100-150</c:v>
                </c:pt>
                <c:pt idx="21">
                  <c:v>150+</c:v>
                </c:pt>
              </c:strCache>
            </c:strRef>
          </c:cat>
          <c:val>
            <c:numRef>
              <c:f>'TLD Oct 2018'!$E$4:$E$25</c:f>
              <c:numCache>
                <c:formatCode>General</c:formatCode>
                <c:ptCount val="22"/>
                <c:pt idx="0">
                  <c:v>9</c:v>
                </c:pt>
                <c:pt idx="1">
                  <c:v>12</c:v>
                </c:pt>
                <c:pt idx="2">
                  <c:v>6</c:v>
                </c:pt>
                <c:pt idx="3">
                  <c:v>12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11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A-4D5E-9EBE-D6B47001FD9C}"/>
            </c:ext>
          </c:extLst>
        </c:ser>
        <c:ser>
          <c:idx val="1"/>
          <c:order val="1"/>
          <c:tx>
            <c:v>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'TLD Oct 2018'!$A$4:$A$25</c:f>
              <c:strCache>
                <c:ptCount val="22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100-150</c:v>
                </c:pt>
                <c:pt idx="21">
                  <c:v>150+</c:v>
                </c:pt>
              </c:strCache>
            </c:strRef>
          </c:cat>
          <c:val>
            <c:numRef>
              <c:f>'TLD Oct 2018'!$G$4:$G$25</c:f>
              <c:numCache>
                <c:formatCode>0</c:formatCode>
                <c:ptCount val="22"/>
                <c:pt idx="0">
                  <c:v>8</c:v>
                </c:pt>
                <c:pt idx="1">
                  <c:v>5.833333333333333</c:v>
                </c:pt>
                <c:pt idx="2">
                  <c:v>7.333333333333333</c:v>
                </c:pt>
                <c:pt idx="3">
                  <c:v>8.1666666666666661</c:v>
                </c:pt>
                <c:pt idx="4">
                  <c:v>4.5</c:v>
                </c:pt>
                <c:pt idx="5">
                  <c:v>5.166666666666667</c:v>
                </c:pt>
                <c:pt idx="6">
                  <c:v>1.6666666666666667</c:v>
                </c:pt>
                <c:pt idx="7">
                  <c:v>2.3333333333333335</c:v>
                </c:pt>
                <c:pt idx="8">
                  <c:v>1.3333333333333333</c:v>
                </c:pt>
                <c:pt idx="9">
                  <c:v>1.5</c:v>
                </c:pt>
                <c:pt idx="10">
                  <c:v>0.83333333333333337</c:v>
                </c:pt>
                <c:pt idx="11">
                  <c:v>1.3333333333333333</c:v>
                </c:pt>
                <c:pt idx="12">
                  <c:v>1</c:v>
                </c:pt>
                <c:pt idx="13">
                  <c:v>1.5</c:v>
                </c:pt>
                <c:pt idx="14">
                  <c:v>1.1666666666666667</c:v>
                </c:pt>
                <c:pt idx="15">
                  <c:v>1</c:v>
                </c:pt>
                <c:pt idx="16">
                  <c:v>0.33333333333333331</c:v>
                </c:pt>
                <c:pt idx="17">
                  <c:v>5.5</c:v>
                </c:pt>
                <c:pt idx="18">
                  <c:v>0.5</c:v>
                </c:pt>
                <c:pt idx="19">
                  <c:v>1.3333333333333333</c:v>
                </c:pt>
                <c:pt idx="20">
                  <c:v>9.8333333333333339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A-4D5E-9EBE-D6B47001FD9C}"/>
            </c:ext>
          </c:extLst>
        </c:ser>
        <c:ser>
          <c:idx val="2"/>
          <c:order val="2"/>
          <c:tx>
            <c:v>PM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'TLD Oct 2018'!$A$4:$A$25</c:f>
              <c:strCache>
                <c:ptCount val="22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  <c:pt idx="16">
                  <c:v>80-85</c:v>
                </c:pt>
                <c:pt idx="17">
                  <c:v>85-90</c:v>
                </c:pt>
                <c:pt idx="18">
                  <c:v>90-95</c:v>
                </c:pt>
                <c:pt idx="19">
                  <c:v>95-100</c:v>
                </c:pt>
                <c:pt idx="20">
                  <c:v>100-150</c:v>
                </c:pt>
                <c:pt idx="21">
                  <c:v>150+</c:v>
                </c:pt>
              </c:strCache>
            </c:strRef>
          </c:cat>
          <c:val>
            <c:numRef>
              <c:f>'TLD Oct 2018'!$I$4:$I$25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A-4D5E-9EBE-D6B47001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176672"/>
        <c:axId val="1238173536"/>
      </c:barChart>
      <c:catAx>
        <c:axId val="123817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73536"/>
        <c:crosses val="autoZero"/>
        <c:auto val="1"/>
        <c:lblAlgn val="ctr"/>
        <c:lblOffset val="100"/>
        <c:noMultiLvlLbl val="0"/>
      </c:catAx>
      <c:valAx>
        <c:axId val="12381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KTMB001/Documents/Tempro_Dat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M - Car"/>
      <sheetName val="AM - Bus"/>
      <sheetName val="AM - Rail"/>
      <sheetName val="IP - Car"/>
      <sheetName val="IP - Bus"/>
      <sheetName val="IP - Rail"/>
      <sheetName val="PM - Car"/>
      <sheetName val="PM - Bus"/>
      <sheetName val="PM - Rail"/>
    </sheetNames>
    <sheetDataSet>
      <sheetData sheetId="0"/>
      <sheetData sheetId="1">
        <row r="5">
          <cell r="C5">
            <v>100730</v>
          </cell>
          <cell r="D5">
            <v>101854</v>
          </cell>
          <cell r="E5">
            <v>13087</v>
          </cell>
          <cell r="F5">
            <v>13220</v>
          </cell>
          <cell r="G5">
            <v>22304</v>
          </cell>
          <cell r="H5">
            <v>20497</v>
          </cell>
          <cell r="I5">
            <v>29283</v>
          </cell>
          <cell r="J5">
            <v>29505</v>
          </cell>
          <cell r="K5">
            <v>14006</v>
          </cell>
          <cell r="L5">
            <v>14112</v>
          </cell>
          <cell r="M5">
            <v>7507</v>
          </cell>
          <cell r="N5">
            <v>7010</v>
          </cell>
          <cell r="O5">
            <v>3285</v>
          </cell>
          <cell r="P5">
            <v>3286</v>
          </cell>
          <cell r="Q5">
            <v>5413</v>
          </cell>
          <cell r="R5">
            <v>6585</v>
          </cell>
          <cell r="S5">
            <v>10683</v>
          </cell>
          <cell r="T5">
            <v>10627</v>
          </cell>
          <cell r="U5">
            <v>5303</v>
          </cell>
          <cell r="V5">
            <v>5376</v>
          </cell>
          <cell r="W5">
            <v>1668</v>
          </cell>
          <cell r="X5">
            <v>1570</v>
          </cell>
          <cell r="Y5">
            <v>3624</v>
          </cell>
          <cell r="Z5">
            <v>3641</v>
          </cell>
          <cell r="AA5">
            <v>1456</v>
          </cell>
          <cell r="AB5">
            <v>1477</v>
          </cell>
          <cell r="AC5">
            <v>1436</v>
          </cell>
          <cell r="AD5">
            <v>1310</v>
          </cell>
          <cell r="AE5">
            <v>676</v>
          </cell>
          <cell r="AF5">
            <v>759</v>
          </cell>
        </row>
      </sheetData>
      <sheetData sheetId="2"/>
      <sheetData sheetId="3"/>
      <sheetData sheetId="4">
        <row r="5">
          <cell r="C5">
            <v>44404</v>
          </cell>
          <cell r="D5">
            <v>44235</v>
          </cell>
          <cell r="E5">
            <v>12488</v>
          </cell>
          <cell r="F5">
            <v>12459</v>
          </cell>
          <cell r="G5">
            <v>26880</v>
          </cell>
          <cell r="H5">
            <v>27300</v>
          </cell>
          <cell r="I5">
            <v>127731</v>
          </cell>
          <cell r="J5">
            <v>127718</v>
          </cell>
          <cell r="K5">
            <v>55480</v>
          </cell>
          <cell r="L5">
            <v>55426</v>
          </cell>
          <cell r="M5">
            <v>26843</v>
          </cell>
          <cell r="N5">
            <v>26382</v>
          </cell>
          <cell r="O5">
            <v>26742</v>
          </cell>
          <cell r="P5">
            <v>26737</v>
          </cell>
          <cell r="Q5">
            <v>17449</v>
          </cell>
          <cell r="R5">
            <v>19137</v>
          </cell>
          <cell r="S5">
            <v>5626</v>
          </cell>
          <cell r="T5">
            <v>5589</v>
          </cell>
          <cell r="U5">
            <v>18244</v>
          </cell>
          <cell r="V5">
            <v>18309</v>
          </cell>
          <cell r="W5">
            <v>4176</v>
          </cell>
          <cell r="X5">
            <v>3896</v>
          </cell>
          <cell r="Y5">
            <v>23462</v>
          </cell>
          <cell r="Z5">
            <v>23380</v>
          </cell>
          <cell r="AA5">
            <v>7904</v>
          </cell>
          <cell r="AB5">
            <v>7885</v>
          </cell>
          <cell r="AC5">
            <v>10561</v>
          </cell>
          <cell r="AD5">
            <v>9518</v>
          </cell>
          <cell r="AE5">
            <v>4548</v>
          </cell>
          <cell r="AF5">
            <v>5265</v>
          </cell>
        </row>
      </sheetData>
      <sheetData sheetId="5"/>
      <sheetData sheetId="6"/>
      <sheetData sheetId="7">
        <row r="5">
          <cell r="C5">
            <v>83202</v>
          </cell>
          <cell r="D5">
            <v>82291</v>
          </cell>
          <cell r="E5">
            <v>12054</v>
          </cell>
          <cell r="F5">
            <v>11954</v>
          </cell>
          <cell r="G5">
            <v>9658</v>
          </cell>
          <cell r="H5">
            <v>10183</v>
          </cell>
          <cell r="I5">
            <v>41091</v>
          </cell>
          <cell r="J5">
            <v>41023</v>
          </cell>
          <cell r="K5">
            <v>18921</v>
          </cell>
          <cell r="L5">
            <v>18939</v>
          </cell>
          <cell r="M5">
            <v>19849</v>
          </cell>
          <cell r="N5">
            <v>19728</v>
          </cell>
          <cell r="O5">
            <v>23687</v>
          </cell>
          <cell r="P5">
            <v>23762</v>
          </cell>
          <cell r="Q5">
            <v>10470</v>
          </cell>
          <cell r="R5">
            <v>9859</v>
          </cell>
          <cell r="S5">
            <v>554</v>
          </cell>
          <cell r="T5">
            <v>550</v>
          </cell>
          <cell r="U5">
            <v>5339</v>
          </cell>
          <cell r="V5">
            <v>5404</v>
          </cell>
          <cell r="W5">
            <v>1260</v>
          </cell>
          <cell r="X5">
            <v>1144</v>
          </cell>
          <cell r="Y5">
            <v>8378</v>
          </cell>
          <cell r="Z5">
            <v>8368</v>
          </cell>
          <cell r="AA5">
            <v>2497</v>
          </cell>
          <cell r="AB5">
            <v>2498</v>
          </cell>
          <cell r="AC5">
            <v>6986</v>
          </cell>
          <cell r="AD5">
            <v>6300</v>
          </cell>
          <cell r="AE5">
            <v>2364</v>
          </cell>
          <cell r="AF5">
            <v>2767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0687-A1D6-4C5B-B1DC-99044477C56B}">
  <dimension ref="B2:C3"/>
  <sheetViews>
    <sheetView workbookViewId="0">
      <selection activeCell="C5" sqref="C5"/>
    </sheetView>
  </sheetViews>
  <sheetFormatPr defaultRowHeight="15" x14ac:dyDescent="0.25"/>
  <sheetData>
    <row r="2" spans="2:3" x14ac:dyDescent="0.25">
      <c r="B2" t="s">
        <v>34</v>
      </c>
    </row>
    <row r="3" spans="2:3" x14ac:dyDescent="0.25">
      <c r="C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6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16384" width="8.85546875" style="1"/>
  </cols>
  <sheetData>
    <row r="1" spans="1:23" x14ac:dyDescent="0.25">
      <c r="A1" s="2"/>
      <c r="B1" s="39" t="s">
        <v>3</v>
      </c>
      <c r="C1" s="36"/>
      <c r="D1" s="39" t="s">
        <v>4</v>
      </c>
      <c r="E1" s="35"/>
      <c r="F1" s="35"/>
      <c r="G1" s="35"/>
      <c r="H1" s="35"/>
      <c r="I1" s="35"/>
      <c r="J1" s="35"/>
      <c r="K1" s="36"/>
      <c r="L1" s="39" t="s">
        <v>5</v>
      </c>
      <c r="M1" s="35"/>
      <c r="N1" s="35"/>
      <c r="O1" s="35"/>
      <c r="P1" s="35"/>
      <c r="Q1" s="35"/>
      <c r="R1" s="35"/>
      <c r="S1" s="36"/>
    </row>
    <row r="2" spans="1:23" x14ac:dyDescent="0.25">
      <c r="A2" s="2"/>
      <c r="B2" s="39"/>
      <c r="C2" s="36"/>
      <c r="D2" s="39" t="s">
        <v>6</v>
      </c>
      <c r="E2" s="35"/>
      <c r="F2" s="35" t="s">
        <v>0</v>
      </c>
      <c r="G2" s="35"/>
      <c r="H2" s="35" t="s">
        <v>7</v>
      </c>
      <c r="I2" s="35"/>
      <c r="J2" s="35" t="s">
        <v>8</v>
      </c>
      <c r="K2" s="36"/>
      <c r="L2" s="39" t="s">
        <v>6</v>
      </c>
      <c r="M2" s="35"/>
      <c r="N2" s="35" t="s">
        <v>0</v>
      </c>
      <c r="O2" s="35"/>
      <c r="P2" s="35" t="s">
        <v>7</v>
      </c>
      <c r="Q2" s="35"/>
      <c r="R2" s="35" t="s">
        <v>8</v>
      </c>
      <c r="S2" s="36"/>
    </row>
    <row r="3" spans="1:23" x14ac:dyDescent="0.25">
      <c r="A3" s="2"/>
      <c r="B3" s="9" t="s">
        <v>9</v>
      </c>
      <c r="C3" s="10" t="s">
        <v>10</v>
      </c>
      <c r="D3" s="9" t="s">
        <v>1</v>
      </c>
      <c r="E3" s="19" t="s">
        <v>2</v>
      </c>
      <c r="F3" s="19" t="s">
        <v>1</v>
      </c>
      <c r="G3" s="19" t="s">
        <v>2</v>
      </c>
      <c r="H3" s="19" t="s">
        <v>1</v>
      </c>
      <c r="I3" s="19" t="s">
        <v>2</v>
      </c>
      <c r="J3" s="19" t="s">
        <v>1</v>
      </c>
      <c r="K3" s="10" t="s">
        <v>2</v>
      </c>
      <c r="L3" s="9" t="s">
        <v>1</v>
      </c>
      <c r="M3" s="19" t="s">
        <v>2</v>
      </c>
      <c r="N3" s="19" t="s">
        <v>1</v>
      </c>
      <c r="O3" s="19" t="s">
        <v>2</v>
      </c>
      <c r="P3" s="19" t="s">
        <v>1</v>
      </c>
      <c r="Q3" s="19" t="s">
        <v>2</v>
      </c>
      <c r="R3" s="19" t="s">
        <v>1</v>
      </c>
      <c r="S3" s="10" t="s">
        <v>2</v>
      </c>
    </row>
    <row r="4" spans="1:23" x14ac:dyDescent="0.25">
      <c r="A4" s="1" t="s">
        <v>11</v>
      </c>
      <c r="B4" s="3">
        <v>0</v>
      </c>
      <c r="C4" s="7">
        <v>5</v>
      </c>
      <c r="D4" s="3">
        <v>2703</v>
      </c>
      <c r="E4" s="20">
        <v>9</v>
      </c>
      <c r="F4" s="24">
        <v>2539.3333333333335</v>
      </c>
      <c r="G4" s="24">
        <v>8</v>
      </c>
      <c r="H4" s="20">
        <v>1257</v>
      </c>
      <c r="I4" s="20">
        <v>3</v>
      </c>
      <c r="J4" s="20">
        <v>31241</v>
      </c>
      <c r="K4" s="4">
        <v>85</v>
      </c>
      <c r="L4" s="5">
        <f>D4/D$26</f>
        <v>0.24349157733537519</v>
      </c>
      <c r="M4" s="21">
        <f t="shared" ref="M4:S19" si="0">E4/E$26</f>
        <v>0.10714285714285714</v>
      </c>
      <c r="N4" s="21">
        <f t="shared" si="0"/>
        <v>0.22543463786343124</v>
      </c>
      <c r="O4" s="21">
        <f t="shared" si="0"/>
        <v>0.1023454157782516</v>
      </c>
      <c r="P4" s="21">
        <f t="shared" si="0"/>
        <v>0.25445344129554653</v>
      </c>
      <c r="Q4" s="21">
        <f t="shared" si="0"/>
        <v>0.15</v>
      </c>
      <c r="R4" s="21">
        <f t="shared" si="0"/>
        <v>0.2139340277064459</v>
      </c>
      <c r="S4" s="22">
        <f t="shared" si="0"/>
        <v>8.9947089947089942E-2</v>
      </c>
    </row>
    <row r="5" spans="1:23" x14ac:dyDescent="0.25">
      <c r="A5" s="1" t="s">
        <v>12</v>
      </c>
      <c r="B5" s="3">
        <v>5</v>
      </c>
      <c r="C5" s="7">
        <v>10</v>
      </c>
      <c r="D5" s="3">
        <v>2031</v>
      </c>
      <c r="E5" s="4">
        <v>12</v>
      </c>
      <c r="F5" s="17">
        <v>1946.5</v>
      </c>
      <c r="G5" s="17">
        <v>5.833333333333333</v>
      </c>
      <c r="H5" s="4">
        <v>974</v>
      </c>
      <c r="I5" s="4">
        <v>1</v>
      </c>
      <c r="J5" s="4">
        <v>24270</v>
      </c>
      <c r="K5" s="4">
        <v>77</v>
      </c>
      <c r="L5" s="5">
        <f t="shared" ref="L5:S25" si="1">D5/D$26</f>
        <v>0.18295649040626971</v>
      </c>
      <c r="M5" s="6">
        <f t="shared" si="0"/>
        <v>0.14285714285714285</v>
      </c>
      <c r="N5" s="6">
        <f t="shared" si="0"/>
        <v>0.17280461640896647</v>
      </c>
      <c r="O5" s="6">
        <f t="shared" si="0"/>
        <v>7.4626865671641784E-2</v>
      </c>
      <c r="P5" s="6">
        <f t="shared" si="0"/>
        <v>0.19716599190283401</v>
      </c>
      <c r="Q5" s="6">
        <f t="shared" si="0"/>
        <v>0.05</v>
      </c>
      <c r="R5" s="6">
        <f t="shared" si="0"/>
        <v>0.16619758818333094</v>
      </c>
      <c r="S5" s="8">
        <f t="shared" si="0"/>
        <v>8.1481481481481488E-2</v>
      </c>
      <c r="W5"/>
    </row>
    <row r="6" spans="1:23" x14ac:dyDescent="0.25">
      <c r="A6" s="1" t="s">
        <v>13</v>
      </c>
      <c r="B6" s="3">
        <v>10</v>
      </c>
      <c r="C6" s="7">
        <v>15</v>
      </c>
      <c r="D6" s="3">
        <v>1510</v>
      </c>
      <c r="E6" s="4">
        <v>6</v>
      </c>
      <c r="F6" s="17">
        <v>1400</v>
      </c>
      <c r="G6" s="17">
        <v>7.333333333333333</v>
      </c>
      <c r="H6" s="4">
        <v>622</v>
      </c>
      <c r="I6" s="4">
        <v>1</v>
      </c>
      <c r="J6" s="4">
        <v>17916</v>
      </c>
      <c r="K6" s="4">
        <v>81</v>
      </c>
      <c r="L6" s="5">
        <f t="shared" si="1"/>
        <v>0.13602378164129358</v>
      </c>
      <c r="M6" s="6">
        <f t="shared" si="0"/>
        <v>7.1428571428571425E-2</v>
      </c>
      <c r="N6" s="6">
        <f t="shared" si="0"/>
        <v>0.12428793371310201</v>
      </c>
      <c r="O6" s="6">
        <f t="shared" si="0"/>
        <v>9.3816631130063957E-2</v>
      </c>
      <c r="P6" s="6">
        <f t="shared" si="0"/>
        <v>0.12591093117408908</v>
      </c>
      <c r="Q6" s="6">
        <f t="shared" si="0"/>
        <v>0.05</v>
      </c>
      <c r="R6" s="6">
        <f t="shared" si="0"/>
        <v>0.12268627894077284</v>
      </c>
      <c r="S6" s="8">
        <f t="shared" si="0"/>
        <v>8.5714285714285715E-2</v>
      </c>
    </row>
    <row r="7" spans="1:23" x14ac:dyDescent="0.25">
      <c r="A7" s="1" t="s">
        <v>14</v>
      </c>
      <c r="B7" s="3">
        <v>15</v>
      </c>
      <c r="C7" s="7">
        <v>20</v>
      </c>
      <c r="D7" s="3">
        <v>1182</v>
      </c>
      <c r="E7" s="4">
        <v>12</v>
      </c>
      <c r="F7" s="17">
        <v>1002.6666666666666</v>
      </c>
      <c r="G7" s="17">
        <v>8.1666666666666661</v>
      </c>
      <c r="H7" s="4">
        <v>414</v>
      </c>
      <c r="I7" s="4">
        <v>1</v>
      </c>
      <c r="J7" s="4">
        <v>13019</v>
      </c>
      <c r="K7" s="4">
        <v>88</v>
      </c>
      <c r="L7" s="5">
        <f t="shared" si="1"/>
        <v>0.1064768939735159</v>
      </c>
      <c r="M7" s="6">
        <f t="shared" si="0"/>
        <v>0.14285714285714285</v>
      </c>
      <c r="N7" s="6">
        <f t="shared" si="0"/>
        <v>8.9013834430716865E-2</v>
      </c>
      <c r="O7" s="6">
        <f t="shared" si="0"/>
        <v>0.10447761194029849</v>
      </c>
      <c r="P7" s="6">
        <f t="shared" si="0"/>
        <v>8.3805668016194337E-2</v>
      </c>
      <c r="Q7" s="6">
        <f t="shared" si="0"/>
        <v>0.05</v>
      </c>
      <c r="R7" s="6">
        <f t="shared" si="0"/>
        <v>8.9152303278071096E-2</v>
      </c>
      <c r="S7" s="8">
        <f t="shared" si="0"/>
        <v>9.3121693121693119E-2</v>
      </c>
    </row>
    <row r="8" spans="1:23" x14ac:dyDescent="0.25">
      <c r="A8" s="1" t="s">
        <v>15</v>
      </c>
      <c r="B8" s="3">
        <v>20</v>
      </c>
      <c r="C8" s="7">
        <v>25</v>
      </c>
      <c r="D8" s="3">
        <v>794</v>
      </c>
      <c r="E8" s="4">
        <v>7</v>
      </c>
      <c r="F8" s="17">
        <v>814.66666666666663</v>
      </c>
      <c r="G8" s="17">
        <v>4.5</v>
      </c>
      <c r="H8" s="4">
        <v>327</v>
      </c>
      <c r="I8" s="4">
        <v>1</v>
      </c>
      <c r="J8" s="4">
        <v>10561</v>
      </c>
      <c r="K8" s="4">
        <v>52</v>
      </c>
      <c r="L8" s="5">
        <f t="shared" si="1"/>
        <v>7.1525087829925227E-2</v>
      </c>
      <c r="M8" s="6">
        <f t="shared" si="0"/>
        <v>8.3333333333333329E-2</v>
      </c>
      <c r="N8" s="6">
        <f t="shared" si="0"/>
        <v>7.2323740474957446E-2</v>
      </c>
      <c r="O8" s="6">
        <f t="shared" si="0"/>
        <v>5.7569296375266518E-2</v>
      </c>
      <c r="P8" s="6">
        <f t="shared" si="0"/>
        <v>6.6194331983805671E-2</v>
      </c>
      <c r="Q8" s="6">
        <f t="shared" si="0"/>
        <v>0.05</v>
      </c>
      <c r="R8" s="6">
        <f t="shared" si="0"/>
        <v>7.2320260766549571E-2</v>
      </c>
      <c r="S8" s="8">
        <f t="shared" si="0"/>
        <v>5.5026455026455028E-2</v>
      </c>
    </row>
    <row r="9" spans="1:23" x14ac:dyDescent="0.25">
      <c r="A9" s="1" t="s">
        <v>16</v>
      </c>
      <c r="B9" s="3">
        <v>25</v>
      </c>
      <c r="C9" s="7">
        <v>30</v>
      </c>
      <c r="D9" s="3">
        <v>516</v>
      </c>
      <c r="E9" s="4">
        <v>1</v>
      </c>
      <c r="F9" s="17">
        <v>540.16666666666663</v>
      </c>
      <c r="G9" s="17">
        <v>5.166666666666667</v>
      </c>
      <c r="H9" s="4">
        <v>189</v>
      </c>
      <c r="I9" s="4">
        <v>1</v>
      </c>
      <c r="J9" s="4">
        <v>7111</v>
      </c>
      <c r="K9" s="4">
        <v>53</v>
      </c>
      <c r="L9" s="5">
        <f t="shared" si="1"/>
        <v>4.6482298891991715E-2</v>
      </c>
      <c r="M9" s="6">
        <f t="shared" si="0"/>
        <v>1.1904761904761904E-2</v>
      </c>
      <c r="N9" s="6">
        <f t="shared" si="0"/>
        <v>4.7954427757638522E-2</v>
      </c>
      <c r="O9" s="6">
        <f t="shared" si="0"/>
        <v>6.6098081023454158E-2</v>
      </c>
      <c r="P9" s="6">
        <f t="shared" si="0"/>
        <v>3.825910931174089E-2</v>
      </c>
      <c r="Q9" s="6">
        <f t="shared" si="0"/>
        <v>0.05</v>
      </c>
      <c r="R9" s="6">
        <f t="shared" si="0"/>
        <v>4.8695140072998196E-2</v>
      </c>
      <c r="S9" s="8">
        <f t="shared" si="0"/>
        <v>5.6084656084656084E-2</v>
      </c>
    </row>
    <row r="10" spans="1:23" x14ac:dyDescent="0.25">
      <c r="A10" s="1" t="s">
        <v>17</v>
      </c>
      <c r="B10" s="3">
        <v>30</v>
      </c>
      <c r="C10" s="7">
        <v>35</v>
      </c>
      <c r="D10" s="3">
        <v>286</v>
      </c>
      <c r="E10" s="4">
        <v>0</v>
      </c>
      <c r="F10" s="17">
        <v>336</v>
      </c>
      <c r="G10" s="17">
        <v>1.6666666666666667</v>
      </c>
      <c r="H10" s="4">
        <v>112</v>
      </c>
      <c r="I10" s="4">
        <v>0</v>
      </c>
      <c r="J10" s="4">
        <v>4693</v>
      </c>
      <c r="K10" s="4">
        <v>14</v>
      </c>
      <c r="L10" s="5">
        <f t="shared" si="1"/>
        <v>2.5763444734708586E-2</v>
      </c>
      <c r="M10" s="6">
        <f t="shared" si="0"/>
        <v>0</v>
      </c>
      <c r="N10" s="6">
        <f t="shared" si="0"/>
        <v>2.9829104091144483E-2</v>
      </c>
      <c r="O10" s="6">
        <f t="shared" si="0"/>
        <v>2.1321961620469083E-2</v>
      </c>
      <c r="P10" s="6">
        <f t="shared" si="0"/>
        <v>2.2672064777327937E-2</v>
      </c>
      <c r="Q10" s="6">
        <f t="shared" si="0"/>
        <v>0</v>
      </c>
      <c r="R10" s="6">
        <f t="shared" si="0"/>
        <v>3.2137012004300455E-2</v>
      </c>
      <c r="S10" s="8">
        <f t="shared" si="0"/>
        <v>1.4814814814814815E-2</v>
      </c>
    </row>
    <row r="11" spans="1:23" x14ac:dyDescent="0.25">
      <c r="A11" s="1" t="s">
        <v>18</v>
      </c>
      <c r="B11" s="3">
        <v>35</v>
      </c>
      <c r="C11" s="7">
        <v>40</v>
      </c>
      <c r="D11" s="3">
        <v>158</v>
      </c>
      <c r="E11" s="4">
        <v>1</v>
      </c>
      <c r="F11" s="17">
        <v>188.66666666666666</v>
      </c>
      <c r="G11" s="17">
        <v>2.3333333333333335</v>
      </c>
      <c r="H11" s="4">
        <v>62</v>
      </c>
      <c r="I11" s="4">
        <v>0</v>
      </c>
      <c r="J11" s="4">
        <v>2553</v>
      </c>
      <c r="K11" s="4">
        <v>28</v>
      </c>
      <c r="L11" s="5">
        <f t="shared" si="1"/>
        <v>1.423295198630754E-2</v>
      </c>
      <c r="M11" s="6">
        <f t="shared" si="0"/>
        <v>1.1904761904761904E-2</v>
      </c>
      <c r="N11" s="6">
        <f t="shared" si="0"/>
        <v>1.6749278686098983E-2</v>
      </c>
      <c r="O11" s="6">
        <f t="shared" si="0"/>
        <v>2.9850746268656716E-2</v>
      </c>
      <c r="P11" s="6">
        <f t="shared" si="0"/>
        <v>1.2550607287449392E-2</v>
      </c>
      <c r="Q11" s="6">
        <f t="shared" si="0"/>
        <v>0</v>
      </c>
      <c r="R11" s="6">
        <f t="shared" si="0"/>
        <v>1.7482589313228013E-2</v>
      </c>
      <c r="S11" s="8">
        <f t="shared" si="0"/>
        <v>2.9629629629629631E-2</v>
      </c>
    </row>
    <row r="12" spans="1:23" x14ac:dyDescent="0.25">
      <c r="A12" s="1" t="s">
        <v>19</v>
      </c>
      <c r="B12" s="3">
        <v>40</v>
      </c>
      <c r="C12" s="7">
        <v>45</v>
      </c>
      <c r="D12" s="3">
        <v>200</v>
      </c>
      <c r="E12" s="4">
        <v>5</v>
      </c>
      <c r="F12" s="17">
        <v>272.33333333333331</v>
      </c>
      <c r="G12" s="17">
        <v>1.3333333333333333</v>
      </c>
      <c r="H12" s="4">
        <v>143</v>
      </c>
      <c r="I12" s="4">
        <v>0</v>
      </c>
      <c r="J12" s="4">
        <v>3616</v>
      </c>
      <c r="K12" s="4">
        <v>23</v>
      </c>
      <c r="L12" s="5">
        <f t="shared" si="1"/>
        <v>1.8016394919376632E-2</v>
      </c>
      <c r="M12" s="6">
        <f t="shared" si="0"/>
        <v>5.9523809523809521E-2</v>
      </c>
      <c r="N12" s="6">
        <f t="shared" si="0"/>
        <v>2.4176962343715316E-2</v>
      </c>
      <c r="O12" s="6">
        <f t="shared" si="0"/>
        <v>1.7057569296375266E-2</v>
      </c>
      <c r="P12" s="6">
        <f t="shared" si="0"/>
        <v>2.8947368421052631E-2</v>
      </c>
      <c r="Q12" s="6">
        <f t="shared" si="0"/>
        <v>0</v>
      </c>
      <c r="R12" s="6">
        <f t="shared" si="0"/>
        <v>2.4761865631270072E-2</v>
      </c>
      <c r="S12" s="8">
        <f t="shared" si="0"/>
        <v>2.433862433862434E-2</v>
      </c>
    </row>
    <row r="13" spans="1:23" x14ac:dyDescent="0.25">
      <c r="A13" s="1" t="s">
        <v>20</v>
      </c>
      <c r="B13" s="3">
        <v>45</v>
      </c>
      <c r="C13" s="7">
        <v>50</v>
      </c>
      <c r="D13" s="3">
        <v>124</v>
      </c>
      <c r="E13" s="4">
        <v>1</v>
      </c>
      <c r="F13" s="17">
        <v>148</v>
      </c>
      <c r="G13" s="17">
        <v>1.5</v>
      </c>
      <c r="H13" s="4">
        <v>51</v>
      </c>
      <c r="I13" s="4">
        <v>1</v>
      </c>
      <c r="J13" s="4">
        <v>1928</v>
      </c>
      <c r="K13" s="4">
        <v>25</v>
      </c>
      <c r="L13" s="5">
        <f t="shared" si="1"/>
        <v>1.1170164850013512E-2</v>
      </c>
      <c r="M13" s="6">
        <f t="shared" si="0"/>
        <v>1.1904761904761904E-2</v>
      </c>
      <c r="N13" s="6">
        <f t="shared" si="0"/>
        <v>1.3139010135385069E-2</v>
      </c>
      <c r="O13" s="6">
        <f t="shared" si="0"/>
        <v>1.9189765458422173E-2</v>
      </c>
      <c r="P13" s="6">
        <f t="shared" si="0"/>
        <v>1.0323886639676113E-2</v>
      </c>
      <c r="Q13" s="6">
        <f t="shared" si="0"/>
        <v>0.05</v>
      </c>
      <c r="R13" s="6">
        <f t="shared" si="0"/>
        <v>1.3202676144106388E-2</v>
      </c>
      <c r="S13" s="8">
        <f t="shared" si="0"/>
        <v>2.6455026455026454E-2</v>
      </c>
    </row>
    <row r="14" spans="1:23" x14ac:dyDescent="0.25">
      <c r="A14" s="1" t="s">
        <v>21</v>
      </c>
      <c r="B14" s="3">
        <v>50</v>
      </c>
      <c r="C14" s="7">
        <v>55</v>
      </c>
      <c r="D14" s="3">
        <v>40</v>
      </c>
      <c r="E14" s="4">
        <v>0</v>
      </c>
      <c r="F14" s="17">
        <v>43.333333333333336</v>
      </c>
      <c r="G14" s="17">
        <v>0.83333333333333337</v>
      </c>
      <c r="H14" s="4">
        <v>8</v>
      </c>
      <c r="I14" s="4">
        <v>0</v>
      </c>
      <c r="J14" s="4">
        <v>541</v>
      </c>
      <c r="K14" s="4">
        <v>7</v>
      </c>
      <c r="L14" s="5">
        <f t="shared" si="1"/>
        <v>3.6032789838753264E-3</v>
      </c>
      <c r="M14" s="6">
        <f t="shared" si="0"/>
        <v>0</v>
      </c>
      <c r="N14" s="6">
        <f t="shared" si="0"/>
        <v>3.8470074720722051E-3</v>
      </c>
      <c r="O14" s="6">
        <f t="shared" si="0"/>
        <v>1.0660980810234541E-2</v>
      </c>
      <c r="P14" s="6">
        <f t="shared" si="0"/>
        <v>1.6194331983805667E-3</v>
      </c>
      <c r="Q14" s="6">
        <f t="shared" si="0"/>
        <v>0</v>
      </c>
      <c r="R14" s="6">
        <f t="shared" si="0"/>
        <v>3.7046928391916783E-3</v>
      </c>
      <c r="S14" s="8">
        <f t="shared" si="0"/>
        <v>7.4074074074074077E-3</v>
      </c>
    </row>
    <row r="15" spans="1:23" x14ac:dyDescent="0.25">
      <c r="A15" s="1" t="s">
        <v>22</v>
      </c>
      <c r="B15" s="3">
        <v>55</v>
      </c>
      <c r="C15" s="7">
        <v>60</v>
      </c>
      <c r="D15" s="3">
        <v>91</v>
      </c>
      <c r="E15" s="4">
        <v>0</v>
      </c>
      <c r="F15" s="17">
        <v>133.5</v>
      </c>
      <c r="G15" s="17">
        <v>1.3333333333333333</v>
      </c>
      <c r="H15" s="4">
        <v>54</v>
      </c>
      <c r="I15" s="4">
        <v>0</v>
      </c>
      <c r="J15" s="4">
        <v>1862</v>
      </c>
      <c r="K15" s="4">
        <v>16</v>
      </c>
      <c r="L15" s="5">
        <f t="shared" si="1"/>
        <v>8.1974596883163681E-3</v>
      </c>
      <c r="M15" s="6">
        <f t="shared" si="0"/>
        <v>0</v>
      </c>
      <c r="N15" s="6">
        <f t="shared" si="0"/>
        <v>1.185174225049937E-2</v>
      </c>
      <c r="O15" s="6">
        <f t="shared" si="0"/>
        <v>1.7057569296375266E-2</v>
      </c>
      <c r="P15" s="6">
        <f t="shared" si="0"/>
        <v>1.0931174089068825E-2</v>
      </c>
      <c r="Q15" s="6">
        <f t="shared" si="0"/>
        <v>0</v>
      </c>
      <c r="R15" s="6">
        <f t="shared" si="0"/>
        <v>1.2750717313447145E-2</v>
      </c>
      <c r="S15" s="8">
        <f t="shared" si="0"/>
        <v>1.6931216931216932E-2</v>
      </c>
    </row>
    <row r="16" spans="1:23" x14ac:dyDescent="0.25">
      <c r="A16" s="1" t="s">
        <v>23</v>
      </c>
      <c r="B16" s="3">
        <v>60</v>
      </c>
      <c r="C16" s="7">
        <v>65</v>
      </c>
      <c r="D16" s="3">
        <v>130</v>
      </c>
      <c r="E16" s="4">
        <v>1</v>
      </c>
      <c r="F16" s="17">
        <v>165.16666666666666</v>
      </c>
      <c r="G16" s="17">
        <v>1</v>
      </c>
      <c r="H16" s="4">
        <v>58</v>
      </c>
      <c r="I16" s="4">
        <v>0</v>
      </c>
      <c r="J16" s="4">
        <v>2420</v>
      </c>
      <c r="K16" s="4">
        <v>10</v>
      </c>
      <c r="L16" s="5">
        <f t="shared" si="1"/>
        <v>1.1710656697594812E-2</v>
      </c>
      <c r="M16" s="6">
        <f t="shared" si="0"/>
        <v>1.1904761904761904E-2</v>
      </c>
      <c r="N16" s="6">
        <f t="shared" si="0"/>
        <v>1.4663016941629057E-2</v>
      </c>
      <c r="O16" s="6">
        <f t="shared" si="0"/>
        <v>1.279317697228145E-2</v>
      </c>
      <c r="P16" s="6">
        <f t="shared" si="0"/>
        <v>1.174089068825911E-2</v>
      </c>
      <c r="Q16" s="6">
        <f t="shared" si="0"/>
        <v>0</v>
      </c>
      <c r="R16" s="6">
        <f t="shared" si="0"/>
        <v>1.6571823790838932E-2</v>
      </c>
      <c r="S16" s="8">
        <f t="shared" si="0"/>
        <v>1.0582010582010581E-2</v>
      </c>
    </row>
    <row r="17" spans="1:19" x14ac:dyDescent="0.25">
      <c r="A17" s="1" t="s">
        <v>24</v>
      </c>
      <c r="B17" s="3">
        <v>65</v>
      </c>
      <c r="C17" s="7">
        <v>70</v>
      </c>
      <c r="D17" s="3">
        <v>24</v>
      </c>
      <c r="E17" s="4">
        <v>1</v>
      </c>
      <c r="F17" s="17">
        <v>43.333333333333336</v>
      </c>
      <c r="G17" s="17">
        <v>1.5</v>
      </c>
      <c r="H17" s="4">
        <v>11</v>
      </c>
      <c r="I17" s="4">
        <v>0</v>
      </c>
      <c r="J17" s="4">
        <v>624</v>
      </c>
      <c r="K17" s="4">
        <v>15</v>
      </c>
      <c r="L17" s="5">
        <f t="shared" si="1"/>
        <v>2.1619673903251961E-3</v>
      </c>
      <c r="M17" s="6">
        <f t="shared" si="0"/>
        <v>1.1904761904761904E-2</v>
      </c>
      <c r="N17" s="6">
        <f t="shared" si="0"/>
        <v>3.8470074720722051E-3</v>
      </c>
      <c r="O17" s="6">
        <f t="shared" si="0"/>
        <v>1.9189765458422173E-2</v>
      </c>
      <c r="P17" s="6">
        <f t="shared" si="0"/>
        <v>2.2267206477732792E-3</v>
      </c>
      <c r="Q17" s="6">
        <f t="shared" si="0"/>
        <v>0</v>
      </c>
      <c r="R17" s="6">
        <f t="shared" si="0"/>
        <v>4.2730653080510304E-3</v>
      </c>
      <c r="S17" s="8">
        <f t="shared" si="0"/>
        <v>1.5873015873015872E-2</v>
      </c>
    </row>
    <row r="18" spans="1:19" x14ac:dyDescent="0.25">
      <c r="A18" s="1" t="s">
        <v>25</v>
      </c>
      <c r="B18" s="3">
        <v>70</v>
      </c>
      <c r="C18" s="7">
        <v>75</v>
      </c>
      <c r="D18" s="3">
        <v>49</v>
      </c>
      <c r="E18" s="4">
        <v>1</v>
      </c>
      <c r="F18" s="17">
        <v>65.333333333333329</v>
      </c>
      <c r="G18" s="17">
        <v>1.1666666666666667</v>
      </c>
      <c r="H18" s="4">
        <v>39</v>
      </c>
      <c r="I18" s="4">
        <v>0</v>
      </c>
      <c r="J18" s="4">
        <v>903</v>
      </c>
      <c r="K18" s="4">
        <v>12</v>
      </c>
      <c r="L18" s="5">
        <f t="shared" si="1"/>
        <v>4.4140167552472751E-3</v>
      </c>
      <c r="M18" s="6">
        <f t="shared" si="0"/>
        <v>1.1904761904761904E-2</v>
      </c>
      <c r="N18" s="6">
        <f t="shared" si="0"/>
        <v>5.8001035732780934E-3</v>
      </c>
      <c r="O18" s="6">
        <f t="shared" si="0"/>
        <v>1.4925373134328358E-2</v>
      </c>
      <c r="P18" s="6">
        <f t="shared" si="0"/>
        <v>7.8947368421052634E-3</v>
      </c>
      <c r="Q18" s="6">
        <f t="shared" si="0"/>
        <v>0</v>
      </c>
      <c r="R18" s="6">
        <f t="shared" si="0"/>
        <v>6.1836185467469239E-3</v>
      </c>
      <c r="S18" s="8">
        <f t="shared" si="0"/>
        <v>1.2698412698412698E-2</v>
      </c>
    </row>
    <row r="19" spans="1:19" x14ac:dyDescent="0.25">
      <c r="A19" s="1" t="s">
        <v>26</v>
      </c>
      <c r="B19" s="3">
        <v>75</v>
      </c>
      <c r="C19" s="7">
        <v>80</v>
      </c>
      <c r="D19" s="3">
        <v>105</v>
      </c>
      <c r="E19" s="4">
        <v>1</v>
      </c>
      <c r="F19" s="17">
        <v>164.5</v>
      </c>
      <c r="G19" s="17">
        <v>1</v>
      </c>
      <c r="H19" s="4">
        <v>65</v>
      </c>
      <c r="I19" s="4">
        <v>3</v>
      </c>
      <c r="J19" s="4">
        <v>2152</v>
      </c>
      <c r="K19" s="4">
        <v>21</v>
      </c>
      <c r="L19" s="5">
        <f t="shared" si="1"/>
        <v>9.4586073326727322E-3</v>
      </c>
      <c r="M19" s="6">
        <f t="shared" si="0"/>
        <v>1.1904761904761904E-2</v>
      </c>
      <c r="N19" s="6">
        <f t="shared" si="0"/>
        <v>1.4603832211289487E-2</v>
      </c>
      <c r="O19" s="6">
        <f t="shared" si="0"/>
        <v>1.279317697228145E-2</v>
      </c>
      <c r="P19" s="6">
        <f t="shared" si="0"/>
        <v>1.3157894736842105E-2</v>
      </c>
      <c r="Q19" s="6">
        <f t="shared" si="0"/>
        <v>0.15</v>
      </c>
      <c r="R19" s="6">
        <f t="shared" si="0"/>
        <v>1.4736597023919579E-2</v>
      </c>
      <c r="S19" s="8">
        <f t="shared" si="0"/>
        <v>2.2222222222222223E-2</v>
      </c>
    </row>
    <row r="20" spans="1:19" x14ac:dyDescent="0.25">
      <c r="A20" s="1" t="s">
        <v>27</v>
      </c>
      <c r="B20" s="3">
        <v>80</v>
      </c>
      <c r="C20" s="7">
        <v>85</v>
      </c>
      <c r="D20" s="3">
        <v>33</v>
      </c>
      <c r="E20" s="4">
        <v>0</v>
      </c>
      <c r="F20" s="17">
        <v>33.666666666666664</v>
      </c>
      <c r="G20" s="17">
        <v>0.33333333333333331</v>
      </c>
      <c r="H20" s="4">
        <v>17</v>
      </c>
      <c r="I20" s="4">
        <v>0</v>
      </c>
      <c r="J20" s="4">
        <v>496</v>
      </c>
      <c r="K20" s="4">
        <v>7</v>
      </c>
      <c r="L20" s="5">
        <f t="shared" si="1"/>
        <v>2.9727051616971444E-3</v>
      </c>
      <c r="M20" s="6">
        <f t="shared" si="1"/>
        <v>0</v>
      </c>
      <c r="N20" s="6">
        <f t="shared" si="1"/>
        <v>2.9888288821484053E-3</v>
      </c>
      <c r="O20" s="6">
        <f t="shared" si="1"/>
        <v>4.2643923240938165E-3</v>
      </c>
      <c r="P20" s="6">
        <f t="shared" si="1"/>
        <v>3.4412955465587046E-3</v>
      </c>
      <c r="Q20" s="6">
        <f t="shared" si="1"/>
        <v>0</v>
      </c>
      <c r="R20" s="6">
        <f t="shared" si="1"/>
        <v>3.3965390910149214E-3</v>
      </c>
      <c r="S20" s="8">
        <f t="shared" si="1"/>
        <v>7.4074074074074077E-3</v>
      </c>
    </row>
    <row r="21" spans="1:19" x14ac:dyDescent="0.25">
      <c r="A21" s="1" t="s">
        <v>28</v>
      </c>
      <c r="B21" s="3">
        <v>85</v>
      </c>
      <c r="C21" s="7">
        <v>90</v>
      </c>
      <c r="D21" s="3">
        <v>108</v>
      </c>
      <c r="E21" s="4">
        <v>6</v>
      </c>
      <c r="F21" s="17">
        <v>172.66666666666666</v>
      </c>
      <c r="G21" s="17">
        <v>5.5</v>
      </c>
      <c r="H21" s="4">
        <v>79</v>
      </c>
      <c r="I21" s="4">
        <v>0</v>
      </c>
      <c r="J21" s="4">
        <v>2413</v>
      </c>
      <c r="K21" s="4">
        <v>69</v>
      </c>
      <c r="L21" s="5">
        <f t="shared" si="1"/>
        <v>9.7288532564633809E-3</v>
      </c>
      <c r="M21" s="6">
        <f t="shared" si="1"/>
        <v>7.1428571428571425E-2</v>
      </c>
      <c r="N21" s="6">
        <f t="shared" si="1"/>
        <v>1.5328845157949246E-2</v>
      </c>
      <c r="O21" s="6">
        <f t="shared" si="1"/>
        <v>7.0362473347547971E-2</v>
      </c>
      <c r="P21" s="6">
        <f t="shared" si="1"/>
        <v>1.5991902834008098E-2</v>
      </c>
      <c r="Q21" s="6">
        <f t="shared" si="1"/>
        <v>0</v>
      </c>
      <c r="R21" s="6">
        <f t="shared" si="1"/>
        <v>1.652388876334477E-2</v>
      </c>
      <c r="S21" s="8">
        <f t="shared" si="1"/>
        <v>7.301587301587302E-2</v>
      </c>
    </row>
    <row r="22" spans="1:19" x14ac:dyDescent="0.25">
      <c r="A22" s="1" t="s">
        <v>29</v>
      </c>
      <c r="B22" s="3">
        <v>90</v>
      </c>
      <c r="C22" s="7">
        <v>95</v>
      </c>
      <c r="D22" s="3">
        <v>14</v>
      </c>
      <c r="E22" s="4">
        <v>0</v>
      </c>
      <c r="F22" s="17">
        <v>18</v>
      </c>
      <c r="G22" s="17">
        <v>0.5</v>
      </c>
      <c r="H22" s="4">
        <v>4</v>
      </c>
      <c r="I22" s="4">
        <v>0</v>
      </c>
      <c r="J22" s="4">
        <v>238</v>
      </c>
      <c r="K22" s="4">
        <v>3</v>
      </c>
      <c r="L22" s="5">
        <f t="shared" si="1"/>
        <v>1.2611476443563643E-3</v>
      </c>
      <c r="M22" s="6">
        <f t="shared" si="1"/>
        <v>0</v>
      </c>
      <c r="N22" s="6">
        <f t="shared" si="1"/>
        <v>1.5979877191684543E-3</v>
      </c>
      <c r="O22" s="6">
        <f>G22/G$26</f>
        <v>6.3965884861407248E-3</v>
      </c>
      <c r="P22" s="6">
        <f t="shared" si="1"/>
        <v>8.0971659919028337E-4</v>
      </c>
      <c r="Q22" s="6">
        <f t="shared" si="1"/>
        <v>0</v>
      </c>
      <c r="R22" s="6">
        <f t="shared" si="1"/>
        <v>1.6297909348015147E-3</v>
      </c>
      <c r="S22" s="8">
        <f t="shared" si="1"/>
        <v>3.1746031746031746E-3</v>
      </c>
    </row>
    <row r="23" spans="1:19" x14ac:dyDescent="0.25">
      <c r="A23" s="1" t="s">
        <v>30</v>
      </c>
      <c r="B23" s="3">
        <v>95</v>
      </c>
      <c r="C23" s="7">
        <v>100</v>
      </c>
      <c r="D23" s="3">
        <v>28</v>
      </c>
      <c r="E23" s="4">
        <v>1</v>
      </c>
      <c r="F23" s="17">
        <v>44.666666666666664</v>
      </c>
      <c r="G23" s="17">
        <v>1.3333333333333333</v>
      </c>
      <c r="H23" s="4">
        <v>10</v>
      </c>
      <c r="I23" s="4">
        <v>0</v>
      </c>
      <c r="J23" s="4">
        <v>607</v>
      </c>
      <c r="K23" s="4">
        <v>11</v>
      </c>
      <c r="L23" s="5">
        <f t="shared" si="1"/>
        <v>2.5222952887127286E-3</v>
      </c>
      <c r="M23" s="6">
        <f t="shared" si="1"/>
        <v>1.1904761904761904E-2</v>
      </c>
      <c r="N23" s="6">
        <f t="shared" si="1"/>
        <v>3.9653769327513497E-3</v>
      </c>
      <c r="O23" s="6">
        <f t="shared" si="1"/>
        <v>1.7057569296375266E-2</v>
      </c>
      <c r="P23" s="6">
        <f t="shared" si="1"/>
        <v>2.0242914979757085E-3</v>
      </c>
      <c r="Q23" s="6">
        <f t="shared" si="1"/>
        <v>0</v>
      </c>
      <c r="R23" s="6">
        <f t="shared" si="1"/>
        <v>4.156651669850922E-3</v>
      </c>
      <c r="S23" s="8">
        <f t="shared" si="1"/>
        <v>1.164021164021164E-2</v>
      </c>
    </row>
    <row r="24" spans="1:19" x14ac:dyDescent="0.25">
      <c r="A24" s="1" t="s">
        <v>31</v>
      </c>
      <c r="B24" s="3">
        <v>100</v>
      </c>
      <c r="C24" s="7">
        <v>150</v>
      </c>
      <c r="D24" s="3">
        <v>591</v>
      </c>
      <c r="E24" s="4">
        <v>11</v>
      </c>
      <c r="F24" s="17">
        <v>726.83333333333337</v>
      </c>
      <c r="G24" s="17">
        <v>9.8333333333333339</v>
      </c>
      <c r="H24" s="4">
        <v>281</v>
      </c>
      <c r="I24" s="4">
        <v>7</v>
      </c>
      <c r="J24" s="4">
        <v>9999</v>
      </c>
      <c r="K24" s="4">
        <v>132</v>
      </c>
      <c r="L24" s="5">
        <f t="shared" si="1"/>
        <v>5.3238446986757948E-2</v>
      </c>
      <c r="M24" s="6">
        <f t="shared" si="1"/>
        <v>0.13095238095238096</v>
      </c>
      <c r="N24" s="6">
        <f t="shared" si="1"/>
        <v>6.4526152252718794E-2</v>
      </c>
      <c r="O24" s="6">
        <f t="shared" si="1"/>
        <v>0.1257995735607676</v>
      </c>
      <c r="P24" s="6">
        <f t="shared" si="1"/>
        <v>5.6882591093117406E-2</v>
      </c>
      <c r="Q24" s="6">
        <f t="shared" si="1"/>
        <v>0.35</v>
      </c>
      <c r="R24" s="6">
        <f t="shared" si="1"/>
        <v>6.8471762844875397E-2</v>
      </c>
      <c r="S24" s="8">
        <f t="shared" si="1"/>
        <v>0.13968253968253969</v>
      </c>
    </row>
    <row r="25" spans="1:19" x14ac:dyDescent="0.25">
      <c r="A25" s="1" t="s">
        <v>32</v>
      </c>
      <c r="B25" s="3">
        <v>150</v>
      </c>
      <c r="C25" s="7"/>
      <c r="D25" s="3">
        <v>384</v>
      </c>
      <c r="E25" s="4">
        <v>8</v>
      </c>
      <c r="F25" s="17">
        <v>464.83333333333331</v>
      </c>
      <c r="G25" s="17">
        <v>8</v>
      </c>
      <c r="H25" s="4">
        <v>163</v>
      </c>
      <c r="I25" s="4">
        <v>1</v>
      </c>
      <c r="J25" s="4">
        <v>6868</v>
      </c>
      <c r="K25" s="4">
        <v>116</v>
      </c>
      <c r="L25" s="5">
        <f t="shared" si="1"/>
        <v>3.4591478245203137E-2</v>
      </c>
      <c r="M25" s="6">
        <f t="shared" si="1"/>
        <v>9.5238095238095233E-2</v>
      </c>
      <c r="N25" s="6">
        <f t="shared" si="1"/>
        <v>4.1266553229266846E-2</v>
      </c>
      <c r="O25" s="6">
        <f t="shared" si="1"/>
        <v>0.1023454157782516</v>
      </c>
      <c r="P25" s="6">
        <f t="shared" si="1"/>
        <v>3.2995951417004052E-2</v>
      </c>
      <c r="Q25" s="6">
        <f t="shared" si="1"/>
        <v>0.05</v>
      </c>
      <c r="R25" s="6">
        <f t="shared" si="1"/>
        <v>4.7031109832843712E-2</v>
      </c>
      <c r="S25" s="23">
        <f t="shared" si="1"/>
        <v>0.12275132275132275</v>
      </c>
    </row>
    <row r="26" spans="1:19" x14ac:dyDescent="0.25">
      <c r="A26" s="2"/>
      <c r="B26" s="37" t="s">
        <v>33</v>
      </c>
      <c r="C26" s="38"/>
      <c r="D26" s="11">
        <f>SUM(D4:D25)</f>
        <v>11101</v>
      </c>
      <c r="E26" s="13">
        <f t="shared" ref="E26:K26" si="2">SUM(E4:E25)</f>
        <v>84</v>
      </c>
      <c r="F26" s="18">
        <f t="shared" si="2"/>
        <v>11264.166666666668</v>
      </c>
      <c r="G26" s="18">
        <f t="shared" si="2"/>
        <v>78.166666666666671</v>
      </c>
      <c r="H26" s="13">
        <f t="shared" si="2"/>
        <v>4940</v>
      </c>
      <c r="I26" s="13">
        <f>SUM(I4:I25)</f>
        <v>20</v>
      </c>
      <c r="J26" s="13">
        <f t="shared" si="2"/>
        <v>146031</v>
      </c>
      <c r="K26" s="12">
        <f t="shared" si="2"/>
        <v>945</v>
      </c>
      <c r="L26" s="14">
        <f>SUM(L4:L25)</f>
        <v>1.0000000000000002</v>
      </c>
      <c r="M26" s="15">
        <f t="shared" ref="M26:P26" si="3">SUM(M4:M25)</f>
        <v>0.99999999999999956</v>
      </c>
      <c r="N26" s="15">
        <f t="shared" si="3"/>
        <v>1</v>
      </c>
      <c r="O26" s="15">
        <f t="shared" si="3"/>
        <v>1</v>
      </c>
      <c r="P26" s="15">
        <f t="shared" si="3"/>
        <v>1</v>
      </c>
      <c r="Q26" s="15">
        <f>SUM(Q4:Q25)</f>
        <v>1</v>
      </c>
      <c r="R26" s="15">
        <f t="shared" ref="R26:S26" si="4">SUM(R4:R25)</f>
        <v>1</v>
      </c>
      <c r="S26" s="16">
        <f t="shared" si="4"/>
        <v>0.99999999999999989</v>
      </c>
    </row>
  </sheetData>
  <mergeCells count="12">
    <mergeCell ref="R2:S2"/>
    <mergeCell ref="B26:C26"/>
    <mergeCell ref="B1:C2"/>
    <mergeCell ref="D1:K1"/>
    <mergeCell ref="L1:S1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5E6A-AE16-4D7A-B3A6-6E4DF91529E5}">
  <dimension ref="A1:M25"/>
  <sheetViews>
    <sheetView workbookViewId="0">
      <selection activeCell="L3" sqref="L3"/>
    </sheetView>
  </sheetViews>
  <sheetFormatPr defaultRowHeight="15" x14ac:dyDescent="0.25"/>
  <cols>
    <col min="2" max="2" width="11" bestFit="1" customWidth="1"/>
    <col min="12" max="12" width="9.28515625" bestFit="1" customWidth="1"/>
    <col min="13" max="13" width="11" bestFit="1" customWidth="1"/>
  </cols>
  <sheetData>
    <row r="1" spans="1:13" x14ac:dyDescent="0.25">
      <c r="A1" s="28" t="s">
        <v>3</v>
      </c>
      <c r="B1" s="29"/>
      <c r="C1" t="s">
        <v>4</v>
      </c>
      <c r="G1" t="s">
        <v>39</v>
      </c>
    </row>
    <row r="2" spans="1:13" x14ac:dyDescent="0.25">
      <c r="A2" s="30" t="s">
        <v>9</v>
      </c>
      <c r="B2" s="31" t="s">
        <v>10</v>
      </c>
      <c r="C2" t="s">
        <v>36</v>
      </c>
      <c r="D2" t="s">
        <v>0</v>
      </c>
      <c r="E2" t="s">
        <v>37</v>
      </c>
      <c r="F2" t="s">
        <v>38</v>
      </c>
      <c r="G2" s="1" t="s">
        <v>36</v>
      </c>
      <c r="H2" s="1" t="s">
        <v>0</v>
      </c>
      <c r="I2" s="1" t="s">
        <v>37</v>
      </c>
      <c r="J2" s="1" t="s">
        <v>38</v>
      </c>
    </row>
    <row r="3" spans="1:13" x14ac:dyDescent="0.25">
      <c r="A3" s="3">
        <v>0</v>
      </c>
      <c r="B3" s="7">
        <v>5000</v>
      </c>
      <c r="C3">
        <f>'TLD Oct 2018'!D4</f>
        <v>2703</v>
      </c>
      <c r="D3" s="25">
        <f>'TLD Oct 2018'!F4</f>
        <v>2539.3333333333335</v>
      </c>
      <c r="E3">
        <f>'TLD Oct 2018'!H4</f>
        <v>1257</v>
      </c>
      <c r="F3">
        <f>'TLD Oct 2018'!J4</f>
        <v>31241</v>
      </c>
      <c r="G3" s="27">
        <f>C3/SUM(C$3:C$24)</f>
        <v>0.24349157733537519</v>
      </c>
      <c r="H3" s="27">
        <f t="shared" ref="H3:J3" si="0">D3/SUM(D$3:D$24)</f>
        <v>0.22543463786343124</v>
      </c>
      <c r="I3" s="27">
        <f t="shared" si="0"/>
        <v>0.25445344129554653</v>
      </c>
      <c r="J3" s="27">
        <f t="shared" si="0"/>
        <v>0.2139340277064459</v>
      </c>
      <c r="L3" s="34"/>
      <c r="M3" s="34"/>
    </row>
    <row r="4" spans="1:13" x14ac:dyDescent="0.25">
      <c r="A4" s="3">
        <v>5000</v>
      </c>
      <c r="B4" s="7">
        <v>10000</v>
      </c>
      <c r="C4">
        <f>'TLD Oct 2018'!D5</f>
        <v>2031</v>
      </c>
      <c r="D4" s="25">
        <f>'TLD Oct 2018'!F5</f>
        <v>1946.5</v>
      </c>
      <c r="E4">
        <f>'TLD Oct 2018'!H5</f>
        <v>974</v>
      </c>
      <c r="F4">
        <f>'TLD Oct 2018'!J5</f>
        <v>24270</v>
      </c>
      <c r="G4" s="27">
        <f t="shared" ref="G4:G24" si="1">C4/SUM(C$3:C$24)</f>
        <v>0.18295649040626971</v>
      </c>
      <c r="H4" s="27">
        <f t="shared" ref="H4:H24" si="2">D4/SUM(D$3:D$24)</f>
        <v>0.17280461640896647</v>
      </c>
      <c r="I4" s="27">
        <f t="shared" ref="I4:I24" si="3">E4/SUM(E$3:E$24)</f>
        <v>0.19716599190283401</v>
      </c>
      <c r="J4" s="27">
        <f t="shared" ref="J4:J24" si="4">F4/SUM(F$3:F$24)</f>
        <v>0.16619758818333094</v>
      </c>
      <c r="L4" s="34"/>
      <c r="M4" s="34"/>
    </row>
    <row r="5" spans="1:13" x14ac:dyDescent="0.25">
      <c r="A5" s="3">
        <v>10000</v>
      </c>
      <c r="B5" s="7">
        <v>15000</v>
      </c>
      <c r="C5">
        <f>'TLD Oct 2018'!D6</f>
        <v>1510</v>
      </c>
      <c r="D5" s="25">
        <f>'TLD Oct 2018'!F6</f>
        <v>1400</v>
      </c>
      <c r="E5">
        <f>'TLD Oct 2018'!H6</f>
        <v>622</v>
      </c>
      <c r="F5">
        <f>'TLD Oct 2018'!J6</f>
        <v>17916</v>
      </c>
      <c r="G5" s="27">
        <f t="shared" si="1"/>
        <v>0.13602378164129358</v>
      </c>
      <c r="H5" s="27">
        <f t="shared" si="2"/>
        <v>0.12428793371310201</v>
      </c>
      <c r="I5" s="27">
        <f t="shared" si="3"/>
        <v>0.12591093117408908</v>
      </c>
      <c r="J5" s="27">
        <f t="shared" si="4"/>
        <v>0.12268627894077284</v>
      </c>
      <c r="L5" s="34"/>
      <c r="M5" s="34"/>
    </row>
    <row r="6" spans="1:13" x14ac:dyDescent="0.25">
      <c r="A6" s="3">
        <v>15000</v>
      </c>
      <c r="B6" s="7">
        <v>20000</v>
      </c>
      <c r="C6">
        <f>'TLD Oct 2018'!D7</f>
        <v>1182</v>
      </c>
      <c r="D6" s="25">
        <f>'TLD Oct 2018'!F7</f>
        <v>1002.6666666666666</v>
      </c>
      <c r="E6">
        <f>'TLD Oct 2018'!H7</f>
        <v>414</v>
      </c>
      <c r="F6">
        <f>'TLD Oct 2018'!J7</f>
        <v>13019</v>
      </c>
      <c r="G6" s="27">
        <f t="shared" si="1"/>
        <v>0.1064768939735159</v>
      </c>
      <c r="H6" s="27">
        <f t="shared" si="2"/>
        <v>8.9013834430716865E-2</v>
      </c>
      <c r="I6" s="27">
        <f t="shared" si="3"/>
        <v>8.3805668016194337E-2</v>
      </c>
      <c r="J6" s="27">
        <f t="shared" si="4"/>
        <v>8.9152303278071096E-2</v>
      </c>
      <c r="L6" s="34"/>
      <c r="M6" s="34"/>
    </row>
    <row r="7" spans="1:13" x14ac:dyDescent="0.25">
      <c r="A7" s="3">
        <v>20000</v>
      </c>
      <c r="B7" s="7">
        <v>25000</v>
      </c>
      <c r="C7">
        <f>'TLD Oct 2018'!D8</f>
        <v>794</v>
      </c>
      <c r="D7" s="25">
        <f>'TLD Oct 2018'!F8</f>
        <v>814.66666666666663</v>
      </c>
      <c r="E7">
        <f>'TLD Oct 2018'!H8</f>
        <v>327</v>
      </c>
      <c r="F7">
        <f>'TLD Oct 2018'!J8</f>
        <v>10561</v>
      </c>
      <c r="G7" s="27">
        <f t="shared" si="1"/>
        <v>7.1525087829925227E-2</v>
      </c>
      <c r="H7" s="27">
        <f t="shared" si="2"/>
        <v>7.2323740474957446E-2</v>
      </c>
      <c r="I7" s="27">
        <f t="shared" si="3"/>
        <v>6.6194331983805671E-2</v>
      </c>
      <c r="J7" s="27">
        <f t="shared" si="4"/>
        <v>7.2320260766549571E-2</v>
      </c>
      <c r="L7" s="34"/>
      <c r="M7" s="34"/>
    </row>
    <row r="8" spans="1:13" x14ac:dyDescent="0.25">
      <c r="A8" s="3">
        <v>25000</v>
      </c>
      <c r="B8" s="7">
        <v>30000</v>
      </c>
      <c r="C8">
        <f>'TLD Oct 2018'!D9</f>
        <v>516</v>
      </c>
      <c r="D8" s="25">
        <f>'TLD Oct 2018'!F9</f>
        <v>540.16666666666663</v>
      </c>
      <c r="E8">
        <f>'TLD Oct 2018'!H9</f>
        <v>189</v>
      </c>
      <c r="F8">
        <f>'TLD Oct 2018'!J9</f>
        <v>7111</v>
      </c>
      <c r="G8" s="27">
        <f t="shared" si="1"/>
        <v>4.6482298891991715E-2</v>
      </c>
      <c r="H8" s="27">
        <f t="shared" si="2"/>
        <v>4.7954427757638522E-2</v>
      </c>
      <c r="I8" s="27">
        <f t="shared" si="3"/>
        <v>3.825910931174089E-2</v>
      </c>
      <c r="J8" s="27">
        <f t="shared" si="4"/>
        <v>4.8695140072998196E-2</v>
      </c>
      <c r="L8" s="34"/>
      <c r="M8" s="34"/>
    </row>
    <row r="9" spans="1:13" x14ac:dyDescent="0.25">
      <c r="A9" s="3">
        <v>30000</v>
      </c>
      <c r="B9" s="7">
        <v>35000</v>
      </c>
      <c r="C9">
        <f>'TLD Oct 2018'!D10</f>
        <v>286</v>
      </c>
      <c r="D9" s="25">
        <f>'TLD Oct 2018'!F10</f>
        <v>336</v>
      </c>
      <c r="E9">
        <f>'TLD Oct 2018'!H10</f>
        <v>112</v>
      </c>
      <c r="F9">
        <f>'TLD Oct 2018'!J10</f>
        <v>4693</v>
      </c>
      <c r="G9" s="27">
        <f t="shared" si="1"/>
        <v>2.5763444734708586E-2</v>
      </c>
      <c r="H9" s="27">
        <f t="shared" si="2"/>
        <v>2.9829104091144483E-2</v>
      </c>
      <c r="I9" s="27">
        <f t="shared" si="3"/>
        <v>2.2672064777327937E-2</v>
      </c>
      <c r="J9" s="27">
        <f t="shared" si="4"/>
        <v>3.2137012004300455E-2</v>
      </c>
      <c r="L9" s="34"/>
      <c r="M9" s="34"/>
    </row>
    <row r="10" spans="1:13" x14ac:dyDescent="0.25">
      <c r="A10" s="3">
        <v>35000</v>
      </c>
      <c r="B10" s="7">
        <v>40000</v>
      </c>
      <c r="C10">
        <f>'TLD Oct 2018'!D11</f>
        <v>158</v>
      </c>
      <c r="D10" s="25">
        <f>'TLD Oct 2018'!F11</f>
        <v>188.66666666666666</v>
      </c>
      <c r="E10">
        <f>'TLD Oct 2018'!H11</f>
        <v>62</v>
      </c>
      <c r="F10">
        <f>'TLD Oct 2018'!J11</f>
        <v>2553</v>
      </c>
      <c r="G10" s="27">
        <f t="shared" si="1"/>
        <v>1.423295198630754E-2</v>
      </c>
      <c r="H10" s="27">
        <f t="shared" si="2"/>
        <v>1.6749278686098983E-2</v>
      </c>
      <c r="I10" s="27">
        <f t="shared" si="3"/>
        <v>1.2550607287449392E-2</v>
      </c>
      <c r="J10" s="27">
        <f t="shared" si="4"/>
        <v>1.7482589313228013E-2</v>
      </c>
      <c r="L10" s="34"/>
      <c r="M10" s="34"/>
    </row>
    <row r="11" spans="1:13" x14ac:dyDescent="0.25">
      <c r="A11" s="3">
        <v>40000</v>
      </c>
      <c r="B11" s="7">
        <v>45000</v>
      </c>
      <c r="C11">
        <f>'TLD Oct 2018'!D12</f>
        <v>200</v>
      </c>
      <c r="D11" s="25">
        <f>'TLD Oct 2018'!F12</f>
        <v>272.33333333333331</v>
      </c>
      <c r="E11">
        <f>'TLD Oct 2018'!H12</f>
        <v>143</v>
      </c>
      <c r="F11">
        <f>'TLD Oct 2018'!J12</f>
        <v>3616</v>
      </c>
      <c r="G11" s="27">
        <f t="shared" si="1"/>
        <v>1.8016394919376632E-2</v>
      </c>
      <c r="H11" s="27">
        <f t="shared" si="2"/>
        <v>2.4176962343715316E-2</v>
      </c>
      <c r="I11" s="27">
        <f t="shared" si="3"/>
        <v>2.8947368421052631E-2</v>
      </c>
      <c r="J11" s="27">
        <f t="shared" si="4"/>
        <v>2.4761865631270072E-2</v>
      </c>
      <c r="L11" s="34"/>
      <c r="M11" s="34"/>
    </row>
    <row r="12" spans="1:13" x14ac:dyDescent="0.25">
      <c r="A12" s="3">
        <v>45000</v>
      </c>
      <c r="B12" s="7">
        <v>50000</v>
      </c>
      <c r="C12">
        <f>'TLD Oct 2018'!D13</f>
        <v>124</v>
      </c>
      <c r="D12" s="25">
        <f>'TLD Oct 2018'!F13</f>
        <v>148</v>
      </c>
      <c r="E12">
        <f>'TLD Oct 2018'!H13</f>
        <v>51</v>
      </c>
      <c r="F12">
        <f>'TLD Oct 2018'!J13</f>
        <v>1928</v>
      </c>
      <c r="G12" s="27">
        <f t="shared" si="1"/>
        <v>1.1170164850013512E-2</v>
      </c>
      <c r="H12" s="27">
        <f t="shared" si="2"/>
        <v>1.3139010135385069E-2</v>
      </c>
      <c r="I12" s="27">
        <f t="shared" si="3"/>
        <v>1.0323886639676113E-2</v>
      </c>
      <c r="J12" s="27">
        <f t="shared" si="4"/>
        <v>1.3202676144106388E-2</v>
      </c>
      <c r="L12" s="34"/>
      <c r="M12" s="34"/>
    </row>
    <row r="13" spans="1:13" x14ac:dyDescent="0.25">
      <c r="A13" s="3">
        <v>50000</v>
      </c>
      <c r="B13" s="7">
        <v>55000</v>
      </c>
      <c r="C13">
        <f>'TLD Oct 2018'!D14</f>
        <v>40</v>
      </c>
      <c r="D13" s="25">
        <f>'TLD Oct 2018'!F14</f>
        <v>43.333333333333336</v>
      </c>
      <c r="E13">
        <f>'TLD Oct 2018'!H14</f>
        <v>8</v>
      </c>
      <c r="F13">
        <f>'TLD Oct 2018'!J14</f>
        <v>541</v>
      </c>
      <c r="G13" s="27">
        <f t="shared" si="1"/>
        <v>3.6032789838753264E-3</v>
      </c>
      <c r="H13" s="27">
        <f t="shared" si="2"/>
        <v>3.8470074720722051E-3</v>
      </c>
      <c r="I13" s="27">
        <f t="shared" si="3"/>
        <v>1.6194331983805667E-3</v>
      </c>
      <c r="J13" s="27">
        <f t="shared" si="4"/>
        <v>3.7046928391916783E-3</v>
      </c>
      <c r="L13" s="34"/>
      <c r="M13" s="34"/>
    </row>
    <row r="14" spans="1:13" x14ac:dyDescent="0.25">
      <c r="A14" s="3">
        <v>55000</v>
      </c>
      <c r="B14" s="7">
        <v>60000</v>
      </c>
      <c r="C14">
        <f>'TLD Oct 2018'!D15</f>
        <v>91</v>
      </c>
      <c r="D14" s="25">
        <f>'TLD Oct 2018'!F15</f>
        <v>133.5</v>
      </c>
      <c r="E14">
        <f>'TLD Oct 2018'!H15</f>
        <v>54</v>
      </c>
      <c r="F14">
        <f>'TLD Oct 2018'!J15</f>
        <v>1862</v>
      </c>
      <c r="G14" s="27">
        <f t="shared" si="1"/>
        <v>8.1974596883163681E-3</v>
      </c>
      <c r="H14" s="27">
        <f t="shared" si="2"/>
        <v>1.185174225049937E-2</v>
      </c>
      <c r="I14" s="27">
        <f t="shared" si="3"/>
        <v>1.0931174089068825E-2</v>
      </c>
      <c r="J14" s="27">
        <f t="shared" si="4"/>
        <v>1.2750717313447145E-2</v>
      </c>
      <c r="L14" s="34"/>
      <c r="M14" s="34"/>
    </row>
    <row r="15" spans="1:13" x14ac:dyDescent="0.25">
      <c r="A15" s="3">
        <v>60000</v>
      </c>
      <c r="B15" s="7">
        <v>65000</v>
      </c>
      <c r="C15">
        <f>'TLD Oct 2018'!D16</f>
        <v>130</v>
      </c>
      <c r="D15" s="25">
        <f>'TLD Oct 2018'!F16</f>
        <v>165.16666666666666</v>
      </c>
      <c r="E15">
        <f>'TLD Oct 2018'!H16</f>
        <v>58</v>
      </c>
      <c r="F15">
        <f>'TLD Oct 2018'!J16</f>
        <v>2420</v>
      </c>
      <c r="G15" s="27">
        <f t="shared" si="1"/>
        <v>1.1710656697594812E-2</v>
      </c>
      <c r="H15" s="27">
        <f t="shared" si="2"/>
        <v>1.4663016941629057E-2</v>
      </c>
      <c r="I15" s="27">
        <f t="shared" si="3"/>
        <v>1.174089068825911E-2</v>
      </c>
      <c r="J15" s="27">
        <f t="shared" si="4"/>
        <v>1.6571823790838932E-2</v>
      </c>
      <c r="L15" s="34"/>
      <c r="M15" s="34"/>
    </row>
    <row r="16" spans="1:13" x14ac:dyDescent="0.25">
      <c r="A16" s="3">
        <v>65000</v>
      </c>
      <c r="B16" s="7">
        <v>70000</v>
      </c>
      <c r="C16">
        <f>'TLD Oct 2018'!D17</f>
        <v>24</v>
      </c>
      <c r="D16" s="25">
        <f>'TLD Oct 2018'!F17</f>
        <v>43.333333333333336</v>
      </c>
      <c r="E16">
        <f>'TLD Oct 2018'!H17</f>
        <v>11</v>
      </c>
      <c r="F16">
        <f>'TLD Oct 2018'!J17</f>
        <v>624</v>
      </c>
      <c r="G16" s="27">
        <f t="shared" si="1"/>
        <v>2.1619673903251961E-3</v>
      </c>
      <c r="H16" s="27">
        <f t="shared" si="2"/>
        <v>3.8470074720722051E-3</v>
      </c>
      <c r="I16" s="27">
        <f t="shared" si="3"/>
        <v>2.2267206477732792E-3</v>
      </c>
      <c r="J16" s="27">
        <f t="shared" si="4"/>
        <v>4.2730653080510304E-3</v>
      </c>
      <c r="L16" s="34"/>
      <c r="M16" s="34"/>
    </row>
    <row r="17" spans="1:13" x14ac:dyDescent="0.25">
      <c r="A17" s="3">
        <v>70000</v>
      </c>
      <c r="B17" s="7">
        <v>75000</v>
      </c>
      <c r="C17">
        <f>'TLD Oct 2018'!D18</f>
        <v>49</v>
      </c>
      <c r="D17" s="25">
        <f>'TLD Oct 2018'!F18</f>
        <v>65.333333333333329</v>
      </c>
      <c r="E17">
        <f>'TLD Oct 2018'!H18</f>
        <v>39</v>
      </c>
      <c r="F17">
        <f>'TLD Oct 2018'!J18</f>
        <v>903</v>
      </c>
      <c r="G17" s="27">
        <f t="shared" si="1"/>
        <v>4.4140167552472751E-3</v>
      </c>
      <c r="H17" s="27">
        <f t="shared" si="2"/>
        <v>5.8001035732780934E-3</v>
      </c>
      <c r="I17" s="27">
        <f t="shared" si="3"/>
        <v>7.8947368421052634E-3</v>
      </c>
      <c r="J17" s="27">
        <f t="shared" si="4"/>
        <v>6.1836185467469239E-3</v>
      </c>
      <c r="L17" s="34"/>
      <c r="M17" s="34"/>
    </row>
    <row r="18" spans="1:13" x14ac:dyDescent="0.25">
      <c r="A18" s="3">
        <v>75000</v>
      </c>
      <c r="B18" s="7">
        <v>80000</v>
      </c>
      <c r="C18">
        <f>'TLD Oct 2018'!D19</f>
        <v>105</v>
      </c>
      <c r="D18" s="25">
        <f>'TLD Oct 2018'!F19</f>
        <v>164.5</v>
      </c>
      <c r="E18">
        <f>'TLD Oct 2018'!H19</f>
        <v>65</v>
      </c>
      <c r="F18">
        <f>'TLD Oct 2018'!J19</f>
        <v>2152</v>
      </c>
      <c r="G18" s="27">
        <f t="shared" si="1"/>
        <v>9.4586073326727322E-3</v>
      </c>
      <c r="H18" s="27">
        <f t="shared" si="2"/>
        <v>1.4603832211289487E-2</v>
      </c>
      <c r="I18" s="27">
        <f t="shared" si="3"/>
        <v>1.3157894736842105E-2</v>
      </c>
      <c r="J18" s="27">
        <f t="shared" si="4"/>
        <v>1.4736597023919579E-2</v>
      </c>
      <c r="L18" s="34"/>
      <c r="M18" s="34"/>
    </row>
    <row r="19" spans="1:13" x14ac:dyDescent="0.25">
      <c r="A19" s="3">
        <v>80000</v>
      </c>
      <c r="B19" s="7">
        <v>85000</v>
      </c>
      <c r="C19">
        <f>'TLD Oct 2018'!D20</f>
        <v>33</v>
      </c>
      <c r="D19" s="25">
        <f>'TLD Oct 2018'!F20</f>
        <v>33.666666666666664</v>
      </c>
      <c r="E19">
        <f>'TLD Oct 2018'!H20</f>
        <v>17</v>
      </c>
      <c r="F19">
        <f>'TLD Oct 2018'!J20</f>
        <v>496</v>
      </c>
      <c r="G19" s="27">
        <f t="shared" si="1"/>
        <v>2.9727051616971444E-3</v>
      </c>
      <c r="H19" s="27">
        <f t="shared" si="2"/>
        <v>2.9888288821484053E-3</v>
      </c>
      <c r="I19" s="27">
        <f t="shared" si="3"/>
        <v>3.4412955465587046E-3</v>
      </c>
      <c r="J19" s="27">
        <f t="shared" si="4"/>
        <v>3.3965390910149214E-3</v>
      </c>
      <c r="L19" s="34"/>
      <c r="M19" s="34"/>
    </row>
    <row r="20" spans="1:13" x14ac:dyDescent="0.25">
      <c r="A20" s="3">
        <v>85000</v>
      </c>
      <c r="B20" s="7">
        <v>90000</v>
      </c>
      <c r="C20">
        <f>'TLD Oct 2018'!D21</f>
        <v>108</v>
      </c>
      <c r="D20" s="25">
        <f>'TLD Oct 2018'!F21</f>
        <v>172.66666666666666</v>
      </c>
      <c r="E20">
        <f>'TLD Oct 2018'!H21</f>
        <v>79</v>
      </c>
      <c r="F20">
        <f>'TLD Oct 2018'!J21</f>
        <v>2413</v>
      </c>
      <c r="G20" s="27">
        <f t="shared" si="1"/>
        <v>9.7288532564633809E-3</v>
      </c>
      <c r="H20" s="27">
        <f t="shared" si="2"/>
        <v>1.5328845157949246E-2</v>
      </c>
      <c r="I20" s="27">
        <f t="shared" si="3"/>
        <v>1.5991902834008098E-2</v>
      </c>
      <c r="J20" s="27">
        <f t="shared" si="4"/>
        <v>1.652388876334477E-2</v>
      </c>
      <c r="L20" s="34"/>
      <c r="M20" s="34"/>
    </row>
    <row r="21" spans="1:13" x14ac:dyDescent="0.25">
      <c r="A21" s="3">
        <v>90000</v>
      </c>
      <c r="B21" s="7">
        <v>95000</v>
      </c>
      <c r="C21">
        <f>'TLD Oct 2018'!D22</f>
        <v>14</v>
      </c>
      <c r="D21" s="25">
        <f>'TLD Oct 2018'!F22</f>
        <v>18</v>
      </c>
      <c r="E21">
        <f>'TLD Oct 2018'!H22</f>
        <v>4</v>
      </c>
      <c r="F21">
        <f>'TLD Oct 2018'!J22</f>
        <v>238</v>
      </c>
      <c r="G21" s="27">
        <f t="shared" si="1"/>
        <v>1.2611476443563643E-3</v>
      </c>
      <c r="H21" s="27">
        <f t="shared" si="2"/>
        <v>1.5979877191684543E-3</v>
      </c>
      <c r="I21" s="27">
        <f t="shared" si="3"/>
        <v>8.0971659919028337E-4</v>
      </c>
      <c r="J21" s="27">
        <f t="shared" si="4"/>
        <v>1.6297909348015147E-3</v>
      </c>
      <c r="L21" s="34"/>
      <c r="M21" s="34"/>
    </row>
    <row r="22" spans="1:13" x14ac:dyDescent="0.25">
      <c r="A22" s="3">
        <v>95000</v>
      </c>
      <c r="B22" s="7">
        <v>100000</v>
      </c>
      <c r="C22">
        <f>'TLD Oct 2018'!D23</f>
        <v>28</v>
      </c>
      <c r="D22" s="25">
        <f>'TLD Oct 2018'!F23</f>
        <v>44.666666666666664</v>
      </c>
      <c r="E22">
        <f>'TLD Oct 2018'!H23</f>
        <v>10</v>
      </c>
      <c r="F22">
        <f>'TLD Oct 2018'!J23</f>
        <v>607</v>
      </c>
      <c r="G22" s="27">
        <f t="shared" si="1"/>
        <v>2.5222952887127286E-3</v>
      </c>
      <c r="H22" s="27">
        <f t="shared" si="2"/>
        <v>3.9653769327513497E-3</v>
      </c>
      <c r="I22" s="27">
        <f t="shared" si="3"/>
        <v>2.0242914979757085E-3</v>
      </c>
      <c r="J22" s="27">
        <f t="shared" si="4"/>
        <v>4.156651669850922E-3</v>
      </c>
      <c r="L22" s="34"/>
      <c r="M22" s="34"/>
    </row>
    <row r="23" spans="1:13" x14ac:dyDescent="0.25">
      <c r="A23" s="3">
        <v>100000</v>
      </c>
      <c r="B23" s="7">
        <v>150000</v>
      </c>
      <c r="C23">
        <f>'TLD Oct 2018'!D24</f>
        <v>591</v>
      </c>
      <c r="D23" s="25">
        <f>'TLD Oct 2018'!F24</f>
        <v>726.83333333333337</v>
      </c>
      <c r="E23">
        <f>'TLD Oct 2018'!H24</f>
        <v>281</v>
      </c>
      <c r="F23">
        <f>'TLD Oct 2018'!J24</f>
        <v>9999</v>
      </c>
      <c r="G23" s="27">
        <f t="shared" si="1"/>
        <v>5.3238446986757948E-2</v>
      </c>
      <c r="H23" s="27">
        <f t="shared" si="2"/>
        <v>6.4526152252718794E-2</v>
      </c>
      <c r="I23" s="27">
        <f t="shared" si="3"/>
        <v>5.6882591093117406E-2</v>
      </c>
      <c r="J23" s="27">
        <f t="shared" si="4"/>
        <v>6.8471762844875397E-2</v>
      </c>
      <c r="L23" s="34"/>
      <c r="M23" s="34"/>
    </row>
    <row r="24" spans="1:13" x14ac:dyDescent="0.25">
      <c r="A24" s="3">
        <v>150000</v>
      </c>
      <c r="B24" s="7">
        <v>1000000000</v>
      </c>
      <c r="C24">
        <f>'TLD Oct 2018'!D25</f>
        <v>384</v>
      </c>
      <c r="D24" s="25">
        <f>'TLD Oct 2018'!F25</f>
        <v>464.83333333333331</v>
      </c>
      <c r="E24">
        <f>'TLD Oct 2018'!H25</f>
        <v>163</v>
      </c>
      <c r="F24">
        <f>'TLD Oct 2018'!J25</f>
        <v>6868</v>
      </c>
      <c r="G24" s="27">
        <f t="shared" si="1"/>
        <v>3.4591478245203137E-2</v>
      </c>
      <c r="H24" s="27">
        <f t="shared" si="2"/>
        <v>4.1266553229266846E-2</v>
      </c>
      <c r="I24" s="27">
        <f t="shared" si="3"/>
        <v>3.2995951417004052E-2</v>
      </c>
      <c r="J24" s="27">
        <f t="shared" si="4"/>
        <v>4.7031109832843712E-2</v>
      </c>
      <c r="L24" s="34"/>
      <c r="M24" s="34"/>
    </row>
    <row r="25" spans="1:13" x14ac:dyDescent="0.25">
      <c r="D25" s="1"/>
      <c r="E25" s="1"/>
      <c r="F25" s="1"/>
      <c r="G25" s="26"/>
      <c r="H25" s="26"/>
      <c r="I25" s="26"/>
      <c r="J25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3163-9F92-43D5-B820-F936CCB08912}">
  <dimension ref="A1:M25"/>
  <sheetViews>
    <sheetView workbookViewId="0">
      <selection activeCell="K15" sqref="K15"/>
    </sheetView>
  </sheetViews>
  <sheetFormatPr defaultColWidth="9.140625" defaultRowHeight="15" x14ac:dyDescent="0.25"/>
  <cols>
    <col min="1" max="1" width="9.140625" style="1"/>
    <col min="2" max="2" width="11" style="1" bestFit="1" customWidth="1"/>
    <col min="3" max="11" width="9.140625" style="1"/>
    <col min="12" max="12" width="9.28515625" style="1" bestFit="1" customWidth="1"/>
    <col min="13" max="13" width="11" style="1" bestFit="1" customWidth="1"/>
    <col min="14" max="16384" width="9.140625" style="1"/>
  </cols>
  <sheetData>
    <row r="1" spans="1:13" x14ac:dyDescent="0.25">
      <c r="A1" s="28" t="s">
        <v>3</v>
      </c>
      <c r="B1" s="29"/>
      <c r="C1" s="1" t="s">
        <v>4</v>
      </c>
      <c r="G1" s="1" t="s">
        <v>39</v>
      </c>
    </row>
    <row r="2" spans="1:13" x14ac:dyDescent="0.25">
      <c r="A2" s="30" t="s">
        <v>9</v>
      </c>
      <c r="B2" s="31" t="s">
        <v>10</v>
      </c>
      <c r="C2" s="1" t="s">
        <v>36</v>
      </c>
      <c r="D2" s="1" t="s">
        <v>0</v>
      </c>
      <c r="E2" s="1" t="s">
        <v>37</v>
      </c>
      <c r="F2" s="1" t="s">
        <v>38</v>
      </c>
      <c r="G2" s="1" t="s">
        <v>36</v>
      </c>
      <c r="H2" s="1" t="s">
        <v>0</v>
      </c>
      <c r="I2" s="1" t="s">
        <v>37</v>
      </c>
      <c r="J2" s="1" t="s">
        <v>38</v>
      </c>
    </row>
    <row r="3" spans="1:13" x14ac:dyDescent="0.25">
      <c r="A3" s="3">
        <v>0</v>
      </c>
      <c r="B3" s="7">
        <v>10000</v>
      </c>
      <c r="C3" s="1">
        <f>SUM('TLD Oct 2018'!D4:D5)</f>
        <v>4734</v>
      </c>
      <c r="D3" s="25">
        <f>SUM('TLD Oct 2018'!F4:F5)</f>
        <v>4485.8333333333339</v>
      </c>
      <c r="E3" s="1">
        <f>SUM('TLD Oct 2018'!H4:H5)</f>
        <v>2231</v>
      </c>
      <c r="F3" s="1">
        <f>SUM('TLD Oct 2018'!J4:J5)</f>
        <v>55511</v>
      </c>
      <c r="G3" s="27">
        <f t="shared" ref="G3:G14" si="0">C3/SUM(C$3:C$24)</f>
        <v>0.4264480677416449</v>
      </c>
      <c r="H3" s="27">
        <f t="shared" ref="H3:H14" si="1">D3/SUM(D$3:D$24)</f>
        <v>0.39823925427239765</v>
      </c>
      <c r="I3" s="27">
        <f t="shared" ref="I3:I14" si="2">E3/SUM(E$3:E$24)</f>
        <v>0.45161943319838055</v>
      </c>
      <c r="J3" s="27">
        <f t="shared" ref="J3" si="3">F3/SUM(F$3:F$24)</f>
        <v>0.38013161588977684</v>
      </c>
      <c r="L3" s="34"/>
      <c r="M3" s="34"/>
    </row>
    <row r="4" spans="1:13" x14ac:dyDescent="0.25">
      <c r="A4" s="3">
        <f>A3+10000</f>
        <v>10000</v>
      </c>
      <c r="B4" s="7">
        <f>B3+10000</f>
        <v>20000</v>
      </c>
      <c r="C4" s="1">
        <f>'TLD Oct 2018'!D6+'TLD Oct 2018'!D7</f>
        <v>2692</v>
      </c>
      <c r="D4" s="25">
        <f>'TLD Oct 2018'!F6+'TLD Oct 2018'!F7</f>
        <v>2402.6666666666665</v>
      </c>
      <c r="E4" s="1">
        <f>'TLD Oct 2018'!H6+'TLD Oct 2018'!H7</f>
        <v>1036</v>
      </c>
      <c r="F4" s="1">
        <f>'TLD Oct 2018'!J6+'TLD Oct 2018'!J7</f>
        <v>30935</v>
      </c>
      <c r="G4" s="27">
        <f t="shared" si="0"/>
        <v>0.24250067561480948</v>
      </c>
      <c r="H4" s="27">
        <f t="shared" si="1"/>
        <v>0.21330176814381882</v>
      </c>
      <c r="I4" s="27">
        <f t="shared" si="2"/>
        <v>0.2097165991902834</v>
      </c>
      <c r="J4" s="27">
        <f t="shared" ref="J4:J14" si="4">F4/SUM(F$3:F$24)</f>
        <v>0.21183858221884394</v>
      </c>
      <c r="L4" s="34"/>
      <c r="M4" s="34"/>
    </row>
    <row r="5" spans="1:13" x14ac:dyDescent="0.25">
      <c r="A5" s="3">
        <f t="shared" ref="A5:A13" si="5">A4+10000</f>
        <v>20000</v>
      </c>
      <c r="B5" s="7">
        <f t="shared" ref="B5:B12" si="6">B4+10000</f>
        <v>30000</v>
      </c>
      <c r="C5" s="1">
        <f>'TLD Oct 2018'!D8+'TLD Oct 2018'!D9</f>
        <v>1310</v>
      </c>
      <c r="D5" s="25">
        <f>'TLD Oct 2018'!F8+'TLD Oct 2018'!F9</f>
        <v>1354.8333333333333</v>
      </c>
      <c r="E5" s="1">
        <f>'TLD Oct 2018'!H8+'TLD Oct 2018'!H9</f>
        <v>516</v>
      </c>
      <c r="F5" s="1">
        <f>'TLD Oct 2018'!J8+'TLD Oct 2018'!J9</f>
        <v>17672</v>
      </c>
      <c r="G5" s="27">
        <f t="shared" si="0"/>
        <v>0.11800738672191695</v>
      </c>
      <c r="H5" s="27">
        <f t="shared" si="1"/>
        <v>0.12027816823259595</v>
      </c>
      <c r="I5" s="27">
        <f t="shared" si="2"/>
        <v>0.10445344129554655</v>
      </c>
      <c r="J5" s="27">
        <f t="shared" si="4"/>
        <v>0.12101540083954777</v>
      </c>
      <c r="L5" s="34"/>
      <c r="M5" s="34"/>
    </row>
    <row r="6" spans="1:13" x14ac:dyDescent="0.25">
      <c r="A6" s="3">
        <f t="shared" si="5"/>
        <v>30000</v>
      </c>
      <c r="B6" s="7">
        <f t="shared" si="6"/>
        <v>40000</v>
      </c>
      <c r="C6" s="1">
        <f>'TLD Oct 2018'!D10+'TLD Oct 2018'!D11</f>
        <v>444</v>
      </c>
      <c r="D6" s="25">
        <f>'TLD Oct 2018'!F10+'TLD Oct 2018'!F11</f>
        <v>524.66666666666663</v>
      </c>
      <c r="E6" s="1">
        <f>'TLD Oct 2018'!H10+'TLD Oct 2018'!H11</f>
        <v>174</v>
      </c>
      <c r="F6" s="1">
        <f>'TLD Oct 2018'!J10+'TLD Oct 2018'!J11</f>
        <v>7246</v>
      </c>
      <c r="G6" s="27">
        <f t="shared" si="0"/>
        <v>3.9996396721016125E-2</v>
      </c>
      <c r="H6" s="27">
        <f t="shared" si="1"/>
        <v>4.6578382777243459E-2</v>
      </c>
      <c r="I6" s="27">
        <f t="shared" si="2"/>
        <v>3.5222672064777326E-2</v>
      </c>
      <c r="J6" s="27">
        <f t="shared" si="4"/>
        <v>4.9619601317528468E-2</v>
      </c>
      <c r="L6" s="34"/>
      <c r="M6" s="34"/>
    </row>
    <row r="7" spans="1:13" x14ac:dyDescent="0.25">
      <c r="A7" s="3">
        <f t="shared" si="5"/>
        <v>40000</v>
      </c>
      <c r="B7" s="7">
        <f t="shared" si="6"/>
        <v>50000</v>
      </c>
      <c r="C7" s="1">
        <f>'TLD Oct 2018'!D12+'TLD Oct 2018'!D13</f>
        <v>324</v>
      </c>
      <c r="D7" s="25">
        <f>'TLD Oct 2018'!F12+'TLD Oct 2018'!F13</f>
        <v>420.33333333333331</v>
      </c>
      <c r="E7" s="1">
        <f>'TLD Oct 2018'!H12+'TLD Oct 2018'!H13</f>
        <v>194</v>
      </c>
      <c r="F7" s="1">
        <f>'TLD Oct 2018'!J12+'TLD Oct 2018'!J13</f>
        <v>5544</v>
      </c>
      <c r="G7" s="27">
        <f t="shared" si="0"/>
        <v>2.9186559769390146E-2</v>
      </c>
      <c r="H7" s="27">
        <f t="shared" si="1"/>
        <v>3.731597247910038E-2</v>
      </c>
      <c r="I7" s="27">
        <f t="shared" si="2"/>
        <v>3.9271255060728746E-2</v>
      </c>
      <c r="J7" s="27">
        <f t="shared" si="4"/>
        <v>3.7964541775376462E-2</v>
      </c>
      <c r="L7" s="34"/>
      <c r="M7" s="34"/>
    </row>
    <row r="8" spans="1:13" x14ac:dyDescent="0.25">
      <c r="A8" s="3">
        <f t="shared" si="5"/>
        <v>50000</v>
      </c>
      <c r="B8" s="7">
        <f t="shared" si="6"/>
        <v>60000</v>
      </c>
      <c r="C8" s="1">
        <f>'TLD Oct 2018'!D14+'TLD Oct 2018'!D15</f>
        <v>131</v>
      </c>
      <c r="D8" s="25">
        <f>'TLD Oct 2018'!F14+'TLD Oct 2018'!F15</f>
        <v>176.83333333333334</v>
      </c>
      <c r="E8" s="1">
        <f>'TLD Oct 2018'!H14+'TLD Oct 2018'!H15</f>
        <v>62</v>
      </c>
      <c r="F8" s="1">
        <f>'TLD Oct 2018'!J14+'TLD Oct 2018'!J15</f>
        <v>2403</v>
      </c>
      <c r="G8" s="27">
        <f t="shared" si="0"/>
        <v>1.1800738672191695E-2</v>
      </c>
      <c r="H8" s="27">
        <f t="shared" si="1"/>
        <v>1.5698749722571573E-2</v>
      </c>
      <c r="I8" s="27">
        <f t="shared" si="2"/>
        <v>1.2550607287449392E-2</v>
      </c>
      <c r="J8" s="27">
        <f t="shared" si="4"/>
        <v>1.6455410152638822E-2</v>
      </c>
      <c r="L8" s="34"/>
      <c r="M8" s="34"/>
    </row>
    <row r="9" spans="1:13" x14ac:dyDescent="0.25">
      <c r="A9" s="3">
        <f t="shared" si="5"/>
        <v>60000</v>
      </c>
      <c r="B9" s="7">
        <f t="shared" si="6"/>
        <v>70000</v>
      </c>
      <c r="C9" s="1">
        <f>'TLD Oct 2018'!D16+'TLD Oct 2018'!D17</f>
        <v>154</v>
      </c>
      <c r="D9" s="25">
        <f>'TLD Oct 2018'!F16+'TLD Oct 2018'!F17</f>
        <v>208.5</v>
      </c>
      <c r="E9" s="1">
        <f>'TLD Oct 2018'!H16+'TLD Oct 2018'!H17</f>
        <v>69</v>
      </c>
      <c r="F9" s="1">
        <f>'TLD Oct 2018'!J16+'TLD Oct 2018'!J17</f>
        <v>3044</v>
      </c>
      <c r="G9" s="27">
        <f t="shared" si="0"/>
        <v>1.3872624087920006E-2</v>
      </c>
      <c r="H9" s="27">
        <f t="shared" si="1"/>
        <v>1.8510024413701261E-2</v>
      </c>
      <c r="I9" s="27">
        <f t="shared" si="2"/>
        <v>1.3967611336032389E-2</v>
      </c>
      <c r="J9" s="27">
        <f t="shared" si="4"/>
        <v>2.0844889098889961E-2</v>
      </c>
      <c r="L9" s="34"/>
      <c r="M9" s="34"/>
    </row>
    <row r="10" spans="1:13" x14ac:dyDescent="0.25">
      <c r="A10" s="3">
        <f t="shared" si="5"/>
        <v>70000</v>
      </c>
      <c r="B10" s="7">
        <f t="shared" si="6"/>
        <v>80000</v>
      </c>
      <c r="C10" s="1">
        <f>'TLD Oct 2018'!D18+'TLD Oct 2018'!D19</f>
        <v>154</v>
      </c>
      <c r="D10" s="25">
        <f>'TLD Oct 2018'!F18+'TLD Oct 2018'!F19</f>
        <v>229.83333333333331</v>
      </c>
      <c r="E10" s="1">
        <f>'TLD Oct 2018'!H18+'TLD Oct 2018'!H19</f>
        <v>104</v>
      </c>
      <c r="F10" s="1">
        <f>'TLD Oct 2018'!J18+'TLD Oct 2018'!J19</f>
        <v>3055</v>
      </c>
      <c r="G10" s="27">
        <f t="shared" si="0"/>
        <v>1.3872624087920006E-2</v>
      </c>
      <c r="H10" s="27">
        <f t="shared" si="1"/>
        <v>2.0403935784567576E-2</v>
      </c>
      <c r="I10" s="27">
        <f t="shared" si="2"/>
        <v>2.1052631578947368E-2</v>
      </c>
      <c r="J10" s="27">
        <f t="shared" si="4"/>
        <v>2.0920215570666503E-2</v>
      </c>
      <c r="L10" s="34"/>
      <c r="M10" s="34"/>
    </row>
    <row r="11" spans="1:13" x14ac:dyDescent="0.25">
      <c r="A11" s="3">
        <f t="shared" si="5"/>
        <v>80000</v>
      </c>
      <c r="B11" s="7">
        <f t="shared" si="6"/>
        <v>90000</v>
      </c>
      <c r="C11" s="1">
        <f>'TLD Oct 2018'!D20+'TLD Oct 2018'!D21</f>
        <v>141</v>
      </c>
      <c r="D11" s="25">
        <f>'TLD Oct 2018'!F20+'TLD Oct 2018'!F21</f>
        <v>206.33333333333331</v>
      </c>
      <c r="E11" s="1">
        <f>'TLD Oct 2018'!H20+'TLD Oct 2018'!H21</f>
        <v>96</v>
      </c>
      <c r="F11" s="1">
        <f>'TLD Oct 2018'!J20+'TLD Oct 2018'!J21</f>
        <v>2909</v>
      </c>
      <c r="G11" s="27">
        <f t="shared" si="0"/>
        <v>1.2701558418160525E-2</v>
      </c>
      <c r="H11" s="27">
        <f t="shared" si="1"/>
        <v>1.8317674040097646E-2</v>
      </c>
      <c r="I11" s="27">
        <f t="shared" si="2"/>
        <v>1.9433198380566803E-2</v>
      </c>
      <c r="J11" s="27">
        <f t="shared" si="4"/>
        <v>1.9920427854359692E-2</v>
      </c>
      <c r="L11" s="34"/>
      <c r="M11" s="34"/>
    </row>
    <row r="12" spans="1:13" x14ac:dyDescent="0.25">
      <c r="A12" s="3">
        <f t="shared" si="5"/>
        <v>90000</v>
      </c>
      <c r="B12" s="7">
        <f t="shared" si="6"/>
        <v>100000</v>
      </c>
      <c r="C12" s="1">
        <f>'TLD Oct 2018'!D22+'TLD Oct 2018'!D23</f>
        <v>42</v>
      </c>
      <c r="D12" s="25">
        <f>'TLD Oct 2018'!F22+'TLD Oct 2018'!F23</f>
        <v>62.666666666666664</v>
      </c>
      <c r="E12" s="1">
        <f>'TLD Oct 2018'!H22+'TLD Oct 2018'!H23</f>
        <v>14</v>
      </c>
      <c r="F12" s="1">
        <f>'TLD Oct 2018'!J22+'TLD Oct 2018'!J23</f>
        <v>845</v>
      </c>
      <c r="G12" s="27">
        <f t="shared" si="0"/>
        <v>3.7834429330690931E-3</v>
      </c>
      <c r="H12" s="27">
        <f t="shared" si="1"/>
        <v>5.5633646519198032E-3</v>
      </c>
      <c r="I12" s="27">
        <f t="shared" si="2"/>
        <v>2.8340080971659921E-3</v>
      </c>
      <c r="J12" s="27">
        <f t="shared" si="4"/>
        <v>5.7864426046524368E-3</v>
      </c>
      <c r="L12" s="34"/>
      <c r="M12" s="34"/>
    </row>
    <row r="13" spans="1:13" x14ac:dyDescent="0.25">
      <c r="A13" s="3">
        <f t="shared" si="5"/>
        <v>100000</v>
      </c>
      <c r="B13" s="7">
        <v>150000</v>
      </c>
      <c r="C13" s="1">
        <f>'TLD Oct 2018'!D24</f>
        <v>591</v>
      </c>
      <c r="D13" s="25">
        <f>'TLD Oct 2018'!F24</f>
        <v>726.83333333333337</v>
      </c>
      <c r="E13" s="1">
        <f>'TLD Oct 2018'!H24</f>
        <v>281</v>
      </c>
      <c r="F13" s="1">
        <f>'TLD Oct 2018'!J24</f>
        <v>9999</v>
      </c>
      <c r="G13" s="27">
        <f t="shared" si="0"/>
        <v>5.3238446986757948E-2</v>
      </c>
      <c r="H13" s="27">
        <f t="shared" si="1"/>
        <v>6.452615225271878E-2</v>
      </c>
      <c r="I13" s="27">
        <f t="shared" si="2"/>
        <v>5.6882591093117406E-2</v>
      </c>
      <c r="J13" s="27">
        <f t="shared" si="4"/>
        <v>6.8471762844875397E-2</v>
      </c>
      <c r="L13" s="34"/>
      <c r="M13" s="34"/>
    </row>
    <row r="14" spans="1:13" x14ac:dyDescent="0.25">
      <c r="A14" s="7">
        <v>150000</v>
      </c>
      <c r="B14" s="7">
        <v>1000000000</v>
      </c>
      <c r="C14" s="1">
        <f>'TLD Oct 2018'!D25</f>
        <v>384</v>
      </c>
      <c r="D14" s="25">
        <f>'TLD Oct 2018'!F25</f>
        <v>464.83333333333331</v>
      </c>
      <c r="E14" s="1">
        <f>'TLD Oct 2018'!H25</f>
        <v>163</v>
      </c>
      <c r="F14" s="1">
        <f>'TLD Oct 2018'!J25</f>
        <v>6868</v>
      </c>
      <c r="G14" s="27">
        <f t="shared" si="0"/>
        <v>3.4591478245203137E-2</v>
      </c>
      <c r="H14" s="27">
        <f t="shared" si="1"/>
        <v>4.1266553229266839E-2</v>
      </c>
      <c r="I14" s="27">
        <f t="shared" si="2"/>
        <v>3.2995951417004052E-2</v>
      </c>
      <c r="J14" s="27">
        <f t="shared" si="4"/>
        <v>4.7031109832843712E-2</v>
      </c>
      <c r="L14" s="34"/>
      <c r="M14" s="34"/>
    </row>
    <row r="15" spans="1:13" x14ac:dyDescent="0.25">
      <c r="A15" s="3"/>
      <c r="B15" s="7"/>
      <c r="D15" s="25"/>
      <c r="G15" s="27"/>
      <c r="H15" s="27"/>
      <c r="I15" s="27"/>
      <c r="J15" s="27"/>
      <c r="L15" s="34"/>
      <c r="M15" s="34"/>
    </row>
    <row r="16" spans="1:13" x14ac:dyDescent="0.25">
      <c r="A16" s="3"/>
      <c r="B16" s="7"/>
      <c r="D16" s="25"/>
      <c r="G16" s="27"/>
      <c r="H16" s="27"/>
      <c r="I16" s="27"/>
      <c r="J16" s="27"/>
      <c r="L16" s="34"/>
      <c r="M16" s="34"/>
    </row>
    <row r="17" spans="1:13" x14ac:dyDescent="0.25">
      <c r="A17" s="3"/>
      <c r="B17" s="7"/>
      <c r="D17" s="25"/>
      <c r="G17" s="27"/>
      <c r="H17" s="27"/>
      <c r="I17" s="27"/>
      <c r="J17" s="27"/>
      <c r="L17" s="34"/>
      <c r="M17" s="34"/>
    </row>
    <row r="18" spans="1:13" x14ac:dyDescent="0.25">
      <c r="A18" s="3"/>
      <c r="B18" s="7"/>
      <c r="D18" s="25"/>
      <c r="G18" s="27"/>
      <c r="H18" s="27"/>
      <c r="I18" s="27"/>
      <c r="J18" s="27"/>
      <c r="L18" s="34"/>
      <c r="M18" s="34"/>
    </row>
    <row r="19" spans="1:13" x14ac:dyDescent="0.25">
      <c r="A19" s="3"/>
      <c r="B19" s="7"/>
      <c r="D19" s="25"/>
      <c r="G19" s="27"/>
      <c r="H19" s="27"/>
      <c r="I19" s="27"/>
      <c r="J19" s="27"/>
      <c r="L19" s="34"/>
      <c r="M19" s="34"/>
    </row>
    <row r="20" spans="1:13" x14ac:dyDescent="0.25">
      <c r="A20" s="3"/>
      <c r="B20" s="7"/>
      <c r="D20" s="25"/>
      <c r="G20" s="27"/>
      <c r="H20" s="27"/>
      <c r="I20" s="27"/>
      <c r="J20" s="27"/>
      <c r="L20" s="34"/>
      <c r="M20" s="34"/>
    </row>
    <row r="21" spans="1:13" x14ac:dyDescent="0.25">
      <c r="A21" s="3"/>
      <c r="B21" s="7"/>
      <c r="D21" s="25"/>
      <c r="G21" s="27"/>
      <c r="H21" s="27"/>
      <c r="I21" s="27"/>
      <c r="J21" s="27"/>
      <c r="L21" s="34"/>
      <c r="M21" s="34"/>
    </row>
    <row r="22" spans="1:13" x14ac:dyDescent="0.25">
      <c r="A22" s="3"/>
      <c r="B22" s="7"/>
      <c r="D22" s="25"/>
      <c r="G22" s="27"/>
      <c r="H22" s="27"/>
      <c r="I22" s="27"/>
      <c r="J22" s="27"/>
      <c r="L22" s="34"/>
      <c r="M22" s="34"/>
    </row>
    <row r="23" spans="1:13" x14ac:dyDescent="0.25">
      <c r="A23" s="3"/>
      <c r="B23" s="7"/>
      <c r="D23" s="25"/>
      <c r="G23" s="27"/>
      <c r="H23" s="27"/>
      <c r="I23" s="27"/>
      <c r="J23" s="27"/>
      <c r="L23" s="34"/>
      <c r="M23" s="34"/>
    </row>
    <row r="24" spans="1:13" x14ac:dyDescent="0.25">
      <c r="A24" s="3"/>
      <c r="B24" s="7"/>
      <c r="D24" s="25"/>
      <c r="G24" s="27"/>
      <c r="H24" s="27"/>
      <c r="I24" s="27"/>
      <c r="J24" s="27"/>
      <c r="L24" s="34"/>
      <c r="M24" s="34"/>
    </row>
    <row r="25" spans="1:13" x14ac:dyDescent="0.25">
      <c r="G25" s="26"/>
      <c r="H25" s="26"/>
      <c r="I25" s="26"/>
      <c r="J25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027E-CCB8-4093-9C03-39B52D3F69E7}">
  <dimension ref="B2:D6"/>
  <sheetViews>
    <sheetView workbookViewId="0">
      <selection activeCell="L11" sqref="L11"/>
    </sheetView>
  </sheetViews>
  <sheetFormatPr defaultColWidth="9.140625" defaultRowHeight="15" x14ac:dyDescent="0.25"/>
  <cols>
    <col min="1" max="16384" width="9.140625" style="1"/>
  </cols>
  <sheetData>
    <row r="2" spans="2:4" x14ac:dyDescent="0.25">
      <c r="B2" s="32" t="s">
        <v>67</v>
      </c>
      <c r="C2" s="32"/>
      <c r="D2" s="32"/>
    </row>
    <row r="3" spans="2:4" x14ac:dyDescent="0.25">
      <c r="B3" s="32" t="s">
        <v>68</v>
      </c>
      <c r="C3" s="32"/>
      <c r="D3" s="32"/>
    </row>
    <row r="4" spans="2:4" x14ac:dyDescent="0.25">
      <c r="B4" s="32" t="s">
        <v>69</v>
      </c>
      <c r="C4" s="32"/>
      <c r="D4" s="32"/>
    </row>
    <row r="5" spans="2:4" x14ac:dyDescent="0.25">
      <c r="B5" s="32" t="s">
        <v>70</v>
      </c>
      <c r="C5" s="32"/>
      <c r="D5" s="32"/>
    </row>
    <row r="6" spans="2:4" x14ac:dyDescent="0.25">
      <c r="B6" s="32"/>
      <c r="C6" s="32"/>
      <c r="D6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9949-E544-4ACE-A420-9017EDF3639A}">
  <dimension ref="A1:J21"/>
  <sheetViews>
    <sheetView workbookViewId="0">
      <selection activeCell="I34" sqref="I34"/>
    </sheetView>
  </sheetViews>
  <sheetFormatPr defaultRowHeight="15" x14ac:dyDescent="0.25"/>
  <cols>
    <col min="2" max="2" width="10.5703125" bestFit="1" customWidth="1"/>
    <col min="3" max="3" width="12" bestFit="1" customWidth="1"/>
    <col min="4" max="5" width="14.7109375" bestFit="1" customWidth="1"/>
    <col min="6" max="6" width="15.7109375" bestFit="1" customWidth="1"/>
    <col min="8" max="8" width="10.140625" style="1" bestFit="1" customWidth="1"/>
    <col min="9" max="9" width="14.7109375" bestFit="1" customWidth="1"/>
  </cols>
  <sheetData>
    <row r="1" spans="1:10" x14ac:dyDescent="0.25">
      <c r="B1" t="s">
        <v>40</v>
      </c>
      <c r="C1" t="s">
        <v>49</v>
      </c>
      <c r="D1" t="s">
        <v>50</v>
      </c>
    </row>
    <row r="2" spans="1:10" x14ac:dyDescent="0.25">
      <c r="A2">
        <v>1</v>
      </c>
      <c r="B2" t="s">
        <v>41</v>
      </c>
      <c r="C2">
        <v>922.24383070673105</v>
      </c>
      <c r="D2" s="26">
        <f>C2/$C$10</f>
        <v>1.8521907722142104E-2</v>
      </c>
    </row>
    <row r="3" spans="1:10" x14ac:dyDescent="0.25">
      <c r="A3">
        <v>2</v>
      </c>
      <c r="B3" t="s">
        <v>42</v>
      </c>
      <c r="C3">
        <v>24925.051718775801</v>
      </c>
      <c r="D3" s="26">
        <f t="shared" ref="D3:D9" si="0">C3/$C$10</f>
        <v>0.5005829180239757</v>
      </c>
    </row>
    <row r="4" spans="1:10" x14ac:dyDescent="0.25">
      <c r="A4">
        <v>3</v>
      </c>
      <c r="B4" t="s">
        <v>43</v>
      </c>
      <c r="C4">
        <v>588.10058749564496</v>
      </c>
      <c r="D4" s="26">
        <f t="shared" si="0"/>
        <v>1.181113329279156E-2</v>
      </c>
    </row>
    <row r="5" spans="1:10" x14ac:dyDescent="0.25">
      <c r="A5">
        <v>4</v>
      </c>
      <c r="B5" t="s">
        <v>44</v>
      </c>
      <c r="C5">
        <v>1778.7004996527301</v>
      </c>
      <c r="D5" s="26">
        <f t="shared" si="0"/>
        <v>3.5722577287017103E-2</v>
      </c>
    </row>
    <row r="6" spans="1:10" x14ac:dyDescent="0.25">
      <c r="A6">
        <v>5</v>
      </c>
      <c r="B6" t="s">
        <v>45</v>
      </c>
      <c r="C6">
        <v>3512.66104188689</v>
      </c>
      <c r="D6" s="26">
        <f t="shared" si="0"/>
        <v>7.0546618487146759E-2</v>
      </c>
    </row>
    <row r="7" spans="1:10" x14ac:dyDescent="0.25">
      <c r="A7">
        <v>6</v>
      </c>
      <c r="B7" t="s">
        <v>46</v>
      </c>
      <c r="C7">
        <v>10119.634213281999</v>
      </c>
      <c r="D7" s="26">
        <f t="shared" si="0"/>
        <v>0.20323793430703324</v>
      </c>
      <c r="I7" s="1"/>
    </row>
    <row r="8" spans="1:10" x14ac:dyDescent="0.25">
      <c r="A8">
        <v>7</v>
      </c>
      <c r="B8" t="s">
        <v>47</v>
      </c>
      <c r="C8">
        <v>4751.8358691802696</v>
      </c>
      <c r="D8" s="26">
        <f t="shared" si="0"/>
        <v>9.5433618040335358E-2</v>
      </c>
    </row>
    <row r="9" spans="1:10" x14ac:dyDescent="0.25">
      <c r="A9">
        <v>8</v>
      </c>
      <c r="B9" t="s">
        <v>48</v>
      </c>
      <c r="C9">
        <v>3193.82630503983</v>
      </c>
      <c r="D9" s="26">
        <f t="shared" si="0"/>
        <v>6.4143292839558219E-2</v>
      </c>
    </row>
    <row r="10" spans="1:10" x14ac:dyDescent="0.25">
      <c r="C10">
        <f>SUM(C2:C9)</f>
        <v>49792.054066019897</v>
      </c>
    </row>
    <row r="12" spans="1:10" x14ac:dyDescent="0.25">
      <c r="B12" t="s">
        <v>56</v>
      </c>
      <c r="C12" s="1" t="s">
        <v>57</v>
      </c>
      <c r="D12" t="s">
        <v>51</v>
      </c>
      <c r="E12" t="s">
        <v>52</v>
      </c>
      <c r="F12" s="1" t="s">
        <v>58</v>
      </c>
      <c r="G12" s="1"/>
      <c r="H12" s="1" t="s">
        <v>61</v>
      </c>
      <c r="I12" s="1"/>
      <c r="J12" s="1"/>
    </row>
    <row r="13" spans="1:10" x14ac:dyDescent="0.25">
      <c r="A13" t="s">
        <v>53</v>
      </c>
      <c r="B13">
        <f>SUM(C2:C3)</f>
        <v>25847.295549482533</v>
      </c>
      <c r="C13" s="26">
        <f>B13/SUM($B$13:$B$17)</f>
        <v>0.51910482574611772</v>
      </c>
      <c r="D13">
        <f>SUM('[1]AM - Car'!$C$5:$D$5)</f>
        <v>202584</v>
      </c>
      <c r="E13" s="26">
        <f>D13/SUM($D$13:$D$17)</f>
        <v>0.45907226540370277</v>
      </c>
      <c r="F13" s="1">
        <f>B13*(1-J13)</f>
        <v>21750.499204889551</v>
      </c>
      <c r="G13" s="26">
        <f>F13/SUM($F$13:$F$17)</f>
        <v>0.50760073282428608</v>
      </c>
      <c r="H13" s="1">
        <f>B13-F13</f>
        <v>4096.7963445929818</v>
      </c>
      <c r="I13" s="26">
        <f>H13/SUM($H$13:$H$17)</f>
        <v>0.59010962289399616</v>
      </c>
      <c r="J13" s="33">
        <v>0.1585</v>
      </c>
    </row>
    <row r="14" spans="1:10" x14ac:dyDescent="0.25">
      <c r="A14" t="s">
        <v>54</v>
      </c>
      <c r="B14">
        <f>SUM(C4:C5)</f>
        <v>2366.8010871483748</v>
      </c>
      <c r="C14" s="26">
        <f>B14/SUM($B$13:$B$17)</f>
        <v>4.7533710579808659E-2</v>
      </c>
      <c r="D14">
        <f>SUM('[1]AM - Car'!$E$5:$F$5)</f>
        <v>26307</v>
      </c>
      <c r="E14" s="26">
        <f t="shared" ref="E14:E17" si="1">D14/SUM($D$13:$D$17)</f>
        <v>5.9613859366856259E-2</v>
      </c>
      <c r="F14" s="1">
        <f>B14*(1-J14)</f>
        <v>2366.8010871483748</v>
      </c>
      <c r="G14" s="26">
        <f t="shared" ref="G14:G17" si="2">F14/SUM($F$13:$F$17)</f>
        <v>5.5235052536897984E-2</v>
      </c>
      <c r="H14" s="1">
        <f t="shared" ref="H14:H17" si="3">B14-F14</f>
        <v>0</v>
      </c>
      <c r="I14" s="26">
        <f t="shared" ref="I14:I17" si="4">H14/SUM($H$13:$H$17)</f>
        <v>0</v>
      </c>
      <c r="J14" s="33">
        <v>0</v>
      </c>
    </row>
    <row r="15" spans="1:10" x14ac:dyDescent="0.25">
      <c r="A15" t="s">
        <v>55</v>
      </c>
      <c r="B15">
        <f>SUM(C6:C7)</f>
        <v>13632.295255168889</v>
      </c>
      <c r="C15" s="26">
        <f>B15/SUM($B$13:$B$17)</f>
        <v>0.27378455279417996</v>
      </c>
      <c r="D15">
        <f>SUM('[1]AM - Car'!$G$5:$R$5)</f>
        <v>162793</v>
      </c>
      <c r="E15" s="26">
        <f t="shared" si="1"/>
        <v>0.36890253574746767</v>
      </c>
      <c r="F15" s="1">
        <f>B15*(1-J15)</f>
        <v>13632.295255168889</v>
      </c>
      <c r="G15" s="26">
        <f t="shared" si="2"/>
        <v>0.31814272382517045</v>
      </c>
      <c r="H15" s="1">
        <f t="shared" si="3"/>
        <v>0</v>
      </c>
      <c r="I15" s="26">
        <f t="shared" si="4"/>
        <v>0</v>
      </c>
      <c r="J15" s="33">
        <v>0</v>
      </c>
    </row>
    <row r="16" spans="1:10" x14ac:dyDescent="0.25">
      <c r="A16" t="s">
        <v>47</v>
      </c>
      <c r="B16">
        <f>C8</f>
        <v>4751.8358691802696</v>
      </c>
      <c r="C16" s="26">
        <f>B16/SUM($B$13:$B$17)</f>
        <v>9.5433618040335358E-2</v>
      </c>
      <c r="D16">
        <f>SUM('[1]AM - Car'!$S$5:$V$5)</f>
        <v>31989</v>
      </c>
      <c r="E16" s="26">
        <f t="shared" si="1"/>
        <v>7.2489745972036529E-2</v>
      </c>
      <c r="F16" s="1">
        <f>B16*(1-J16)</f>
        <v>3183.7300323507802</v>
      </c>
      <c r="G16" s="26">
        <f t="shared" si="2"/>
        <v>7.4300073865552943E-2</v>
      </c>
      <c r="H16" s="1">
        <f t="shared" si="3"/>
        <v>1568.1058368294894</v>
      </c>
      <c r="I16" s="26">
        <f t="shared" si="4"/>
        <v>0.22587267371750658</v>
      </c>
      <c r="J16" s="33">
        <v>0.33</v>
      </c>
    </row>
    <row r="17" spans="1:10" x14ac:dyDescent="0.25">
      <c r="A17" t="s">
        <v>48</v>
      </c>
      <c r="B17">
        <f>C9</f>
        <v>3193.82630503983</v>
      </c>
      <c r="C17" s="26">
        <f>B17/SUM($B$13:$B$17)</f>
        <v>6.4143292839558219E-2</v>
      </c>
      <c r="D17">
        <f>SUM('[1]AM - Car'!$W$5:$AF$5)</f>
        <v>17617</v>
      </c>
      <c r="E17" s="26">
        <f t="shared" si="1"/>
        <v>3.9921593509936779E-2</v>
      </c>
      <c r="F17" s="1">
        <f>B17*(1-J17)</f>
        <v>1916.2957830238979</v>
      </c>
      <c r="G17" s="26">
        <f t="shared" si="2"/>
        <v>4.4721416948092486E-2</v>
      </c>
      <c r="H17" s="1">
        <f t="shared" si="3"/>
        <v>1277.5305220159321</v>
      </c>
      <c r="I17" s="26">
        <f t="shared" si="4"/>
        <v>0.18401770338849741</v>
      </c>
      <c r="J17" s="33">
        <v>0.4</v>
      </c>
    </row>
    <row r="18" spans="1:10" x14ac:dyDescent="0.25">
      <c r="B18">
        <f>SUM(B13:B17)</f>
        <v>49792.054066019897</v>
      </c>
      <c r="F18" s="1">
        <f>SUM(F13:F17)</f>
        <v>42849.621362581493</v>
      </c>
      <c r="G18" s="1"/>
      <c r="I18" s="1"/>
      <c r="J18" s="1"/>
    </row>
    <row r="19" spans="1:10" x14ac:dyDescent="0.25">
      <c r="F19" s="1">
        <f>B18-F18</f>
        <v>6942.4327034384041</v>
      </c>
      <c r="G19" s="1"/>
      <c r="I19" s="1"/>
      <c r="J19" s="1"/>
    </row>
    <row r="20" spans="1:10" x14ac:dyDescent="0.25">
      <c r="A20" t="s">
        <v>59</v>
      </c>
      <c r="B20">
        <v>0.13916215795158085</v>
      </c>
      <c r="F20" s="1">
        <f>B21-F19</f>
        <v>-13.263010769289394</v>
      </c>
      <c r="G20" s="1"/>
      <c r="I20" s="1"/>
      <c r="J20" s="1"/>
    </row>
    <row r="21" spans="1:10" x14ac:dyDescent="0.25">
      <c r="A21" t="s">
        <v>60</v>
      </c>
      <c r="B21">
        <f>SUM(B13:B17)*B20</f>
        <v>6929.1696926691147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D901-A36E-4569-B669-57AF8FB476FA}">
  <dimension ref="A1:J21"/>
  <sheetViews>
    <sheetView workbookViewId="0">
      <selection activeCell="C2" sqref="C2"/>
    </sheetView>
  </sheetViews>
  <sheetFormatPr defaultColWidth="9.140625" defaultRowHeight="15" x14ac:dyDescent="0.25"/>
  <cols>
    <col min="1" max="1" width="9.140625" style="1"/>
    <col min="2" max="2" width="10.5703125" style="1" bestFit="1" customWidth="1"/>
    <col min="3" max="3" width="12" style="1" bestFit="1" customWidth="1"/>
    <col min="4" max="5" width="14.7109375" style="1" bestFit="1" customWidth="1"/>
    <col min="6" max="6" width="15.7109375" style="1" bestFit="1" customWidth="1"/>
    <col min="7" max="7" width="9.140625" style="1"/>
    <col min="8" max="8" width="10.140625" style="1" bestFit="1" customWidth="1"/>
    <col min="9" max="9" width="14.7109375" style="1" bestFit="1" customWidth="1"/>
    <col min="10" max="16384" width="9.140625" style="1"/>
  </cols>
  <sheetData>
    <row r="1" spans="1:10" x14ac:dyDescent="0.25">
      <c r="B1" s="1" t="s">
        <v>40</v>
      </c>
      <c r="C1" s="1" t="s">
        <v>72</v>
      </c>
      <c r="D1" s="1" t="s">
        <v>50</v>
      </c>
    </row>
    <row r="2" spans="1:10" x14ac:dyDescent="0.25">
      <c r="A2" s="1">
        <v>1</v>
      </c>
      <c r="B2" s="1" t="s">
        <v>41</v>
      </c>
      <c r="C2" s="1">
        <v>5063.6277449711197</v>
      </c>
      <c r="D2" s="26">
        <f>C2/$C$10</f>
        <v>0.1266716351086149</v>
      </c>
    </row>
    <row r="3" spans="1:10" x14ac:dyDescent="0.25">
      <c r="A3" s="1">
        <v>2</v>
      </c>
      <c r="B3" s="1" t="s">
        <v>42</v>
      </c>
      <c r="C3" s="1">
        <v>2625.9865221694299</v>
      </c>
      <c r="D3" s="26">
        <f t="shared" ref="D3:D9" si="0">C3/$C$10</f>
        <v>6.5691639134954585E-2</v>
      </c>
    </row>
    <row r="4" spans="1:10" x14ac:dyDescent="0.25">
      <c r="A4" s="1">
        <v>3</v>
      </c>
      <c r="B4" s="1" t="s">
        <v>43</v>
      </c>
      <c r="C4" s="1">
        <v>493.35646636239198</v>
      </c>
      <c r="D4" s="26">
        <f t="shared" si="0"/>
        <v>1.2341797903212371E-2</v>
      </c>
    </row>
    <row r="5" spans="1:10" x14ac:dyDescent="0.25">
      <c r="A5" s="1">
        <v>4</v>
      </c>
      <c r="B5" s="1" t="s">
        <v>44</v>
      </c>
      <c r="C5" s="1">
        <v>454.68306639678798</v>
      </c>
      <c r="D5" s="26">
        <f t="shared" si="0"/>
        <v>1.1374344714395773E-2</v>
      </c>
    </row>
    <row r="6" spans="1:10" x14ac:dyDescent="0.25">
      <c r="A6" s="1">
        <v>5</v>
      </c>
      <c r="B6" s="1" t="s">
        <v>45</v>
      </c>
      <c r="C6" s="1">
        <v>10307.525116962101</v>
      </c>
      <c r="D6" s="26">
        <f t="shared" si="0"/>
        <v>0.25785289248116977</v>
      </c>
    </row>
    <row r="7" spans="1:10" x14ac:dyDescent="0.25">
      <c r="A7" s="1">
        <v>6</v>
      </c>
      <c r="B7" s="1" t="s">
        <v>46</v>
      </c>
      <c r="C7" s="1">
        <v>9557.3126579602394</v>
      </c>
      <c r="D7" s="26">
        <f t="shared" si="0"/>
        <v>0.23908558894962581</v>
      </c>
    </row>
    <row r="8" spans="1:10" x14ac:dyDescent="0.25">
      <c r="A8" s="1">
        <v>7</v>
      </c>
      <c r="B8" s="1" t="s">
        <v>47</v>
      </c>
      <c r="C8" s="1">
        <v>4582.9052360927999</v>
      </c>
      <c r="D8" s="26">
        <f t="shared" si="0"/>
        <v>0.11464588809480479</v>
      </c>
    </row>
    <row r="9" spans="1:10" x14ac:dyDescent="0.25">
      <c r="A9" s="1">
        <v>8</v>
      </c>
      <c r="B9" s="1" t="s">
        <v>48</v>
      </c>
      <c r="C9" s="1">
        <v>6889.0437229055096</v>
      </c>
      <c r="D9" s="26">
        <f t="shared" si="0"/>
        <v>0.17233621361322202</v>
      </c>
    </row>
    <row r="10" spans="1:10" x14ac:dyDescent="0.25">
      <c r="C10" s="1">
        <f>SUM(C2:C9)</f>
        <v>39974.44053382038</v>
      </c>
    </row>
    <row r="12" spans="1:10" x14ac:dyDescent="0.25">
      <c r="B12" s="1" t="s">
        <v>56</v>
      </c>
      <c r="C12" s="1" t="s">
        <v>57</v>
      </c>
      <c r="D12" s="1" t="s">
        <v>51</v>
      </c>
      <c r="E12" s="1" t="s">
        <v>52</v>
      </c>
      <c r="F12" s="1" t="s">
        <v>58</v>
      </c>
      <c r="H12" s="1" t="s">
        <v>61</v>
      </c>
    </row>
    <row r="13" spans="1:10" x14ac:dyDescent="0.25">
      <c r="A13" s="1" t="s">
        <v>53</v>
      </c>
      <c r="B13" s="1">
        <f>SUM(C2:C3)</f>
        <v>7689.6142671405496</v>
      </c>
      <c r="C13" s="26">
        <f>B13/SUM($B$13:$B$17)</f>
        <v>0.19236327424356947</v>
      </c>
      <c r="D13" s="1">
        <f>SUM('[1]IP - Car'!$C$5:$D$5)</f>
        <v>88639</v>
      </c>
      <c r="E13" s="26">
        <f>D13/SUM($D$13:$D$17)</f>
        <v>0.10734050720899423</v>
      </c>
      <c r="F13" s="1">
        <f>B13*(1-J13)</f>
        <v>6766.8605550836837</v>
      </c>
      <c r="G13" s="26">
        <f>F13/SUM($F$13:$F$17)</f>
        <v>0.19376700757974197</v>
      </c>
      <c r="H13" s="1">
        <f>B13-F13</f>
        <v>922.75371205686588</v>
      </c>
      <c r="I13" s="26">
        <f>H13/SUM($H$13:$H$17)</f>
        <v>0.18265933476711069</v>
      </c>
      <c r="J13" s="33">
        <v>0.12</v>
      </c>
    </row>
    <row r="14" spans="1:10" x14ac:dyDescent="0.25">
      <c r="A14" s="1" t="s">
        <v>54</v>
      </c>
      <c r="B14" s="1">
        <f>SUM(C4:C5)</f>
        <v>948.03953275918002</v>
      </c>
      <c r="C14" s="26">
        <f>B14/SUM($B$13:$B$17)</f>
        <v>2.3716142617608144E-2</v>
      </c>
      <c r="D14" s="1">
        <f>SUM('[1]IP - Car'!$E$5:$F$5)</f>
        <v>24947</v>
      </c>
      <c r="E14" s="26">
        <f t="shared" ref="E14:E17" si="1">D14/SUM($D$13:$D$17)</f>
        <v>3.0210444988580411E-2</v>
      </c>
      <c r="F14" s="1">
        <f>B14*(1-J14)</f>
        <v>948.03953275918002</v>
      </c>
      <c r="G14" s="26">
        <f t="shared" ref="G14:G17" si="2">F14/SUM($F$13:$F$17)</f>
        <v>2.7146825597290786E-2</v>
      </c>
      <c r="H14" s="1">
        <f t="shared" ref="H14:H17" si="3">B14-F14</f>
        <v>0</v>
      </c>
      <c r="I14" s="26">
        <f t="shared" ref="I14:I17" si="4">H14/SUM($H$13:$H$17)</f>
        <v>0</v>
      </c>
      <c r="J14" s="33">
        <v>0</v>
      </c>
    </row>
    <row r="15" spans="1:10" x14ac:dyDescent="0.25">
      <c r="A15" s="1" t="s">
        <v>55</v>
      </c>
      <c r="B15" s="1">
        <f>SUM(C6:C7)</f>
        <v>19864.83777492234</v>
      </c>
      <c r="C15" s="26">
        <f>B15/SUM($B$13:$B$17)</f>
        <v>0.49693848143079555</v>
      </c>
      <c r="D15" s="1">
        <f>SUM('[1]IP - Car'!$G$5:$R$5)</f>
        <v>563825</v>
      </c>
      <c r="E15" s="26">
        <f t="shared" si="1"/>
        <v>0.68278366720192207</v>
      </c>
      <c r="F15" s="1">
        <f>B15*(1-J15)</f>
        <v>19864.83777492234</v>
      </c>
      <c r="G15" s="26">
        <f t="shared" si="2"/>
        <v>0.56882362808732656</v>
      </c>
      <c r="H15" s="1">
        <f t="shared" si="3"/>
        <v>0</v>
      </c>
      <c r="I15" s="26">
        <f t="shared" si="4"/>
        <v>0</v>
      </c>
      <c r="J15" s="33">
        <v>0</v>
      </c>
    </row>
    <row r="16" spans="1:10" x14ac:dyDescent="0.25">
      <c r="A16" s="1" t="s">
        <v>47</v>
      </c>
      <c r="B16" s="1">
        <f>C8</f>
        <v>4582.9052360927999</v>
      </c>
      <c r="C16" s="26">
        <f>B16/SUM($B$13:$B$17)</f>
        <v>0.11464588809480479</v>
      </c>
      <c r="D16" s="1">
        <f>SUM('[1]IP - Car'!$S$5:$V$5)</f>
        <v>47768</v>
      </c>
      <c r="E16" s="26">
        <f t="shared" si="1"/>
        <v>5.7846335680222433E-2</v>
      </c>
      <c r="F16" s="1">
        <f>B16*(1-J16)</f>
        <v>2520.59787985104</v>
      </c>
      <c r="G16" s="26">
        <f t="shared" si="2"/>
        <v>7.2176558762342941E-2</v>
      </c>
      <c r="H16" s="1">
        <f t="shared" si="3"/>
        <v>2062.3073562417599</v>
      </c>
      <c r="I16" s="26">
        <f t="shared" si="4"/>
        <v>0.40823427189120209</v>
      </c>
      <c r="J16" s="33">
        <v>0.45</v>
      </c>
    </row>
    <row r="17" spans="1:10" x14ac:dyDescent="0.25">
      <c r="A17" s="1" t="s">
        <v>48</v>
      </c>
      <c r="B17" s="1">
        <f>C9</f>
        <v>6889.0437229055096</v>
      </c>
      <c r="C17" s="26">
        <f>B17/SUM($B$13:$B$17)</f>
        <v>0.17233621361322202</v>
      </c>
      <c r="D17" s="1">
        <f>SUM('[1]IP - Car'!$W$5:$AF$5)</f>
        <v>100595</v>
      </c>
      <c r="E17" s="26">
        <f t="shared" si="1"/>
        <v>0.12181904492028085</v>
      </c>
      <c r="F17" s="1">
        <f>B17*(1-J17)</f>
        <v>4822.3306060338564</v>
      </c>
      <c r="G17" s="26">
        <f t="shared" si="2"/>
        <v>0.13808597997329775</v>
      </c>
      <c r="H17" s="1">
        <f t="shared" si="3"/>
        <v>2066.7131168716533</v>
      </c>
      <c r="I17" s="26">
        <f t="shared" si="4"/>
        <v>0.40910639334168714</v>
      </c>
      <c r="J17" s="33">
        <v>0.3</v>
      </c>
    </row>
    <row r="18" spans="1:10" x14ac:dyDescent="0.25">
      <c r="B18" s="1">
        <f>SUM(B13:B17)</f>
        <v>39974.44053382038</v>
      </c>
      <c r="F18" s="1">
        <f>SUM(F13:F17)</f>
        <v>34922.666348650098</v>
      </c>
    </row>
    <row r="19" spans="1:10" x14ac:dyDescent="0.25">
      <c r="F19" s="1">
        <f>B18-F18</f>
        <v>5051.7741851702813</v>
      </c>
    </row>
    <row r="20" spans="1:10" x14ac:dyDescent="0.25">
      <c r="A20" s="1" t="s">
        <v>59</v>
      </c>
      <c r="B20" s="1">
        <v>0.12614286976274511</v>
      </c>
      <c r="F20" s="1">
        <f>B21-F19</f>
        <v>-9.2835390739783179</v>
      </c>
    </row>
    <row r="21" spans="1:10" x14ac:dyDescent="0.25">
      <c r="A21" s="1" t="s">
        <v>60</v>
      </c>
      <c r="B21" s="1">
        <f>SUM(B13:B17)*B20</f>
        <v>5042.490646096303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95F1-D1CB-428A-871D-6753D0D908AF}">
  <dimension ref="A1:J21"/>
  <sheetViews>
    <sheetView tabSelected="1" workbookViewId="0">
      <selection activeCell="I23" sqref="I23"/>
    </sheetView>
  </sheetViews>
  <sheetFormatPr defaultColWidth="9.140625" defaultRowHeight="15" x14ac:dyDescent="0.25"/>
  <cols>
    <col min="1" max="1" width="9.140625" style="1"/>
    <col min="2" max="2" width="10.5703125" style="1" bestFit="1" customWidth="1"/>
    <col min="3" max="3" width="12" style="1" bestFit="1" customWidth="1"/>
    <col min="4" max="5" width="14.7109375" style="1" bestFit="1" customWidth="1"/>
    <col min="6" max="6" width="15.7109375" style="1" bestFit="1" customWidth="1"/>
    <col min="7" max="7" width="9.140625" style="1"/>
    <col min="8" max="8" width="10.140625" style="1" bestFit="1" customWidth="1"/>
    <col min="9" max="9" width="14.7109375" style="1" bestFit="1" customWidth="1"/>
    <col min="10" max="16384" width="9.140625" style="1"/>
  </cols>
  <sheetData>
    <row r="1" spans="1:10" x14ac:dyDescent="0.25">
      <c r="B1" s="1" t="s">
        <v>40</v>
      </c>
      <c r="C1" s="1" t="s">
        <v>71</v>
      </c>
      <c r="D1" s="1" t="s">
        <v>50</v>
      </c>
    </row>
    <row r="2" spans="1:10" x14ac:dyDescent="0.25">
      <c r="A2" s="1">
        <v>1</v>
      </c>
      <c r="B2" s="1" t="s">
        <v>41</v>
      </c>
      <c r="C2" s="1">
        <v>26348.2537319896</v>
      </c>
      <c r="D2" s="26">
        <f>C2/$C$10</f>
        <v>0.46413580778403896</v>
      </c>
    </row>
    <row r="3" spans="1:10" x14ac:dyDescent="0.25">
      <c r="A3" s="1">
        <v>2</v>
      </c>
      <c r="B3" s="1" t="s">
        <v>42</v>
      </c>
      <c r="C3" s="1">
        <v>1375.8970528298801</v>
      </c>
      <c r="D3" s="26">
        <f t="shared" ref="D3:D9" si="0">C3/$C$10</f>
        <v>2.423701762320371E-2</v>
      </c>
    </row>
    <row r="4" spans="1:10" x14ac:dyDescent="0.25">
      <c r="A4" s="1">
        <v>3</v>
      </c>
      <c r="B4" s="1" t="s">
        <v>43</v>
      </c>
      <c r="C4" s="1">
        <v>1194.2041807052799</v>
      </c>
      <c r="D4" s="26">
        <f t="shared" si="0"/>
        <v>2.1036419631779043E-2</v>
      </c>
    </row>
    <row r="5" spans="1:10" x14ac:dyDescent="0.25">
      <c r="A5" s="1">
        <v>4</v>
      </c>
      <c r="B5" s="1" t="s">
        <v>44</v>
      </c>
      <c r="C5" s="1">
        <v>709.34374801415299</v>
      </c>
      <c r="D5" s="26">
        <f t="shared" si="0"/>
        <v>1.249539483071639E-2</v>
      </c>
    </row>
    <row r="6" spans="1:10" x14ac:dyDescent="0.25">
      <c r="A6" s="1">
        <v>5</v>
      </c>
      <c r="B6" s="1" t="s">
        <v>45</v>
      </c>
      <c r="C6" s="1">
        <v>11356.7409577459</v>
      </c>
      <c r="D6" s="26">
        <f t="shared" si="0"/>
        <v>0.20005387043232509</v>
      </c>
    </row>
    <row r="7" spans="1:10" x14ac:dyDescent="0.25">
      <c r="A7" s="1">
        <v>6</v>
      </c>
      <c r="B7" s="1" t="s">
        <v>46</v>
      </c>
      <c r="C7" s="1">
        <v>7110.9592963428004</v>
      </c>
      <c r="D7" s="26">
        <f t="shared" si="0"/>
        <v>0.1252626026263132</v>
      </c>
    </row>
    <row r="8" spans="1:10" x14ac:dyDescent="0.25">
      <c r="A8" s="1">
        <v>7</v>
      </c>
      <c r="B8" s="1" t="s">
        <v>47</v>
      </c>
      <c r="C8" s="1">
        <v>5070.28831629263</v>
      </c>
      <c r="D8" s="26">
        <f t="shared" si="0"/>
        <v>8.9315306711324621E-2</v>
      </c>
    </row>
    <row r="9" spans="1:10" x14ac:dyDescent="0.25">
      <c r="A9" s="1">
        <v>8</v>
      </c>
      <c r="B9" s="1" t="s">
        <v>48</v>
      </c>
      <c r="C9" s="1">
        <v>3602.7268097610699</v>
      </c>
      <c r="D9" s="26">
        <f t="shared" si="0"/>
        <v>6.3463580360298921E-2</v>
      </c>
    </row>
    <row r="10" spans="1:10" x14ac:dyDescent="0.25">
      <c r="C10" s="1">
        <f>SUM(C2:C9)</f>
        <v>56768.41409368132</v>
      </c>
    </row>
    <row r="12" spans="1:10" x14ac:dyDescent="0.25">
      <c r="B12" s="1" t="s">
        <v>56</v>
      </c>
      <c r="C12" s="1" t="s">
        <v>57</v>
      </c>
      <c r="D12" s="1" t="s">
        <v>51</v>
      </c>
      <c r="E12" s="1" t="s">
        <v>52</v>
      </c>
      <c r="F12" s="1" t="s">
        <v>58</v>
      </c>
      <c r="H12" s="1" t="s">
        <v>61</v>
      </c>
    </row>
    <row r="13" spans="1:10" x14ac:dyDescent="0.25">
      <c r="A13" s="1" t="s">
        <v>53</v>
      </c>
      <c r="B13" s="1">
        <f>SUM(C2:C3)</f>
        <v>27724.150784819481</v>
      </c>
      <c r="C13" s="26">
        <f>B13/SUM($B$13:$B$17)</f>
        <v>0.48837282540724275</v>
      </c>
      <c r="D13" s="1">
        <f>SUM('[1]PM - Car'!$C$5:$D$5)</f>
        <v>165493</v>
      </c>
      <c r="E13" s="26">
        <f>D13/SUM($D$13:$D$17)</f>
        <v>0.33699804512503057</v>
      </c>
      <c r="F13" s="1">
        <f>B13*(1-J13)</f>
        <v>25228.977214185728</v>
      </c>
      <c r="G13" s="26">
        <f>F13/SUM($F$13:$F$17)</f>
        <v>0.49282087203809599</v>
      </c>
      <c r="H13" s="1">
        <f>B13-F13</f>
        <v>2495.1735706337531</v>
      </c>
      <c r="I13" s="26">
        <f>H13/SUM($H$13:$H$17)</f>
        <v>0.44753124983697551</v>
      </c>
      <c r="J13" s="33">
        <v>0.09</v>
      </c>
    </row>
    <row r="14" spans="1:10" x14ac:dyDescent="0.25">
      <c r="A14" s="1" t="s">
        <v>54</v>
      </c>
      <c r="B14" s="1">
        <f>SUM(C4:C5)</f>
        <v>1903.547928719433</v>
      </c>
      <c r="C14" s="26">
        <f>B14/SUM($B$13:$B$17)</f>
        <v>3.3531814462495438E-2</v>
      </c>
      <c r="D14" s="1">
        <f>SUM('[1]PM - Car'!$E$5:$F$5)</f>
        <v>24008</v>
      </c>
      <c r="E14" s="26">
        <f t="shared" ref="E14:E17" si="1">D14/SUM($D$13:$D$17)</f>
        <v>4.8888164861122421E-2</v>
      </c>
      <c r="F14" s="1">
        <f>B14*(1-J14)</f>
        <v>1865.4769701450443</v>
      </c>
      <c r="G14" s="26">
        <f t="shared" ref="G14:G17" si="2">F14/SUM($F$13:$F$17)</f>
        <v>3.6440081553402677E-2</v>
      </c>
      <c r="H14" s="1">
        <f t="shared" ref="H14:H17" si="3">B14-F14</f>
        <v>38.070958574388669</v>
      </c>
      <c r="I14" s="26">
        <f t="shared" ref="I14:I17" si="4">H14/SUM($H$13:$H$17)</f>
        <v>6.8283601084153777E-3</v>
      </c>
      <c r="J14" s="33">
        <v>0.02</v>
      </c>
    </row>
    <row r="15" spans="1:10" x14ac:dyDescent="0.25">
      <c r="A15" s="1" t="s">
        <v>55</v>
      </c>
      <c r="B15" s="1">
        <f>SUM(C6:C7)</f>
        <v>18467.700254088701</v>
      </c>
      <c r="C15" s="26">
        <f>B15/SUM($B$13:$B$17)</f>
        <v>0.32531647305863831</v>
      </c>
      <c r="D15" s="1">
        <f>SUM('[1]PM - Car'!$G$5:$R$5)</f>
        <v>247170</v>
      </c>
      <c r="E15" s="26">
        <f t="shared" si="1"/>
        <v>0.50331921479188724</v>
      </c>
      <c r="F15" s="1">
        <f>B15*(1-J15)</f>
        <v>18467.700254088701</v>
      </c>
      <c r="G15" s="26">
        <f t="shared" si="2"/>
        <v>0.36074661554812087</v>
      </c>
      <c r="H15" s="1">
        <f t="shared" si="3"/>
        <v>0</v>
      </c>
      <c r="I15" s="26">
        <f t="shared" si="4"/>
        <v>0</v>
      </c>
      <c r="J15" s="33">
        <v>0</v>
      </c>
    </row>
    <row r="16" spans="1:10" x14ac:dyDescent="0.25">
      <c r="A16" s="1" t="s">
        <v>47</v>
      </c>
      <c r="B16" s="1">
        <f>C8</f>
        <v>5070.28831629263</v>
      </c>
      <c r="C16" s="26">
        <f>B16/SUM($B$13:$B$17)</f>
        <v>8.9315306711324621E-2</v>
      </c>
      <c r="D16" s="1">
        <f>SUM('[1]PM - Car'!$S$5:$V$5)</f>
        <v>11847</v>
      </c>
      <c r="E16" s="26">
        <f t="shared" si="1"/>
        <v>2.4124378919931581E-2</v>
      </c>
      <c r="F16" s="1">
        <f>B16*(1-J16)</f>
        <v>2028.1153265170522</v>
      </c>
      <c r="G16" s="26">
        <f t="shared" si="2"/>
        <v>3.9617046514512082E-2</v>
      </c>
      <c r="H16" s="1">
        <f t="shared" si="3"/>
        <v>3042.1729897755777</v>
      </c>
      <c r="I16" s="26">
        <f t="shared" si="4"/>
        <v>0.54564039005460907</v>
      </c>
      <c r="J16" s="33">
        <v>0.6</v>
      </c>
    </row>
    <row r="17" spans="1:10" x14ac:dyDescent="0.25">
      <c r="A17" s="1" t="s">
        <v>48</v>
      </c>
      <c r="B17" s="1">
        <f>C9</f>
        <v>3602.7268097610699</v>
      </c>
      <c r="C17" s="26">
        <f>B17/SUM($B$13:$B$17)</f>
        <v>6.3463580360298921E-2</v>
      </c>
      <c r="D17" s="1">
        <f>SUM('[1]PM - Car'!$W$5:$AF$5)</f>
        <v>42562</v>
      </c>
      <c r="E17" s="26">
        <f t="shared" si="1"/>
        <v>8.6670196302028185E-2</v>
      </c>
      <c r="F17" s="1">
        <f>B17*(1-J17)</f>
        <v>3602.7268097610699</v>
      </c>
      <c r="G17" s="26">
        <f t="shared" si="2"/>
        <v>7.0375384345868444E-2</v>
      </c>
      <c r="H17" s="1">
        <f t="shared" si="3"/>
        <v>0</v>
      </c>
      <c r="I17" s="26">
        <f t="shared" si="4"/>
        <v>0</v>
      </c>
      <c r="J17" s="33">
        <v>0</v>
      </c>
    </row>
    <row r="18" spans="1:10" x14ac:dyDescent="0.25">
      <c r="B18" s="1">
        <f>SUM(B13:B17)</f>
        <v>56768.414093681313</v>
      </c>
      <c r="F18" s="1">
        <f>SUM(F13:F17)</f>
        <v>51192.996574697594</v>
      </c>
    </row>
    <row r="19" spans="1:10" x14ac:dyDescent="0.25">
      <c r="F19" s="1">
        <f>B18-F18</f>
        <v>5575.4175189837188</v>
      </c>
    </row>
    <row r="20" spans="1:10" x14ac:dyDescent="0.25">
      <c r="A20" s="1" t="s">
        <v>59</v>
      </c>
      <c r="B20" s="1">
        <v>9.8384323948921576E-2</v>
      </c>
      <c r="F20" s="1">
        <f>B21-F19</f>
        <v>9.704523275549036</v>
      </c>
    </row>
    <row r="21" spans="1:10" x14ac:dyDescent="0.25">
      <c r="A21" s="1" t="s">
        <v>60</v>
      </c>
      <c r="B21" s="1">
        <f>SUM(B13:B17)*B20</f>
        <v>5585.1220422592678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9EC1-AF7B-4E4B-A9C4-08F79E770B5B}">
  <dimension ref="A1:D6"/>
  <sheetViews>
    <sheetView workbookViewId="0">
      <selection activeCell="B2" sqref="B2:B6"/>
    </sheetView>
  </sheetViews>
  <sheetFormatPr defaultRowHeight="15" x14ac:dyDescent="0.25"/>
  <sheetData>
    <row r="1" spans="1:4" x14ac:dyDescent="0.25">
      <c r="B1" t="s">
        <v>36</v>
      </c>
      <c r="C1" t="s">
        <v>0</v>
      </c>
      <c r="D1" t="s">
        <v>37</v>
      </c>
    </row>
    <row r="2" spans="1:4" x14ac:dyDescent="0.25">
      <c r="A2" t="s">
        <v>62</v>
      </c>
      <c r="B2" s="32">
        <f>purpose_info_am!J13</f>
        <v>0.1585</v>
      </c>
      <c r="C2" s="32">
        <f>purpose_info_ip!J13</f>
        <v>0.12</v>
      </c>
      <c r="D2" s="32">
        <f>purpose_info_pm!J13</f>
        <v>0.09</v>
      </c>
    </row>
    <row r="3" spans="1:4" x14ac:dyDescent="0.25">
      <c r="A3" t="s">
        <v>63</v>
      </c>
      <c r="B3" s="32">
        <f>purpose_info_am!J14</f>
        <v>0</v>
      </c>
      <c r="C3" s="32">
        <f>purpose_info_ip!J14</f>
        <v>0</v>
      </c>
      <c r="D3" s="32">
        <f>purpose_info_pm!J14</f>
        <v>0.02</v>
      </c>
    </row>
    <row r="4" spans="1:4" x14ac:dyDescent="0.25">
      <c r="A4" t="s">
        <v>64</v>
      </c>
      <c r="B4" s="32">
        <f>purpose_info_am!J15</f>
        <v>0</v>
      </c>
      <c r="C4" s="32">
        <f>purpose_info_ip!J15</f>
        <v>0</v>
      </c>
      <c r="D4" s="32">
        <f>purpose_info_pm!J15</f>
        <v>0</v>
      </c>
    </row>
    <row r="5" spans="1:4" x14ac:dyDescent="0.25">
      <c r="A5" t="s">
        <v>65</v>
      </c>
      <c r="B5" s="32">
        <f>purpose_info_am!J16</f>
        <v>0.33</v>
      </c>
      <c r="C5" s="32">
        <f>purpose_info_ip!J16</f>
        <v>0.45</v>
      </c>
      <c r="D5" s="32">
        <f>purpose_info_pm!J16</f>
        <v>0.6</v>
      </c>
    </row>
    <row r="6" spans="1:4" x14ac:dyDescent="0.25">
      <c r="A6" t="s">
        <v>66</v>
      </c>
      <c r="B6" s="32">
        <f>purpose_info_am!J17</f>
        <v>0.4</v>
      </c>
      <c r="C6" s="32">
        <f>purpose_info_ip!J17</f>
        <v>0.3</v>
      </c>
      <c r="D6" s="32">
        <f>purpose_info_pm!J17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readme</vt:lpstr>
      <vt:lpstr>TLD Oct 2018</vt:lpstr>
      <vt:lpstr>tld</vt:lpstr>
      <vt:lpstr>tld_10k</vt:lpstr>
      <vt:lpstr>purposes readme</vt:lpstr>
      <vt:lpstr>purpose_info_am</vt:lpstr>
      <vt:lpstr>purpose_info_ip</vt:lpstr>
      <vt:lpstr>purpose_info_pm</vt:lpstr>
      <vt:lpstr>purposes</vt:lpstr>
      <vt:lpstr>Oct 2018 LGV</vt:lpstr>
      <vt:lpstr>Oct 2018 HGV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Burton-Brown, Lucy</dc:creator>
  <cp:lastModifiedBy>Butler, Thomas</cp:lastModifiedBy>
  <dcterms:created xsi:type="dcterms:W3CDTF">2020-03-19T15:42:38Z</dcterms:created>
  <dcterms:modified xsi:type="dcterms:W3CDTF">2022-12-15T14:45:01Z</dcterms:modified>
</cp:coreProperties>
</file>