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lke\OneDrive\_SMU_Coding_Bootcamp\SMU_ClassWork\_SMU_HomeWork\home_work1\first_repo_kdw\"/>
    </mc:Choice>
  </mc:AlternateContent>
  <xr:revisionPtr revIDLastSave="616" documentId="11_989E3A0A3E8CA54282BABEA3E2C09D2E15D6CC1A" xr6:coauthVersionLast="40" xr6:coauthVersionMax="40" xr10:uidLastSave="{574D16C0-81EA-4BF0-99EA-7ACB4647BB98}"/>
  <bookViews>
    <workbookView xWindow="44880" yWindow="-120" windowWidth="29040" windowHeight="18240" xr2:uid="{00000000-000D-0000-FFFF-FFFF00000000}"/>
  </bookViews>
  <sheets>
    <sheet name="Bonus" sheetId="9" r:id="rId1"/>
    <sheet name="Sheet4" sheetId="8" r:id="rId2"/>
    <sheet name="Sheet3" sheetId="5" r:id="rId3"/>
    <sheet name="Sheet2" sheetId="3" r:id="rId4"/>
    <sheet name="Sheet1" sheetId="1" r:id="rId5"/>
  </sheets>
  <definedNames>
    <definedName name="_xlnm._FilterDatabase" localSheetId="4" hidden="1">Sheet1!$A$1:$T$1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2" i="9"/>
  <c r="B13" i="9"/>
  <c r="B12" i="9"/>
  <c r="B11" i="9"/>
  <c r="B10" i="9"/>
  <c r="B9" i="9"/>
  <c r="C13" i="9"/>
  <c r="C12" i="9"/>
  <c r="C11" i="9"/>
  <c r="C10" i="9"/>
  <c r="C9" i="9"/>
  <c r="D13" i="9"/>
  <c r="D12" i="9"/>
  <c r="D11" i="9"/>
  <c r="D10" i="9"/>
  <c r="D8" i="9"/>
  <c r="D9" i="9"/>
  <c r="E13" i="9"/>
  <c r="E12" i="9"/>
  <c r="E11" i="9"/>
  <c r="E10" i="9"/>
  <c r="D7" i="9"/>
  <c r="B8" i="9"/>
  <c r="B7" i="9"/>
  <c r="B6" i="9"/>
  <c r="C8" i="9"/>
  <c r="C7" i="9"/>
  <c r="C6" i="9"/>
  <c r="D6" i="9"/>
  <c r="E9" i="9"/>
  <c r="E7" i="9"/>
  <c r="B5" i="9"/>
  <c r="C5" i="9"/>
  <c r="D5" i="9"/>
  <c r="B4" i="9"/>
  <c r="C4" i="9"/>
  <c r="D4" i="9"/>
  <c r="D3" i="9"/>
  <c r="B3" i="9"/>
  <c r="C3" i="9"/>
  <c r="B2" i="9"/>
  <c r="C2" i="9"/>
  <c r="D2" i="9"/>
  <c r="E3" i="9"/>
  <c r="E4" i="9"/>
  <c r="E5" i="9"/>
  <c r="E6" i="9"/>
  <c r="E8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<sst xmlns="http://schemas.openxmlformats.org/spreadsheetml/2006/main" count="24820" uniqueCount="8403">
  <si>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</si>
  <si>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</si>
  <si>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</si>
  <si>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</si>
  <si>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</si>
  <si>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</si>
  <si>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</si>
  <si>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</si>
  <si>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</si>
  <si>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</si>
  <si>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</si>
  <si>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</si>
  <si>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</si>
  <si>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</si>
  <si>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</si>
  <si>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</si>
  <si>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</si>
  <si>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</si>
  <si>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</si>
  <si>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</si>
  <si>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</si>
  <si>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</si>
  <si>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</si>
  <si>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</si>
  <si>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</si>
  <si>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</si>
  <si>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</si>
  <si>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</si>
  <si>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</si>
  <si>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</si>
  <si>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</si>
  <si>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</si>
  <si>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</si>
  <si>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</si>
  <si>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</si>
  <si>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</si>
  <si>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</si>
  <si>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</si>
  <si>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</si>
  <si>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</si>
  <si>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</si>
  <si>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</si>
  <si>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</si>
  <si>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</si>
  <si>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</si>
  <si>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</si>
  <si>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</si>
  <si>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</si>
  <si>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</si>
  <si>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</si>
  <si>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</si>
  <si>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</si>
  <si>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</si>
  <si>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</si>
  <si>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</si>
  <si>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</si>
  <si>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</si>
  <si>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</si>
  <si>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</si>
  <si>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</si>
  <si>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</si>
  <si>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</si>
  <si>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</si>
  <si>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</si>
  <si>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</si>
  <si>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</si>
  <si>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</si>
  <si>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</si>
  <si>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</si>
  <si>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</si>
  <si>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</si>
  <si>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</si>
  <si>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</si>
  <si>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</si>
  <si>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</si>
  <si>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</si>
  <si>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</si>
  <si>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</si>
  <si>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</si>
  <si>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</si>
  <si>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</si>
  <si>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</si>
  <si>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</si>
  <si>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</si>
  <si>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</si>
  <si>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</si>
  <si>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</si>
  <si>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</si>
  <si>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</si>
  <si>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</si>
  <si>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</si>
  <si>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</si>
  <si>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</si>
  <si>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</si>
  <si>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</si>
  <si>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</si>
  <si>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</si>
  <si>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</si>
  <si>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</si>
  <si>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</si>
  <si>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</si>
  <si>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</si>
  <si>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</si>
  <si>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</si>
  <si>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</si>
  <si>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</si>
  <si>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</si>
  <si>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</si>
  <si>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</si>
  <si>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</si>
  <si>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</si>
  <si>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</si>
  <si>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</si>
  <si>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</si>
  <si>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</si>
  <si>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</si>
  <si>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</si>
  <si>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</si>
  <si>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</si>
  <si>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</si>
  <si>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</si>
  <si>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</si>
  <si>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</si>
  <si>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</si>
  <si>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</si>
  <si>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</si>
  <si>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</si>
  <si>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</si>
  <si>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</si>
  <si>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</si>
  <si>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</si>
  <si>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</si>
  <si>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</si>
  <si>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</si>
  <si>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</si>
  <si>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</si>
  <si>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</si>
  <si>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</si>
  <si>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</si>
  <si>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</si>
  <si>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</si>
  <si>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</si>
  <si>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</si>
  <si>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</si>
  <si>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</si>
  <si>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</si>
  <si>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</si>
  <si>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</si>
  <si>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</si>
  <si>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</si>
  <si>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</si>
  <si>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</si>
  <si>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</si>
  <si>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</si>
  <si>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</si>
  <si>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</si>
  <si>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</si>
  <si>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</si>
  <si>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</si>
  <si>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</si>
  <si>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</si>
  <si>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</si>
  <si>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</si>
  <si>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</si>
  <si>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</si>
  <si>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</si>
  <si>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</si>
  <si>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</si>
  <si>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</si>
  <si>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</si>
  <si>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</si>
  <si>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</si>
  <si>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</si>
  <si>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</si>
  <si>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</si>
  <si>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</si>
  <si>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</si>
  <si>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</si>
  <si>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</si>
  <si>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</si>
  <si>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</si>
  <si>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</si>
  <si>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</si>
  <si>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</si>
  <si>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</si>
  <si>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</si>
  <si>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</si>
  <si>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</si>
  <si>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</si>
  <si>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</si>
  <si>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</si>
  <si>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</si>
  <si>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</si>
  <si>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</si>
  <si>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</si>
  <si>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</si>
  <si>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</si>
  <si>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</si>
  <si>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</si>
  <si>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</si>
  <si>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</si>
  <si>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</si>
  <si>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</si>
  <si>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</si>
  <si>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</si>
  <si>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</si>
  <si>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</si>
  <si>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</si>
  <si>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</si>
  <si>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</si>
  <si>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</si>
  <si>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</si>
  <si>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</si>
  <si>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</si>
  <si>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</si>
  <si>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</si>
  <si>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</si>
  <si>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</si>
  <si>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</si>
  <si>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</si>
  <si>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</si>
  <si>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</si>
  <si>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</si>
  <si>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</si>
  <si>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</si>
  <si>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</si>
  <si>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</si>
  <si>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</si>
  <si>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</si>
  <si>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</si>
  <si>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</si>
  <si>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</si>
  <si>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</si>
  <si>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</si>
  <si>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</si>
  <si>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</si>
  <si>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</si>
  <si>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</si>
  <si>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</si>
  <si>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</si>
  <si>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</si>
  <si>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</si>
  <si>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</si>
  <si>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</si>
  <si>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</si>
  <si>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</si>
  <si>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</si>
  <si>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</si>
  <si>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</si>
  <si>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</si>
  <si>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</si>
  <si>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</si>
  <si>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</si>
  <si>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</si>
  <si>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</si>
  <si>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</si>
  <si>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</si>
  <si>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</si>
  <si>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</si>
  <si>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</si>
  <si>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</si>
  <si>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</si>
  <si>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</si>
  <si>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</si>
  <si>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</si>
  <si>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</si>
  <si>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</si>
  <si>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</si>
  <si>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</si>
  <si>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</si>
  <si>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</si>
  <si>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</si>
  <si>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</si>
  <si>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</si>
  <si>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</si>
  <si>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</si>
  <si>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</si>
  <si>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</si>
  <si>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</si>
  <si>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</si>
  <si>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</si>
  <si>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</si>
  <si>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</si>
  <si>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</si>
  <si>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</si>
  <si>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</si>
  <si>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</si>
  <si>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</si>
  <si>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</si>
  <si>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</si>
  <si>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</si>
  <si>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</si>
  <si>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</si>
  <si>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</si>
  <si>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</si>
  <si>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</si>
  <si>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</si>
  <si>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</si>
  <si>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</si>
  <si>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</si>
  <si>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</si>
  <si>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</si>
  <si>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</si>
  <si>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</si>
  <si>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</si>
  <si>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</si>
  <si>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</si>
  <si>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</si>
  <si>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</si>
  <si>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</si>
  <si>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</si>
  <si>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</si>
  <si>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</si>
  <si>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</si>
  <si>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</si>
  <si>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</si>
  <si>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</si>
  <si>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</si>
  <si>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</si>
  <si>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</si>
  <si>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</si>
  <si>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</si>
  <si>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</si>
  <si>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</si>
  <si>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</si>
  <si>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</si>
  <si>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</si>
  <si>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</si>
  <si>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</si>
  <si>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</si>
  <si>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</si>
  <si>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</si>
  <si>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</si>
  <si>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</si>
  <si>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</si>
  <si>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</si>
  <si>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</si>
  <si>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</si>
  <si>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</si>
  <si>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</si>
  <si>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</si>
  <si>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</si>
  <si>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</si>
  <si>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</si>
  <si>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</si>
  <si>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</si>
  <si>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</si>
  <si>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</si>
  <si>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</si>
  <si>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</si>
  <si>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</si>
  <si>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</si>
  <si>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</si>
  <si>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</si>
  <si>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</si>
  <si>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</si>
  <si>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</si>
  <si>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</si>
  <si>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</si>
  <si>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</si>
  <si>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</si>
  <si>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</si>
  <si>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</si>
  <si>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</si>
  <si>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</si>
  <si>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</si>
  <si>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</si>
  <si>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</si>
  <si>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</si>
  <si>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</si>
  <si>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</si>
  <si>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</si>
  <si>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</si>
  <si>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</si>
  <si>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</si>
  <si>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</si>
  <si>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</si>
  <si>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</si>
  <si>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</si>
  <si>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</si>
  <si>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</si>
  <si>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</si>
  <si>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</si>
  <si>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</si>
  <si>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</si>
  <si>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</si>
  <si>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</si>
  <si>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</si>
  <si>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</si>
  <si>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</si>
  <si>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</si>
  <si>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</si>
  <si>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</si>
  <si>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</si>
  <si>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</si>
  <si>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</si>
  <si>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</si>
  <si>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</si>
  <si>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</si>
  <si>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</si>
  <si>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</si>
  <si>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</si>
  <si>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</si>
  <si>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</si>
  <si>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</si>
  <si>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</si>
  <si>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</si>
  <si>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</si>
  <si>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</si>
  <si>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</si>
  <si>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</si>
  <si>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</si>
  <si>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</si>
  <si>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</si>
  <si>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</si>
  <si>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</si>
  <si>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</si>
  <si>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</si>
  <si>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</si>
  <si>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</si>
  <si>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</si>
  <si>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</si>
  <si>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</si>
  <si>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</si>
  <si>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</si>
  <si>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</si>
  <si>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</si>
  <si>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</si>
  <si>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</si>
  <si>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</si>
  <si>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</si>
  <si>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</si>
  <si>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</si>
  <si>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</si>
  <si>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</si>
  <si>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</si>
  <si>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</si>
  <si>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</si>
  <si>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</si>
  <si>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</si>
  <si>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</si>
  <si>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</si>
  <si>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</si>
  <si>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</si>
  <si>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</si>
  <si>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</si>
  <si>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</si>
  <si>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</si>
  <si>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</si>
  <si>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</si>
  <si>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</si>
  <si>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</si>
  <si>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</si>
  <si>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</si>
  <si>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</si>
  <si>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</si>
  <si>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</si>
  <si>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</si>
  <si>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</si>
  <si>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</si>
  <si>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</si>
  <si>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</si>
  <si>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</si>
  <si>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</si>
  <si>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</si>
  <si>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</si>
  <si>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</si>
  <si>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</si>
  <si>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</si>
  <si>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</si>
  <si>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</si>
  <si>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</si>
  <si>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</si>
  <si>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</si>
  <si>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</si>
  <si>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</si>
  <si>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</si>
  <si>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</si>
  <si>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</si>
  <si>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</si>
  <si>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</si>
  <si>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</si>
  <si>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</si>
  <si>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</si>
  <si>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</si>
  <si>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</si>
  <si>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</si>
  <si>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</si>
  <si>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</si>
  <si>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</si>
  <si>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</si>
  <si>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</si>
  <si>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</si>
  <si>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</si>
  <si>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</si>
  <si>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</si>
  <si>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</si>
  <si>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</si>
  <si>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</si>
  <si>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</si>
  <si>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</si>
  <si>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</si>
  <si>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</si>
  <si>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</si>
  <si>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</si>
  <si>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</si>
  <si>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</si>
  <si>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</si>
  <si>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</si>
  <si>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</si>
  <si>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</si>
  <si>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</si>
  <si>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</si>
  <si>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</si>
  <si>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</si>
  <si>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</si>
  <si>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</si>
  <si>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</si>
  <si>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</si>
  <si>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</si>
  <si>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</si>
  <si>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</si>
  <si>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</si>
  <si>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</si>
  <si>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</si>
  <si>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</si>
  <si>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</si>
  <si>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</si>
  <si>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</si>
  <si>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</si>
  <si>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</si>
  <si>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</si>
  <si>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</si>
  <si>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</si>
  <si>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</si>
  <si>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</si>
  <si>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</si>
  <si>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</si>
  <si>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</si>
  <si>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</si>
  <si>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</si>
  <si>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</si>
  <si>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</si>
  <si>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</si>
  <si>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</si>
  <si>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</si>
  <si>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</si>
  <si>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</si>
  <si>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</si>
  <si>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</si>
  <si>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</si>
  <si>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</si>
  <si>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</si>
  <si>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</si>
  <si>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</si>
  <si>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</si>
  <si>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</si>
  <si>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</si>
  <si>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</si>
  <si>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</si>
  <si>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</si>
  <si>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</si>
  <si>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</si>
  <si>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</si>
  <si>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</si>
  <si>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</si>
  <si>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</si>
  <si>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</si>
  <si>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</si>
  <si>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</si>
  <si>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</si>
  <si>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</si>
  <si>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</si>
  <si>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</si>
  <si>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</si>
  <si>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</si>
  <si>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</si>
  <si>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</si>
  <si>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</si>
  <si>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</si>
  <si>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</si>
  <si>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</si>
  <si>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</si>
  <si>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</si>
  <si>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</si>
  <si>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</si>
  <si>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</si>
  <si>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</si>
  <si>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</si>
  <si>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</si>
  <si>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</si>
  <si>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</si>
  <si>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</si>
  <si>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</si>
  <si>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</si>
  <si>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</si>
  <si>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</si>
  <si>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</si>
  <si>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</si>
  <si>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</si>
  <si>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</si>
  <si>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</si>
  <si>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</si>
  <si>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</si>
  <si>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</si>
  <si>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</si>
  <si>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</si>
  <si>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</si>
  <si>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</si>
  <si>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</si>
  <si>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</si>
  <si>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</si>
  <si>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</si>
  <si>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</si>
  <si>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</si>
  <si>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</si>
  <si>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</si>
  <si>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</si>
  <si>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</si>
  <si>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</si>
  <si>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</si>
  <si>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</si>
  <si>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</si>
  <si>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</si>
  <si>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</si>
  <si>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</si>
  <si>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</si>
  <si>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</si>
  <si>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</si>
  <si>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</si>
  <si>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</si>
  <si>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</si>
  <si>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</si>
  <si>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</si>
  <si>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</si>
  <si>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</si>
  <si>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</si>
  <si>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</si>
  <si>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</si>
  <si>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</si>
  <si>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</si>
  <si>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</si>
  <si>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</si>
  <si>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</si>
  <si>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</si>
  <si>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</si>
  <si>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</si>
  <si>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</si>
  <si>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</si>
  <si>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</si>
  <si>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</si>
  <si>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</si>
  <si>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</si>
  <si>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</si>
  <si>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</si>
  <si>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</si>
  <si>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</si>
  <si>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</si>
  <si>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</si>
  <si>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</si>
  <si>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</si>
  <si>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</si>
  <si>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</si>
  <si>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</si>
  <si>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</si>
  <si>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</si>
  <si>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</si>
  <si>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</si>
  <si>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</si>
  <si>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</si>
  <si>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</si>
  <si>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</si>
  <si>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</si>
  <si>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</si>
  <si>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</si>
  <si>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</si>
  <si>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</si>
  <si>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</si>
  <si>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</si>
  <si>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</si>
  <si>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</si>
  <si>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</si>
  <si>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</si>
  <si>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</si>
  <si>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</si>
  <si>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</si>
  <si>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</si>
  <si>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</si>
  <si>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</si>
  <si>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</si>
  <si>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</si>
  <si>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</si>
  <si>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</si>
  <si>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</si>
  <si>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</si>
  <si>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</si>
  <si>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</si>
  <si>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</si>
  <si>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</si>
  <si>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</si>
  <si>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</si>
  <si>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</si>
  <si>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</si>
  <si>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</si>
  <si>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</si>
  <si>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</si>
  <si>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</si>
  <si>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</si>
  <si>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</si>
  <si>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</si>
  <si>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</si>
  <si>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</si>
  <si>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</si>
  <si>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</si>
  <si>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</si>
  <si>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</si>
  <si>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</si>
  <si>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</si>
  <si>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</si>
  <si>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</si>
  <si>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</si>
  <si>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</si>
  <si>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</si>
  <si>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</si>
  <si>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</si>
  <si>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</si>
  <si>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</si>
  <si>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</si>
  <si>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</si>
  <si>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</si>
  <si>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</si>
  <si>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</si>
  <si>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</si>
  <si>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</si>
  <si>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</si>
  <si>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</si>
  <si>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</si>
  <si>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</si>
  <si>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</si>
  <si>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</si>
  <si>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</si>
  <si>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</si>
  <si>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</si>
  <si>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</si>
  <si>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</si>
  <si>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</si>
  <si>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</si>
  <si>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</si>
  <si>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</si>
  <si>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</si>
  <si>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</si>
  <si>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</si>
  <si>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</si>
  <si>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</si>
  <si>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</si>
  <si>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</si>
  <si>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</si>
  <si>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</si>
  <si>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</si>
  <si>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</si>
  <si>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</si>
  <si>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</si>
  <si>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</si>
  <si>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</si>
  <si>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</si>
  <si>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</si>
  <si>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</si>
  <si>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</si>
  <si>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</si>
  <si>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</si>
  <si>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</si>
  <si>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</si>
  <si>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</si>
  <si>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</si>
  <si>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</si>
  <si>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</si>
  <si>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</si>
  <si>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</si>
  <si>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</si>
  <si>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</si>
  <si>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</si>
  <si>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</si>
  <si>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</si>
  <si>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</si>
  <si>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</si>
  <si>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</si>
  <si>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</si>
  <si>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</si>
  <si>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</si>
  <si>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</si>
  <si>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</si>
  <si>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</si>
  <si>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</si>
  <si>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</si>
  <si>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</si>
  <si>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</si>
  <si>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</si>
  <si>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</si>
  <si>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</si>
  <si>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</si>
  <si>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</si>
  <si>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</si>
  <si>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</si>
  <si>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</si>
  <si>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</si>
  <si>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</si>
  <si>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</si>
  <si>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</si>
  <si>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</si>
  <si>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</si>
  <si>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</si>
  <si>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</si>
  <si>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</si>
  <si>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</si>
  <si>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</si>
  <si>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</si>
  <si>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</si>
  <si>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</si>
  <si>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</si>
  <si>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</si>
  <si>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</si>
  <si>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</si>
  <si>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</si>
  <si>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</si>
  <si>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</si>
  <si>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</si>
  <si>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</si>
  <si>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</si>
  <si>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</si>
  <si>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</si>
  <si>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</si>
  <si>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</si>
  <si>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</si>
  <si>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</si>
  <si>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</si>
  <si>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</si>
  <si>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</si>
  <si>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</si>
  <si>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</si>
  <si>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</si>
  <si>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</si>
  <si>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</si>
  <si>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</si>
  <si>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</si>
  <si>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</si>
  <si>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</si>
  <si>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</si>
  <si>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</si>
  <si>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</si>
  <si>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</si>
  <si>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</si>
  <si>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</si>
  <si>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</si>
  <si>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</si>
  <si>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</si>
  <si>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</si>
  <si>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</si>
  <si>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</si>
  <si>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</si>
  <si>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</si>
  <si>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</si>
  <si>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</si>
  <si>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</si>
  <si>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</si>
  <si>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</si>
  <si>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</si>
  <si>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</si>
  <si>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</si>
  <si>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</si>
  <si>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</si>
  <si>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</si>
  <si>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</si>
  <si>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</si>
  <si>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</si>
  <si>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</si>
  <si>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</si>
  <si>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</si>
  <si>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</si>
  <si>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</si>
  <si>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</si>
  <si>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</si>
  <si>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</si>
  <si>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</si>
  <si>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</si>
  <si>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</si>
  <si>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</si>
  <si>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</si>
  <si>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</si>
  <si>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</si>
  <si>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</si>
  <si>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</si>
  <si>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</si>
  <si>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</si>
  <si>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</si>
  <si>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</si>
  <si>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</si>
  <si>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</si>
  <si>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</si>
  <si>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</si>
  <si>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</si>
  <si>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</si>
  <si>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</si>
  <si>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</si>
  <si>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</si>
  <si>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</si>
  <si>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</si>
  <si>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</si>
  <si>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</si>
  <si>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</si>
  <si>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</si>
  <si>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</si>
  <si>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</si>
  <si>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</si>
  <si>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</si>
  <si>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</si>
  <si>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</si>
  <si>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</si>
  <si>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</si>
  <si>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</si>
  <si>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</si>
  <si>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</si>
  <si>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</si>
  <si>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</si>
  <si>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</si>
  <si>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</si>
  <si>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</si>
  <si>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</si>
  <si>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</si>
  <si>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</si>
  <si>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</si>
  <si>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</si>
  <si>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</si>
  <si>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</si>
  <si>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</si>
  <si>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</si>
  <si>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</si>
  <si>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</si>
  <si>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</si>
  <si>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</si>
  <si>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</si>
  <si>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</si>
  <si>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</si>
  <si>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</si>
  <si>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</si>
  <si>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</si>
  <si>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</si>
  <si>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</si>
  <si>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</si>
  <si>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</si>
  <si>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</si>
  <si>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</si>
  <si>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</si>
  <si>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</si>
  <si>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</si>
  <si>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</si>
  <si>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</si>
  <si>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</si>
  <si>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</si>
  <si>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</si>
  <si>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</si>
  <si>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</si>
  <si>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</si>
  <si>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</si>
  <si>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</si>
  <si>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</si>
  <si>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</si>
  <si>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</si>
  <si>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</si>
  <si>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</si>
  <si>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</si>
  <si>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</si>
  <si>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</si>
  <si>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</si>
  <si>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</si>
  <si>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</si>
  <si>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</si>
  <si>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</si>
  <si>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</si>
  <si>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</si>
  <si>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</si>
  <si>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</si>
  <si>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</si>
  <si>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</si>
  <si>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</si>
  <si>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</si>
  <si>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</si>
  <si>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</si>
  <si>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</si>
  <si>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</si>
  <si>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</si>
  <si>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</si>
  <si>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</si>
  <si>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</si>
  <si>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</si>
  <si>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</si>
  <si>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</si>
  <si>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</si>
  <si>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</si>
  <si>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</si>
  <si>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</si>
  <si>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</si>
  <si>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</si>
  <si>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</si>
  <si>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</si>
  <si>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</si>
  <si>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</si>
  <si>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</si>
  <si>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</si>
  <si>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</si>
  <si>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</si>
  <si>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</si>
  <si>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</si>
  <si>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</si>
  <si>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</si>
  <si>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</si>
  <si>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</si>
  <si>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</si>
  <si>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</si>
  <si>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</si>
  <si>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</si>
  <si>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</si>
  <si>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</si>
  <si>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</si>
  <si>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</si>
  <si>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</si>
  <si>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</si>
  <si>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</si>
  <si>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</si>
  <si>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</si>
  <si>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</si>
  <si>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</si>
  <si>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</si>
  <si>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</si>
  <si>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</si>
  <si>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</si>
  <si>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</si>
  <si>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</si>
  <si>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</si>
  <si>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</si>
  <si>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</si>
  <si>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</si>
  <si>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</si>
  <si>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</si>
  <si>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</si>
  <si>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</si>
  <si>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</si>
  <si>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</si>
  <si>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</si>
  <si>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</si>
  <si>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</si>
  <si>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</si>
  <si>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</si>
  <si>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</si>
  <si>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</si>
  <si>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</si>
  <si>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</si>
  <si>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</si>
  <si>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</si>
  <si>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</si>
  <si>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</si>
  <si>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</si>
  <si>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</si>
  <si>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</si>
  <si>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</si>
  <si>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</si>
  <si>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</si>
  <si>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</si>
  <si>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</si>
  <si>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</si>
  <si>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</si>
  <si>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</si>
  <si>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</si>
  <si>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</si>
  <si>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</si>
  <si>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</si>
  <si>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</si>
  <si>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</si>
  <si>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</si>
  <si>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</si>
  <si>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</si>
  <si>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</si>
  <si>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</si>
  <si>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</si>
  <si>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</si>
  <si>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</si>
  <si>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</si>
  <si>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</si>
  <si>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</si>
  <si>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</si>
  <si>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</si>
  <si>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</si>
  <si>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</si>
  <si>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</si>
  <si>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</si>
  <si>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</si>
  <si>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</si>
  <si>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</si>
  <si>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</si>
  <si>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</si>
  <si>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</si>
  <si>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</si>
  <si>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</si>
  <si>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</si>
  <si>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</si>
  <si>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</si>
  <si>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</si>
  <si>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</si>
  <si>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</si>
  <si>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</si>
  <si>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</si>
  <si>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</si>
  <si>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</si>
  <si>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</si>
  <si>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</si>
  <si>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</si>
  <si>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</si>
  <si>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</si>
  <si>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</si>
  <si>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</si>
  <si>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</si>
  <si>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</si>
  <si>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</si>
  <si>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</si>
  <si>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</si>
  <si>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</si>
  <si>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</si>
  <si>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</si>
  <si>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</si>
  <si>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</si>
  <si>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</si>
  <si>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</si>
  <si>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</si>
  <si>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</si>
  <si>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</si>
  <si>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</si>
  <si>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</si>
  <si>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</si>
  <si>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</si>
  <si>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</si>
  <si>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</si>
  <si>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</si>
  <si>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</si>
  <si>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</si>
  <si>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</si>
  <si>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</si>
  <si>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</si>
  <si>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</si>
  <si>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</si>
  <si>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</si>
  <si>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</si>
  <si>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</si>
  <si>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</si>
  <si>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</si>
  <si>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</si>
  <si>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</si>
  <si>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</si>
  <si>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</si>
  <si>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</si>
  <si>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</si>
  <si>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</si>
  <si>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</si>
  <si>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</si>
  <si>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</si>
  <si>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</si>
  <si>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</si>
  <si>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</si>
  <si>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</si>
  <si>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</si>
  <si>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</si>
  <si>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</si>
  <si>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</si>
  <si>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</si>
  <si>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</si>
  <si>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</si>
  <si>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</si>
  <si>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</si>
  <si>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</si>
  <si>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</si>
  <si>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</si>
  <si>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</si>
  <si>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</si>
  <si>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</si>
  <si>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</si>
  <si>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</si>
  <si>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</si>
  <si>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</si>
  <si>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</si>
  <si>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</si>
  <si>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</si>
  <si>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</si>
  <si>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</si>
  <si>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</si>
  <si>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</si>
  <si>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</si>
  <si>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</si>
  <si>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</si>
  <si>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</si>
  <si>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</si>
  <si>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</si>
  <si>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</si>
  <si>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</si>
  <si>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</si>
  <si>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</si>
  <si>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</si>
  <si>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</si>
  <si>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</si>
  <si>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</si>
  <si>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</si>
  <si>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</si>
  <si>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</si>
  <si>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</si>
  <si>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</si>
  <si>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</si>
  <si>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</si>
  <si>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</si>
  <si>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</si>
  <si>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</si>
  <si>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</si>
  <si>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</si>
  <si>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</si>
  <si>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</si>
  <si>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</si>
  <si>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</si>
  <si>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</si>
  <si>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</si>
  <si>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</si>
  <si>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</si>
  <si>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</si>
  <si>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</si>
  <si>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</si>
  <si>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</si>
  <si>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</si>
  <si>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</si>
  <si>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</si>
  <si>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</si>
  <si>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</si>
  <si>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</si>
  <si>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</si>
  <si>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</si>
  <si>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</si>
  <si>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</si>
  <si>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</si>
  <si>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</si>
  <si>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</si>
  <si>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</si>
  <si>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</si>
  <si>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</si>
  <si>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</si>
  <si>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</si>
  <si>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</si>
  <si>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</si>
  <si>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</si>
  <si>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</si>
  <si>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</si>
  <si>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</si>
  <si>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</si>
  <si>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</si>
  <si>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</si>
  <si>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</si>
  <si>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</si>
  <si>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</si>
  <si>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</si>
  <si>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</si>
  <si>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</si>
  <si>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</si>
  <si>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</si>
  <si>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</si>
  <si>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</si>
  <si>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</si>
  <si>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</si>
  <si>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</si>
  <si>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</si>
  <si>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</si>
  <si>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</si>
  <si>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</si>
  <si>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</si>
  <si>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</si>
  <si>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</si>
  <si>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</si>
  <si>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</si>
  <si>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</si>
  <si>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</si>
  <si>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</si>
  <si>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</si>
  <si>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</si>
  <si>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</si>
  <si>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</si>
  <si>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</si>
  <si>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</si>
  <si>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</si>
  <si>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</si>
  <si>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</si>
  <si>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</si>
  <si>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</si>
  <si>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</si>
  <si>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</si>
  <si>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</si>
  <si>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</si>
  <si>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</si>
  <si>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</si>
  <si>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</si>
  <si>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</si>
  <si>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</si>
  <si>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</si>
  <si>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</si>
  <si>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</si>
  <si>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</si>
  <si>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</si>
  <si>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</si>
  <si>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</si>
  <si>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</si>
  <si>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</si>
  <si>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</si>
  <si>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</si>
  <si>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</si>
  <si>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</si>
  <si>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</si>
  <si>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</si>
  <si>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</si>
  <si>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</si>
  <si>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</si>
  <si>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</si>
  <si>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</si>
  <si>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</si>
  <si>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</si>
  <si>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</si>
  <si>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</si>
  <si>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</si>
  <si>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</si>
  <si>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</si>
  <si>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</si>
  <si>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</si>
  <si>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</si>
  <si>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</si>
  <si>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</si>
  <si>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</si>
  <si>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</si>
  <si>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</si>
  <si>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</si>
  <si>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</si>
  <si>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</si>
  <si>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</si>
  <si>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</si>
  <si>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</si>
  <si>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</si>
  <si>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</si>
  <si>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</si>
  <si>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</si>
  <si>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</si>
  <si>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</si>
  <si>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</si>
  <si>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</si>
  <si>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</si>
  <si>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</si>
  <si>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</si>
  <si>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</si>
  <si>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</si>
  <si>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</si>
  <si>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</si>
  <si>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</si>
  <si>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</si>
  <si>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</si>
  <si>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</si>
  <si>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</si>
  <si>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</si>
  <si>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</si>
  <si>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</si>
  <si>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</si>
  <si>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</si>
  <si>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</si>
  <si>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</si>
  <si>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</si>
  <si>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</si>
  <si>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</si>
  <si>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</si>
  <si>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</si>
  <si>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</si>
  <si>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</si>
  <si>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</si>
  <si>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</si>
  <si>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</si>
  <si>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</si>
  <si>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</si>
  <si>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</si>
  <si>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</si>
  <si>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</si>
  <si>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</si>
  <si>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</si>
  <si>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</si>
  <si>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</si>
  <si>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</si>
  <si>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</si>
  <si>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</si>
  <si>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</si>
  <si>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</si>
  <si>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</si>
  <si>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</si>
  <si>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</si>
  <si>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</si>
  <si>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</si>
  <si>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</si>
  <si>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</si>
  <si>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</si>
  <si>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</si>
  <si>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</si>
  <si>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</si>
  <si>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</si>
  <si>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</si>
  <si>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</si>
  <si>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</si>
  <si>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</si>
  <si>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</si>
  <si>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</si>
  <si>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</si>
  <si>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</si>
  <si>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</si>
  <si>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</si>
  <si>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</si>
  <si>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</si>
  <si>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</si>
  <si>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</si>
  <si>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</si>
  <si>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</si>
  <si>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</si>
  <si>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</si>
  <si>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</si>
  <si>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</si>
  <si>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</si>
  <si>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</si>
  <si>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</si>
  <si>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</si>
  <si>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</si>
  <si>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</si>
  <si>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</si>
  <si>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</si>
  <si>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</si>
  <si>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</si>
  <si>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</si>
  <si>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</si>
  <si>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</si>
  <si>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</si>
  <si>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</si>
  <si>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</si>
  <si>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</si>
  <si>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</si>
  <si>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</si>
  <si>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</si>
  <si>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</si>
  <si>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</si>
  <si>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</si>
  <si>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</si>
  <si>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</si>
  <si>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</si>
  <si>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</si>
  <si>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</si>
  <si>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</si>
  <si>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</si>
  <si>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</si>
  <si>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</si>
  <si>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</si>
  <si>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</si>
  <si>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</si>
  <si>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</si>
  <si>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</si>
  <si>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</si>
  <si>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</si>
  <si>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</si>
  <si>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</si>
  <si>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</si>
  <si>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</si>
  <si>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</si>
  <si>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</si>
  <si>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</si>
  <si>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</si>
  <si>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</si>
  <si>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</si>
  <si>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</si>
  <si>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</si>
  <si>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</si>
  <si>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</si>
  <si>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</si>
  <si>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</si>
  <si>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</si>
  <si>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</si>
  <si>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</si>
  <si>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</si>
  <si>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</si>
  <si>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</si>
  <si>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</si>
  <si>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</si>
  <si>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</si>
  <si>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</si>
  <si>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</si>
  <si>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</si>
  <si>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</si>
  <si>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</si>
  <si>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</si>
  <si>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</si>
  <si>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</si>
  <si>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</si>
  <si>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</si>
  <si>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</si>
  <si>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</si>
  <si>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</si>
  <si>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</si>
  <si>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</si>
  <si>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</si>
  <si>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</si>
  <si>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</si>
  <si>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</si>
  <si>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</si>
  <si>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</si>
  <si>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</si>
  <si>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</si>
  <si>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</si>
  <si>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</si>
  <si>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</si>
  <si>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</si>
  <si>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</si>
  <si>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</si>
  <si>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</si>
  <si>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</si>
  <si>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</si>
  <si>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</si>
  <si>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</si>
  <si>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</si>
  <si>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</si>
  <si>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</si>
  <si>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</si>
  <si>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</si>
  <si>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</si>
  <si>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</si>
  <si>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</si>
  <si>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</si>
  <si>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</si>
  <si>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</si>
  <si>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</si>
  <si>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</si>
  <si>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</si>
  <si>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</si>
  <si>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</si>
  <si>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</si>
  <si>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</si>
  <si>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</si>
  <si>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</si>
  <si>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</si>
  <si>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</si>
  <si>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</si>
  <si>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</si>
  <si>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</si>
  <si>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</si>
  <si>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</si>
  <si>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</si>
  <si>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</si>
  <si>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</si>
  <si>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</si>
  <si>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</si>
  <si>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</si>
  <si>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</si>
  <si>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</si>
  <si>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</si>
  <si>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</si>
  <si>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</si>
  <si>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</si>
  <si>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</si>
  <si>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</si>
  <si>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</si>
  <si>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</si>
  <si>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</si>
  <si>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</si>
  <si>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</si>
  <si>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</si>
  <si>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</si>
  <si>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</si>
  <si>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</si>
  <si>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</si>
  <si>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</si>
  <si>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</si>
  <si>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</si>
  <si>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</si>
  <si>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</si>
  <si>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</si>
  <si>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</si>
  <si>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</si>
  <si>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</si>
  <si>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</si>
  <si>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</si>
  <si>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</si>
  <si>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</si>
  <si>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</si>
  <si>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</si>
  <si>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</si>
  <si>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</si>
  <si>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</si>
  <si>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</si>
  <si>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</si>
  <si>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</si>
  <si>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</si>
  <si>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</si>
  <si>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</si>
  <si>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</si>
  <si>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</si>
  <si>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</si>
  <si>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</si>
  <si>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</si>
  <si>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</si>
  <si>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</si>
  <si>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</si>
  <si>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</si>
  <si>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</si>
  <si>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</si>
  <si>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</si>
  <si>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</si>
  <si>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</si>
  <si>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</si>
  <si>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</si>
  <si>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</si>
  <si>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</si>
  <si>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</si>
  <si>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</si>
  <si>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</si>
  <si>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</si>
  <si>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</si>
  <si>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</si>
  <si>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</si>
  <si>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</si>
  <si>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</si>
  <si>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</si>
  <si>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</si>
  <si>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</si>
  <si>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</si>
  <si>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</si>
  <si>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</si>
  <si>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</si>
  <si>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</si>
  <si>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</si>
  <si>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</si>
  <si>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</si>
  <si>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</si>
  <si>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</si>
  <si>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</si>
  <si>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</si>
  <si>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</si>
  <si>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</si>
  <si>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</si>
  <si>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</si>
  <si>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</si>
  <si>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</si>
  <si>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</si>
  <si>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</si>
  <si>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</si>
  <si>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</si>
  <si>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</si>
  <si>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</si>
  <si>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</si>
  <si>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</si>
  <si>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</si>
  <si>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</si>
  <si>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</si>
  <si>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</si>
  <si>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</si>
  <si>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</si>
  <si>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</si>
  <si>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</si>
  <si>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</si>
  <si>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</si>
  <si>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</si>
  <si>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</si>
  <si>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</si>
  <si>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</si>
  <si>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</si>
  <si>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</si>
  <si>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</si>
  <si>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</si>
  <si>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</si>
  <si>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</si>
  <si>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</si>
  <si>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</si>
  <si>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</si>
  <si>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</si>
  <si>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</si>
  <si>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</si>
  <si>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</si>
  <si>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</si>
  <si>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</si>
  <si>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</si>
  <si>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</si>
  <si>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</si>
  <si>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</si>
  <si>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</si>
  <si>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</si>
  <si>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</si>
  <si>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</si>
  <si>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</si>
  <si>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</si>
  <si>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</si>
  <si>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</si>
  <si>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</si>
  <si>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</si>
  <si>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</si>
  <si>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</si>
  <si>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</si>
  <si>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</si>
  <si>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</si>
  <si>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</si>
  <si>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</si>
  <si>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</si>
  <si>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</si>
  <si>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</si>
  <si>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</si>
  <si>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</si>
  <si>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</si>
  <si>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</si>
  <si>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</si>
  <si>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</si>
  <si>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</si>
  <si>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</si>
  <si>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</si>
  <si>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</si>
  <si>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</si>
  <si>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</si>
  <si>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</si>
  <si>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</si>
  <si>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</si>
  <si>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</si>
  <si>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</si>
  <si>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</si>
  <si>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</si>
  <si>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</si>
  <si>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</si>
  <si>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</si>
  <si>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</si>
  <si>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</si>
  <si>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</si>
  <si>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</si>
  <si>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</si>
  <si>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</si>
  <si>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</si>
  <si>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</si>
  <si>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</si>
  <si>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</si>
  <si>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</si>
  <si>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</si>
  <si>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</si>
  <si>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</si>
  <si>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</si>
  <si>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</si>
  <si>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</si>
  <si>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</si>
  <si>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</si>
  <si>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</si>
  <si>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</si>
  <si>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</si>
  <si>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</si>
  <si>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</si>
  <si>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</si>
  <si>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</si>
  <si>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</si>
  <si>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</si>
  <si>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</si>
  <si>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</si>
  <si>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</si>
  <si>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</si>
  <si>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</si>
  <si>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</si>
  <si>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</si>
  <si>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</si>
  <si>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</si>
  <si>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</si>
  <si>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</si>
  <si>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</si>
  <si>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</si>
  <si>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</si>
  <si>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</si>
  <si>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</si>
  <si>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</si>
  <si>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</si>
  <si>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</si>
  <si>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</si>
  <si>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</si>
  <si>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</si>
  <si>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</si>
  <si>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</si>
  <si>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</si>
  <si>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</si>
  <si>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</si>
  <si>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</si>
  <si>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</si>
  <si>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</si>
  <si>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</si>
  <si>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</si>
  <si>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</si>
  <si>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</si>
  <si>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</si>
  <si>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</si>
  <si>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</si>
  <si>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</si>
  <si>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</si>
  <si>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</si>
  <si>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</si>
  <si>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</si>
  <si>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</si>
  <si>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</si>
  <si>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</si>
  <si>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</si>
  <si>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</si>
  <si>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</si>
  <si>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</si>
  <si>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</si>
  <si>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</si>
  <si>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</si>
  <si>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</si>
  <si>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</si>
  <si>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</si>
  <si>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</si>
  <si>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</si>
  <si>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</si>
  <si>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</si>
  <si>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</si>
  <si>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</si>
  <si>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</si>
  <si>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</si>
  <si>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</si>
  <si>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</si>
  <si>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</si>
  <si>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</si>
  <si>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</si>
  <si>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</si>
  <si>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</si>
  <si>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</si>
  <si>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</si>
  <si>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</si>
  <si>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</si>
  <si>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</si>
  <si>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</si>
  <si>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</si>
  <si>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</si>
  <si>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</si>
  <si>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</si>
  <si>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</si>
  <si>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</si>
  <si>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</si>
  <si>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</si>
  <si>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</si>
  <si>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</si>
  <si>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</si>
  <si>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</si>
  <si>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</si>
  <si>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</si>
  <si>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</si>
  <si>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</si>
  <si>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</si>
  <si>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</si>
  <si>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</si>
  <si>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</si>
  <si>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</si>
  <si>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</si>
  <si>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</si>
  <si>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</si>
  <si>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</si>
  <si>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</si>
  <si>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</si>
  <si>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</si>
  <si>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</si>
  <si>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</si>
  <si>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</si>
  <si>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</si>
  <si>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</si>
  <si>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</si>
  <si>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</si>
  <si>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</si>
  <si>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</si>
  <si>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</si>
  <si>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</si>
  <si>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</si>
  <si>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</si>
  <si>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</si>
  <si>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</si>
  <si>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</si>
  <si>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</si>
  <si>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</si>
  <si>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</si>
  <si>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</si>
  <si>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</si>
  <si>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</si>
  <si>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</si>
  <si>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</si>
  <si>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</si>
  <si>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</si>
  <si>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</si>
  <si>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</si>
  <si>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</si>
  <si>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</si>
  <si>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</si>
  <si>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</si>
  <si>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</si>
  <si>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</si>
  <si>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</si>
  <si>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</si>
  <si>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</si>
  <si>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</si>
  <si>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</si>
  <si>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</si>
  <si>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</si>
  <si>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</si>
  <si>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</si>
  <si>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</si>
  <si>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</si>
  <si>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</si>
  <si>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</si>
  <si>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</si>
  <si>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</si>
  <si>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</si>
  <si>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</si>
  <si>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</si>
  <si>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</si>
  <si>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</si>
  <si>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</si>
  <si>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</si>
  <si>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</si>
  <si>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</si>
  <si>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</si>
  <si>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</si>
  <si>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</si>
  <si>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</si>
  <si>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</si>
  <si>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</si>
  <si>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</si>
  <si>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</si>
  <si>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</si>
  <si>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</si>
  <si>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</si>
  <si>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</si>
  <si>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</si>
  <si>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</si>
  <si>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</si>
  <si>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</si>
  <si>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</si>
  <si>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</si>
  <si>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</si>
  <si>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</si>
  <si>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</si>
  <si>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</si>
  <si>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</si>
  <si>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</si>
  <si>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</si>
  <si>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</si>
  <si>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</si>
  <si>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</si>
  <si>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</si>
  <si>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</si>
  <si>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</si>
  <si>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</si>
  <si>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</si>
  <si>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</si>
  <si>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</si>
  <si>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</si>
  <si>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</si>
  <si>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</si>
  <si>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</si>
  <si>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</si>
  <si>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</si>
  <si>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</si>
  <si>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</si>
  <si>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</si>
  <si>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</si>
  <si>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</si>
  <si>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</si>
  <si>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</si>
  <si>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</si>
  <si>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</si>
  <si>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</si>
  <si>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</si>
  <si>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</si>
  <si>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</si>
  <si>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</si>
  <si>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</si>
  <si>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</si>
  <si>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</si>
  <si>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</si>
  <si>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</si>
  <si>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</si>
  <si>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</si>
  <si>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</si>
  <si>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</si>
  <si>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</si>
  <si>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</si>
  <si>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</si>
  <si>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</si>
  <si>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</si>
  <si>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</si>
  <si>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</si>
  <si>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</si>
  <si>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</si>
  <si>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</si>
  <si>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</si>
  <si>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</si>
  <si>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</si>
  <si>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</si>
  <si>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</si>
  <si>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</si>
  <si>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</si>
  <si>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</si>
  <si>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</si>
  <si>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</si>
  <si>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</si>
  <si>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</si>
  <si>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</si>
  <si>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</si>
  <si>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</si>
  <si>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</si>
  <si>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</si>
  <si>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</si>
  <si>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</si>
  <si>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</si>
  <si>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</si>
  <si>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</si>
  <si>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</si>
  <si>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</si>
  <si>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</si>
  <si>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</si>
  <si>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</si>
  <si>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</si>
  <si>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</si>
  <si>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</si>
  <si>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</si>
  <si>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</si>
  <si>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</si>
  <si>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</si>
  <si>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</si>
  <si>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</si>
  <si>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</si>
  <si>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</si>
  <si>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</si>
  <si>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</si>
  <si>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</si>
  <si>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</si>
  <si>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</si>
  <si>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</si>
  <si>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</si>
  <si>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</si>
  <si>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</si>
  <si>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</si>
  <si>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</si>
  <si>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</si>
  <si>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</si>
  <si>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</si>
  <si>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</si>
  <si>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</si>
  <si>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</si>
  <si>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</si>
  <si>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</si>
  <si>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</si>
  <si>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</si>
  <si>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</si>
  <si>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</si>
  <si>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</si>
  <si>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</si>
  <si>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</si>
  <si>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</si>
  <si>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</si>
  <si>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</si>
  <si>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</si>
  <si>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</si>
  <si>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</si>
  <si>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</si>
  <si>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</si>
  <si>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</si>
  <si>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</si>
  <si>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</si>
  <si>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</si>
  <si>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</si>
  <si>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</si>
  <si>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</si>
  <si>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</si>
  <si>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</si>
  <si>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</si>
  <si>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</si>
  <si>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</si>
  <si>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</si>
  <si>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</si>
  <si>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</si>
  <si>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</si>
  <si>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</si>
  <si>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</si>
  <si>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</si>
  <si>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</si>
  <si>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</si>
  <si>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</si>
  <si>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</si>
  <si>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</si>
  <si>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</si>
  <si>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</si>
  <si>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</si>
  <si>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</si>
  <si>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</si>
  <si>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</si>
  <si>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</si>
  <si>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</si>
  <si>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</si>
  <si>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</si>
  <si>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</si>
  <si>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</si>
  <si>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</si>
  <si>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</si>
  <si>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</si>
  <si>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</si>
  <si>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</si>
  <si>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</si>
  <si>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</si>
  <si>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</si>
  <si>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</si>
  <si>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</si>
  <si>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</si>
  <si>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</si>
  <si>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</si>
  <si>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</si>
  <si>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</si>
  <si>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</si>
  <si>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</si>
  <si>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</si>
  <si>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</si>
  <si>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</si>
  <si>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</si>
  <si>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</si>
  <si>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</si>
  <si>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</si>
  <si>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</si>
  <si>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</si>
  <si>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</si>
  <si>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</si>
  <si>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</si>
  <si>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</si>
  <si>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</si>
  <si>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</si>
  <si>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</si>
  <si>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</si>
  <si>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</si>
  <si>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</si>
  <si>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</si>
  <si>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</si>
  <si>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</si>
  <si>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</si>
  <si>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</si>
  <si>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</si>
  <si>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</si>
  <si>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</si>
  <si>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</si>
  <si>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</si>
  <si>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</si>
  <si>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</si>
  <si>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</si>
  <si>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</si>
  <si>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</si>
  <si>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</si>
  <si>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</si>
  <si>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</si>
  <si>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</si>
  <si>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</si>
  <si>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</si>
  <si>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</si>
  <si>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</si>
  <si>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</si>
  <si>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</si>
  <si>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</si>
  <si>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</si>
  <si>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</si>
  <si>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</si>
  <si>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</si>
  <si>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</si>
  <si>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</si>
  <si>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</si>
  <si>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</si>
  <si>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</si>
  <si>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</si>
  <si>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</si>
  <si>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</si>
  <si>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</si>
  <si>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</si>
  <si>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</si>
  <si>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</si>
  <si>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</si>
  <si>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</si>
  <si>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</si>
  <si>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</si>
  <si>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</si>
  <si>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</si>
  <si>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</si>
  <si>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</si>
  <si>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</si>
  <si>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</si>
  <si>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</si>
  <si>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</si>
  <si>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</si>
  <si>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</si>
  <si>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</si>
  <si>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</si>
  <si>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</si>
  <si>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</si>
  <si>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</si>
  <si>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</si>
  <si>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</si>
  <si>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</si>
  <si>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</si>
  <si>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</si>
  <si>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</si>
  <si>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</si>
  <si>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</si>
  <si>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</si>
  <si>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</si>
  <si>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</si>
  <si>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</si>
  <si>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</si>
  <si>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</si>
  <si>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</si>
  <si>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</si>
  <si>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</si>
  <si>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</si>
  <si>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</si>
  <si>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</si>
  <si>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</si>
  <si>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</si>
  <si>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</si>
  <si>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</si>
  <si>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</si>
  <si>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</si>
  <si>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</si>
  <si>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</si>
  <si>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</si>
  <si>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</si>
  <si>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</si>
  <si>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</si>
  <si>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</si>
  <si>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</si>
  <si>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</si>
  <si>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</si>
  <si>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</si>
  <si>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</si>
  <si>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</si>
  <si>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</si>
  <si>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</si>
  <si>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</si>
  <si>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</si>
  <si>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</si>
  <si>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</si>
  <si>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</si>
  <si>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</si>
  <si>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</si>
  <si>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</si>
  <si>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</si>
  <si>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</si>
  <si>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</si>
  <si>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</si>
  <si>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</si>
  <si>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</si>
  <si>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</si>
  <si>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</si>
  <si>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</si>
  <si>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</si>
  <si>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</si>
  <si>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</si>
  <si>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</si>
  <si>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</si>
  <si>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</si>
  <si>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</si>
  <si>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</si>
  <si>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</si>
  <si>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</si>
  <si>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</si>
  <si>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</si>
  <si>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</si>
  <si>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</si>
  <si>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</si>
  <si>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</si>
  <si>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</si>
  <si>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</si>
  <si>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</si>
  <si>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</si>
  <si>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</si>
  <si>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</si>
  <si>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</si>
  <si>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</si>
  <si>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</si>
  <si>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</si>
  <si>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</si>
  <si>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</si>
  <si>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</si>
  <si>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</si>
  <si>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</si>
  <si>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</si>
  <si>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</si>
  <si>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</si>
  <si>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</si>
  <si>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</si>
  <si>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</si>
  <si>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</si>
  <si>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</si>
  <si>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</si>
  <si>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</si>
  <si>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</si>
  <si>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</si>
  <si>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</si>
  <si>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</si>
  <si>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</si>
  <si>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</si>
  <si>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</si>
  <si>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</si>
  <si>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</si>
  <si>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</si>
  <si>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</si>
  <si>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</si>
  <si>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</si>
  <si>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</si>
  <si>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</si>
  <si>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</si>
  <si>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</si>
  <si>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</si>
  <si>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</si>
  <si>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</si>
  <si>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</si>
  <si>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</si>
  <si>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</si>
  <si>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</si>
  <si>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</si>
  <si>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</si>
  <si>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</si>
  <si>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</si>
  <si>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</si>
  <si>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</si>
  <si>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</si>
  <si>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</si>
  <si>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</si>
  <si>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</si>
  <si>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</si>
  <si>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</si>
  <si>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</si>
  <si>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</si>
  <si>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</si>
  <si>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</si>
  <si>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</si>
  <si>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</si>
  <si>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</si>
  <si>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</si>
  <si>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</si>
  <si>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</si>
  <si>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</si>
  <si>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</si>
  <si>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</si>
  <si>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</si>
  <si>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</si>
  <si>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</si>
  <si>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</si>
  <si>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</si>
  <si>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</si>
  <si>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</si>
  <si>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</si>
  <si>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</si>
  <si>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</si>
  <si>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</si>
  <si>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</si>
  <si>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</si>
  <si>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</si>
  <si>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</si>
  <si>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</si>
  <si>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</si>
  <si>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</si>
  <si>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</si>
  <si>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</si>
  <si>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</si>
  <si>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</si>
  <si>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</si>
  <si>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</si>
  <si>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</si>
  <si>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</si>
  <si>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</si>
  <si>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</si>
  <si>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</si>
  <si>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</si>
  <si>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</si>
  <si>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</si>
  <si>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</si>
  <si>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</si>
  <si>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</si>
  <si>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</si>
  <si>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</si>
  <si>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</si>
  <si>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</si>
  <si>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</si>
  <si>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</si>
  <si>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</si>
  <si>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</si>
  <si>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</si>
  <si>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</si>
  <si>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</si>
  <si>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</si>
  <si>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</si>
  <si>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</si>
  <si>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</si>
  <si>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</si>
  <si>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</si>
  <si>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</si>
  <si>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</si>
  <si>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</si>
  <si>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</si>
  <si>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</si>
  <si>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</si>
  <si>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</si>
  <si>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</si>
  <si>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</si>
  <si>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</si>
  <si>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</si>
  <si>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</si>
  <si>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</si>
  <si>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</si>
  <si>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</si>
  <si>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</si>
  <si>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</si>
  <si>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</si>
  <si>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</si>
  <si>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</si>
  <si>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</si>
  <si>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</si>
  <si>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</si>
  <si>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</si>
  <si>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</si>
  <si>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</si>
  <si>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</si>
  <si>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</si>
  <si>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</si>
  <si>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</si>
  <si>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</si>
  <si>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</si>
  <si>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</si>
  <si>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</si>
  <si>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</si>
  <si>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</si>
  <si>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</si>
  <si>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</si>
  <si>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</si>
  <si>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</si>
  <si>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</si>
  <si>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</si>
  <si>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</si>
  <si>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</si>
  <si>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</si>
  <si>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</si>
  <si>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</si>
  <si>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</si>
  <si>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</si>
  <si>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</si>
  <si>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</si>
  <si>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</si>
  <si>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</si>
  <si>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</si>
  <si>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</si>
  <si>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</si>
  <si>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</si>
  <si>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</si>
  <si>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</si>
  <si>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</si>
  <si>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</si>
  <si>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</si>
  <si>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</si>
  <si>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</si>
  <si>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</si>
  <si>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</si>
  <si>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</si>
  <si>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</si>
  <si>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</si>
  <si>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</si>
  <si>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</si>
  <si>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</si>
  <si>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</si>
  <si>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</si>
  <si>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</si>
  <si>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</si>
  <si>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</si>
  <si>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</si>
  <si>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</si>
  <si>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</si>
  <si>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</si>
  <si>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</si>
  <si>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</si>
  <si>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</si>
  <si>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</si>
  <si>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</si>
  <si>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</si>
  <si>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</si>
  <si>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</si>
  <si>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</si>
  <si>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</si>
  <si>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</si>
  <si>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</si>
  <si>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</si>
  <si>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</si>
  <si>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</si>
  <si>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</si>
  <si>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</si>
  <si>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</si>
  <si>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</si>
  <si>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</si>
  <si>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</si>
  <si>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</si>
  <si>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</si>
  <si>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</si>
  <si>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</si>
  <si>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</si>
  <si>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</si>
  <si>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</si>
  <si>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</si>
  <si>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</si>
  <si>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</si>
  <si>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</si>
  <si>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</si>
  <si>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</si>
  <si>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</si>
  <si>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</si>
  <si>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</si>
  <si>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</si>
  <si>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</si>
  <si>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</si>
  <si>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</si>
  <si>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</si>
  <si>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</si>
  <si>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</si>
  <si>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</si>
  <si>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</si>
  <si>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</si>
  <si>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</si>
  <si>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</si>
  <si>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</si>
  <si>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</si>
  <si>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</si>
  <si>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</si>
  <si>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</si>
  <si>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</si>
  <si>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</si>
  <si>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</si>
  <si>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</si>
  <si>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</si>
  <si>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</si>
  <si>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</si>
  <si>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</si>
  <si>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</si>
  <si>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</si>
  <si>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</si>
  <si>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</si>
  <si>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</si>
  <si>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</si>
  <si>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</si>
  <si>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</si>
  <si>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</si>
  <si>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</si>
  <si>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</si>
  <si>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</si>
  <si>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</si>
  <si>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</si>
  <si>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</si>
  <si>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</si>
  <si>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</si>
  <si>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</si>
  <si>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</si>
  <si>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</si>
  <si>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</si>
  <si>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</si>
  <si>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</si>
  <si>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</si>
  <si>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</si>
  <si>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</si>
  <si>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</si>
  <si>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</si>
  <si>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</si>
  <si>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</si>
  <si>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</si>
  <si>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</si>
  <si>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</si>
  <si>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</si>
  <si>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</si>
  <si>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</si>
  <si>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</si>
  <si>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</si>
  <si>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</si>
  <si>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</si>
  <si>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</si>
  <si>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</si>
  <si>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</si>
  <si>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</si>
  <si>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</si>
  <si>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</si>
  <si>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</si>
  <si>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</si>
  <si>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</si>
  <si>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</si>
  <si>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</si>
  <si>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</si>
  <si>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</si>
  <si>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</si>
  <si>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</si>
  <si>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</si>
  <si>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</si>
  <si>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</si>
  <si>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</si>
  <si>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</si>
  <si>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</si>
  <si>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</si>
  <si>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</si>
  <si>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</si>
  <si>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</si>
  <si>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</si>
  <si>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</si>
  <si>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</si>
  <si>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</si>
  <si>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</si>
  <si>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</si>
  <si>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</si>
  <si>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</si>
  <si>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</si>
  <si>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</si>
  <si>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</si>
  <si>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</si>
  <si>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</si>
  <si>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</si>
  <si>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</si>
  <si>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</si>
  <si>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</si>
  <si>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</si>
  <si>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</si>
  <si>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</si>
  <si>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</si>
  <si>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</si>
  <si>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</si>
  <si>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</si>
  <si>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</si>
  <si>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</si>
  <si>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</si>
  <si>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</si>
  <si>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</si>
  <si>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</si>
  <si>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</si>
  <si>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</si>
  <si>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</si>
  <si>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</si>
  <si>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</si>
  <si>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</si>
  <si>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</si>
  <si>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</si>
  <si>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</si>
  <si>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</si>
  <si>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</si>
  <si>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</si>
  <si>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</si>
  <si>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</si>
  <si>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</si>
  <si>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</si>
  <si>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</si>
  <si>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</si>
  <si>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</si>
  <si>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</si>
  <si>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</si>
  <si>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</si>
  <si>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</si>
  <si>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</si>
  <si>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</si>
  <si>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</si>
  <si>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</si>
  <si>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</si>
  <si>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</si>
  <si>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</si>
  <si>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</si>
  <si>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</si>
  <si>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</si>
  <si>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</si>
  <si>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</si>
  <si>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</si>
  <si>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</si>
  <si>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</si>
  <si>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</si>
  <si>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</si>
  <si>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</si>
  <si>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</si>
  <si>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</si>
  <si>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</si>
  <si>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</si>
  <si>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</si>
  <si>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</si>
  <si>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</si>
  <si>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</si>
  <si>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</si>
  <si>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</si>
  <si>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</si>
  <si>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</si>
  <si>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</si>
  <si>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</si>
  <si>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</si>
  <si>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</si>
  <si>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</si>
  <si>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</si>
  <si>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</si>
  <si>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</si>
  <si>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</si>
  <si>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</si>
  <si>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</si>
  <si>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</si>
  <si>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</si>
  <si>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</si>
  <si>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</si>
  <si>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</si>
  <si>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</si>
  <si>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</si>
  <si>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</si>
  <si>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</si>
  <si>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</si>
  <si>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</si>
  <si>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</si>
  <si>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</si>
  <si>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</si>
  <si>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</si>
  <si>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</si>
  <si>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</si>
  <si>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</si>
  <si>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</si>
  <si>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</si>
  <si>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</si>
  <si>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</si>
  <si>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</si>
  <si>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</si>
  <si>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</si>
  <si>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</si>
  <si>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</si>
  <si>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</si>
  <si>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</si>
  <si>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</si>
  <si>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</si>
  <si>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</si>
  <si>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</si>
  <si>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</si>
  <si>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</si>
  <si>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</si>
  <si>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</si>
  <si>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</si>
  <si>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</si>
  <si>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</si>
  <si>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</si>
  <si>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</si>
  <si>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</si>
  <si>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</si>
  <si>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</si>
  <si>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</si>
  <si>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</si>
  <si>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</si>
  <si>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</si>
  <si>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</si>
  <si>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</si>
  <si>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</si>
  <si>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</si>
  <si>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</si>
  <si>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</si>
  <si>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</si>
  <si>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</si>
  <si>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</si>
  <si>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</si>
  <si>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</si>
  <si>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</si>
  <si>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</si>
  <si>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</si>
  <si>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</si>
  <si>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</si>
  <si>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</si>
  <si>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</si>
  <si>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</si>
  <si>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</si>
  <si>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</si>
  <si>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</si>
  <si>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</si>
  <si>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</si>
  <si>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</si>
  <si>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</si>
  <si>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</si>
  <si>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</si>
  <si>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</si>
  <si>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</si>
  <si>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</si>
  <si>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</si>
  <si>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</si>
  <si>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</si>
  <si>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</si>
  <si>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</si>
  <si>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</si>
  <si>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</si>
  <si>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</si>
  <si>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</si>
  <si>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</si>
  <si>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</si>
  <si>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</si>
  <si>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</si>
  <si>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</si>
  <si>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</si>
  <si>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</si>
  <si>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</si>
  <si>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</si>
  <si>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</si>
  <si>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</si>
  <si>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</si>
  <si>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</si>
  <si>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</si>
  <si>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</si>
  <si>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</si>
  <si>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</si>
  <si>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</si>
  <si>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</si>
  <si>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</si>
  <si>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</si>
  <si>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</si>
  <si>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</si>
  <si>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</si>
  <si>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</si>
  <si>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</si>
  <si>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</si>
  <si>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</si>
  <si>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</si>
  <si>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</si>
  <si>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</si>
  <si>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</si>
  <si>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</si>
  <si>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</si>
  <si>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</si>
  <si>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</si>
  <si>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</si>
  <si>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</si>
  <si>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</si>
  <si>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</si>
  <si>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</si>
  <si>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</si>
  <si>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</si>
  <si>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</si>
  <si>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</si>
  <si>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</si>
  <si>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</si>
  <si>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</si>
  <si>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</si>
  <si>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</si>
  <si>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</si>
  <si>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</si>
  <si>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</si>
  <si>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</si>
  <si>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</si>
  <si>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</si>
  <si>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</si>
  <si>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</si>
  <si>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</si>
  <si>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</si>
  <si>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</si>
  <si>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</si>
  <si>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</si>
  <si>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</si>
  <si>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</si>
  <si>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</si>
  <si>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</si>
  <si>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</si>
  <si>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</si>
  <si>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</si>
  <si>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</si>
  <si>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</si>
  <si>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</si>
  <si>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</si>
  <si>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</si>
  <si>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</si>
  <si>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</si>
  <si>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</si>
  <si>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</si>
  <si>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</si>
  <si>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</si>
  <si>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</si>
  <si>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</si>
  <si>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</si>
  <si>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</si>
  <si>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</si>
  <si>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</si>
  <si>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</si>
  <si>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</si>
  <si>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</si>
  <si>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</si>
  <si>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</si>
  <si>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</si>
  <si>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</si>
  <si>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</si>
  <si>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</si>
  <si>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</si>
  <si>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</si>
  <si>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</si>
  <si>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</si>
  <si>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</si>
  <si>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</si>
  <si>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</si>
  <si>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</si>
  <si>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</si>
  <si>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</si>
  <si>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</si>
  <si>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</si>
  <si>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</si>
  <si>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</si>
  <si>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</si>
  <si>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</si>
  <si>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</si>
  <si>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</si>
  <si>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</si>
  <si>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</si>
  <si>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</si>
  <si>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</si>
  <si>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</si>
  <si>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</si>
  <si>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</si>
  <si>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</si>
  <si>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</si>
  <si>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</si>
  <si>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</si>
  <si>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</si>
  <si>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</si>
  <si>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</si>
  <si>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</si>
  <si>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</si>
  <si>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</si>
  <si>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</si>
  <si>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</si>
  <si>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</si>
  <si>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</si>
  <si>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</si>
  <si>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</si>
  <si>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</si>
  <si>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</si>
  <si>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</si>
  <si>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</si>
  <si>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</si>
  <si>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</si>
  <si>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</si>
  <si>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</si>
  <si>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</si>
  <si>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</si>
  <si>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</si>
  <si>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</si>
  <si>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</si>
  <si>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</si>
  <si>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</si>
  <si>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</si>
  <si>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</si>
  <si>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</si>
  <si>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</si>
  <si>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</si>
  <si>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</si>
  <si>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</si>
  <si>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</si>
  <si>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</si>
  <si>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</si>
  <si>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</si>
  <si>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</si>
  <si>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</si>
  <si>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</si>
  <si>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</si>
  <si>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</si>
  <si>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</si>
  <si>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</si>
  <si>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</si>
  <si>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</si>
  <si>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</si>
  <si>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</si>
  <si>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</si>
  <si>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</si>
  <si>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</si>
  <si>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</si>
  <si>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</si>
  <si>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</si>
  <si>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</si>
  <si>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</si>
  <si>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</si>
  <si>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</si>
  <si>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</si>
  <si>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</si>
  <si>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</si>
  <si>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</si>
  <si>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</si>
  <si>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</si>
  <si>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</si>
  <si>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</si>
  <si>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</si>
  <si>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</si>
  <si>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</si>
  <si>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</si>
  <si>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</si>
  <si>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</si>
  <si>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</si>
  <si>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</si>
  <si>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</si>
  <si>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</si>
  <si>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</si>
  <si>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</si>
  <si>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</si>
  <si>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</si>
  <si>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</si>
  <si>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</si>
  <si>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</si>
  <si>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</si>
  <si>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</si>
  <si>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</si>
  <si>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</si>
  <si>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</si>
  <si>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</si>
  <si>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</si>
  <si>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</si>
  <si>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</si>
  <si>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</si>
  <si>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</si>
  <si>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</si>
  <si>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</si>
  <si>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</si>
  <si>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</si>
  <si>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</si>
  <si>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</si>
  <si>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</si>
  <si>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</si>
  <si>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</si>
  <si>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</si>
  <si>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</si>
  <si>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</si>
  <si>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</si>
  <si>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</si>
  <si>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</si>
  <si>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</si>
  <si>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</si>
  <si>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</si>
  <si>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</si>
  <si>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</si>
  <si>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</si>
  <si>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</si>
  <si>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</si>
  <si>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</si>
  <si>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</si>
  <si>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</si>
  <si>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</si>
  <si>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</si>
  <si>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</si>
  <si>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</si>
  <si>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</si>
  <si>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</si>
  <si>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</si>
  <si>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</si>
  <si>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</si>
  <si>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</si>
  <si>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</si>
  <si>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</si>
  <si>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</si>
  <si>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</si>
  <si>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</si>
  <si>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</si>
  <si>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</si>
  <si>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</si>
  <si>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</si>
  <si>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</si>
  <si>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</si>
  <si>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</si>
  <si>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</si>
  <si>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</si>
  <si>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</si>
  <si>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</si>
  <si>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</si>
  <si>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</si>
  <si>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</si>
  <si>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</si>
  <si>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</si>
  <si>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</si>
  <si>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</si>
  <si>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</si>
  <si>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</si>
  <si>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</si>
  <si>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</si>
  <si>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</si>
  <si>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</si>
  <si>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</si>
  <si>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</si>
  <si>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</si>
  <si>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</si>
  <si>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</si>
  <si>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</si>
  <si>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</si>
  <si>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</si>
  <si>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</si>
  <si>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</si>
  <si>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</si>
  <si>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</si>
  <si>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</si>
  <si>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</si>
  <si>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</si>
  <si>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</si>
  <si>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</si>
  <si>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</si>
  <si>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</si>
  <si>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</si>
  <si>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</si>
  <si>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</si>
  <si>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</si>
  <si>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</si>
  <si>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</si>
  <si>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</si>
  <si>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</si>
  <si>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</si>
  <si>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</si>
  <si>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</si>
  <si>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</si>
  <si>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</si>
  <si>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</si>
  <si>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</si>
  <si>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</si>
  <si>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</si>
  <si>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</si>
  <si>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</si>
  <si>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</si>
  <si>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</si>
  <si>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</si>
  <si>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</si>
  <si>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</si>
  <si>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</si>
  <si>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</si>
  <si>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</si>
  <si>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</si>
  <si>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</si>
  <si>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</si>
  <si>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</si>
  <si>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</si>
  <si>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</si>
  <si>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</si>
  <si>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</si>
  <si>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</si>
  <si>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</si>
  <si>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</si>
  <si>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</si>
  <si>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</si>
  <si>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</si>
  <si>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</si>
  <si>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</si>
  <si>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</si>
  <si>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</si>
  <si>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</si>
  <si>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</si>
  <si>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</si>
  <si>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</si>
  <si>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</si>
  <si>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</si>
  <si>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</si>
  <si>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</si>
  <si>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</si>
  <si>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</si>
  <si>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</si>
  <si>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</si>
  <si>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</si>
  <si>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</si>
  <si>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</si>
  <si>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</si>
  <si>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</si>
  <si>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</si>
  <si>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</si>
  <si>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</si>
  <si>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</si>
  <si>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</si>
  <si>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</si>
  <si>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</si>
  <si>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</si>
  <si>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</si>
  <si>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</si>
  <si>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</si>
  <si>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</si>
  <si>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</si>
  <si>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</si>
  <si>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</si>
  <si>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</si>
  <si>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</si>
  <si>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</si>
  <si>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</si>
  <si>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</si>
  <si>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</si>
  <si>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</si>
  <si>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</si>
  <si>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</si>
  <si>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</si>
  <si>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</si>
  <si>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</si>
  <si>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</si>
  <si>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</si>
  <si>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</si>
  <si>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</si>
  <si>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</si>
  <si>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</si>
  <si>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</si>
  <si>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</si>
  <si>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</si>
  <si>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</si>
  <si>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</si>
  <si>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</si>
  <si>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</si>
  <si>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</si>
  <si>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</si>
  <si>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</si>
  <si>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</si>
  <si>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</si>
  <si>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</si>
  <si>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</si>
  <si>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</si>
  <si>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</si>
  <si>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</si>
  <si>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</si>
  <si>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</si>
  <si>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</si>
  <si>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</si>
  <si>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</si>
  <si>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</si>
  <si>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</si>
  <si>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</si>
  <si>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</si>
  <si>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</si>
  <si>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</si>
  <si>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</si>
  <si>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</si>
  <si>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</si>
  <si>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</si>
  <si>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</si>
  <si>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</si>
  <si>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</si>
  <si>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</si>
  <si>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</si>
  <si>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</si>
  <si>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</si>
  <si>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</si>
  <si>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</si>
  <si>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</si>
  <si>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</si>
  <si>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</si>
  <si>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</si>
  <si>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</si>
  <si>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</si>
  <si>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</si>
  <si>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</si>
  <si>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</si>
  <si>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</si>
  <si>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</si>
  <si>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</si>
  <si>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</si>
  <si>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</si>
  <si>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</si>
  <si>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</si>
  <si>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</si>
  <si>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</si>
  <si>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</si>
  <si>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</si>
  <si>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</si>
  <si>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</si>
  <si>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</si>
  <si>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</si>
  <si>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</si>
  <si>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</si>
  <si>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</si>
  <si>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</si>
  <si>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</si>
  <si>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</si>
  <si>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</si>
  <si>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</si>
  <si>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</si>
  <si>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</si>
  <si>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</si>
  <si>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</si>
  <si>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</si>
  <si>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</si>
  <si>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</si>
  <si>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</si>
  <si>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</si>
  <si>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</si>
  <si>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</si>
  <si>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</si>
  <si>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</si>
  <si>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</si>
  <si>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</si>
  <si>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</si>
  <si>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</si>
  <si>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</si>
  <si>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</si>
  <si>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</si>
  <si>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</si>
  <si>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</si>
  <si>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</si>
  <si>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</si>
  <si>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</si>
  <si>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</si>
  <si>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</si>
  <si>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</si>
  <si>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</si>
  <si>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</si>
  <si>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</si>
  <si>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</si>
  <si>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</si>
  <si>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</si>
  <si>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</si>
  <si>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</si>
  <si>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</si>
  <si>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</si>
  <si>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</si>
  <si>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</si>
  <si>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</si>
  <si>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</si>
  <si>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</si>
  <si>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</si>
  <si>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</si>
  <si>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</si>
  <si>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</si>
  <si>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</si>
  <si>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</si>
  <si>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</si>
  <si>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</si>
  <si>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</si>
  <si>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</si>
  <si>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</si>
  <si>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</si>
  <si>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</si>
  <si>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</si>
  <si>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</si>
  <si>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</si>
  <si>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</si>
  <si>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</si>
  <si>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</si>
  <si>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</si>
  <si>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</si>
  <si>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</si>
  <si>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</si>
  <si>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</si>
  <si>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</si>
  <si>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</si>
  <si>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</si>
  <si>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</si>
  <si>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</si>
  <si>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</si>
  <si>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</si>
  <si>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</si>
  <si>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</si>
  <si>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</si>
  <si>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</si>
  <si>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</si>
  <si>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</si>
  <si>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</si>
  <si>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</si>
  <si>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</si>
  <si>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</si>
  <si>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</si>
  <si>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</si>
  <si>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</si>
  <si>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</si>
  <si>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</si>
  <si>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</si>
  <si>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</si>
  <si>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</si>
  <si>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</si>
  <si>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</si>
  <si>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</si>
  <si>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</si>
  <si>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</si>
  <si>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</si>
  <si>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</si>
  <si>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</si>
  <si>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</si>
  <si>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</si>
  <si>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</si>
  <si>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</si>
  <si>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</si>
  <si>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</si>
  <si>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</si>
  <si>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</si>
  <si>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</si>
  <si>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</si>
  <si>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</si>
  <si>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</si>
  <si>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</si>
  <si>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</si>
  <si>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</si>
  <si>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</si>
  <si>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</si>
  <si>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</si>
  <si>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</si>
  <si>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</si>
  <si>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</si>
  <si>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</si>
  <si>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</si>
  <si>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</si>
  <si>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</si>
  <si>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</si>
  <si>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</si>
  <si>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</si>
  <si>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</si>
  <si>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</si>
  <si>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</si>
  <si>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</si>
  <si>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</si>
  <si>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</si>
  <si>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</si>
  <si>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</si>
  <si>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</si>
  <si>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</si>
  <si>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</si>
  <si>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</si>
  <si>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</si>
  <si>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</si>
  <si>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</si>
  <si>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</si>
  <si>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</si>
  <si>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</si>
  <si>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</si>
  <si>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</si>
  <si>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</si>
  <si>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</si>
  <si>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</si>
  <si>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</si>
  <si>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</si>
  <si>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</si>
  <si>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</si>
  <si>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</si>
  <si>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</si>
  <si>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</si>
  <si>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</si>
  <si>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</si>
  <si>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</si>
  <si>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</si>
  <si>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</si>
  <si>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</si>
  <si>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</si>
  <si>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</si>
  <si>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</si>
  <si>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</si>
  <si>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</si>
  <si>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</si>
  <si>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</si>
  <si>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</si>
  <si>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</si>
  <si>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</si>
  <si>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</si>
  <si>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</si>
  <si>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</si>
  <si>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</si>
  <si>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</si>
  <si>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</si>
  <si>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</si>
  <si>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</si>
  <si>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</si>
  <si>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</si>
  <si>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</si>
  <si>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</si>
  <si>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</si>
  <si>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</si>
  <si>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</si>
  <si>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</si>
  <si>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</si>
  <si>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</si>
  <si>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</si>
  <si>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</si>
  <si>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</si>
  <si>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</si>
  <si>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</si>
  <si>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</si>
  <si>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</si>
  <si>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</si>
  <si>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</si>
  <si>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</si>
  <si>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</si>
  <si>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</si>
  <si>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</si>
  <si>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</si>
  <si>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</si>
  <si>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</si>
  <si>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</si>
  <si>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</si>
  <si>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</si>
  <si>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</si>
  <si>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</si>
  <si>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</si>
  <si>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</si>
  <si>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</si>
  <si>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</si>
  <si>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</si>
  <si>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</si>
  <si>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</si>
  <si>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</si>
  <si>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</si>
  <si>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</si>
  <si>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</si>
  <si>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</si>
  <si>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</si>
  <si>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</si>
  <si>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</si>
  <si>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</si>
  <si>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</si>
  <si>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</si>
  <si>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</si>
  <si>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</si>
  <si>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</si>
  <si>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</si>
  <si>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</si>
  <si>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</si>
  <si>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</si>
  <si>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</si>
  <si>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</si>
  <si>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</si>
  <si>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</si>
  <si>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</si>
  <si>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</si>
  <si>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</si>
  <si>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</si>
  <si>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</si>
  <si>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</si>
  <si>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</si>
  <si>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</si>
  <si>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</si>
  <si>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</si>
  <si>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</si>
  <si>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</si>
  <si>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</si>
  <si>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</si>
  <si>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</si>
  <si>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</si>
  <si>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</si>
  <si>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</si>
  <si>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</si>
  <si>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</si>
  <si>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</si>
  <si>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</si>
  <si>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</si>
  <si>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</si>
  <si>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</si>
  <si>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</si>
  <si>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</si>
  <si>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</si>
  <si>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</si>
  <si>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</si>
  <si>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</si>
  <si>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</si>
  <si>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</si>
  <si>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</si>
  <si>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</si>
  <si>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</si>
  <si>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</si>
  <si>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</si>
  <si>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</si>
  <si>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</si>
  <si>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</si>
  <si>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</si>
  <si>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</si>
  <si>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</si>
  <si>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</si>
  <si>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</si>
  <si>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</si>
  <si>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</si>
  <si>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</si>
  <si>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</si>
  <si>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</si>
  <si>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</si>
  <si>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</si>
  <si>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</si>
  <si>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</si>
  <si>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</si>
  <si>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</si>
  <si>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</si>
  <si>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</si>
  <si>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</si>
  <si>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</si>
  <si>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</si>
  <si>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</si>
  <si>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</si>
  <si>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</si>
  <si>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</si>
  <si>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</si>
  <si>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</si>
  <si>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</si>
  <si>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</si>
  <si>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</si>
  <si>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</si>
  <si>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</si>
  <si>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</si>
  <si>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</si>
  <si>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</si>
  <si>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</si>
  <si>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</si>
  <si>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</si>
  <si>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</si>
  <si>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</si>
  <si>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</si>
  <si>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</si>
  <si>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</si>
  <si>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</si>
  <si>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</si>
  <si>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</si>
  <si>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</si>
  <si>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</si>
  <si>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</si>
  <si>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</si>
  <si>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</si>
  <si>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</si>
  <si>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</si>
  <si>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</si>
  <si>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</si>
  <si>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</si>
  <si>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</si>
  <si>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</si>
  <si>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</si>
  <si>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</si>
  <si>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</si>
  <si>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</si>
  <si>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</si>
  <si>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</si>
  <si>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</si>
  <si>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</si>
  <si>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</si>
  <si>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</si>
  <si>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</si>
  <si>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</si>
  <si>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</si>
  <si>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</si>
  <si>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</si>
  <si>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</si>
  <si>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</si>
  <si>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</si>
  <si>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</si>
  <si>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</si>
  <si>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</si>
  <si>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</si>
  <si>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</si>
  <si>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</si>
  <si>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</si>
  <si>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</si>
  <si>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</si>
  <si>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</si>
  <si>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</si>
  <si>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</si>
  <si>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</si>
  <si>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</si>
  <si>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</si>
  <si>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</si>
  <si>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</si>
  <si>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</si>
  <si>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</si>
  <si>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</si>
  <si>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</si>
  <si>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</si>
  <si>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</si>
  <si>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</si>
  <si>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</si>
  <si>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</si>
  <si>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</si>
  <si>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</si>
  <si>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</si>
  <si>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</si>
  <si>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</si>
  <si>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</si>
  <si>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</si>
  <si>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</si>
  <si>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</si>
  <si>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</si>
  <si>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</si>
  <si>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</si>
  <si>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</si>
  <si>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</si>
  <si>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</si>
  <si>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</si>
  <si>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</si>
  <si>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</si>
  <si>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</si>
  <si>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</si>
  <si>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</si>
  <si>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</si>
  <si>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</si>
  <si>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</si>
  <si>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</si>
  <si>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</si>
  <si>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</si>
  <si>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</si>
  <si>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</si>
  <si>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</si>
  <si>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</si>
  <si>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</si>
  <si>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</si>
  <si>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</si>
  <si>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</si>
  <si>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</si>
  <si>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</si>
  <si>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</si>
  <si>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</si>
  <si>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</si>
  <si>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</si>
  <si>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</si>
  <si>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</si>
  <si>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</si>
  <si>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</si>
  <si>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</si>
  <si>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</si>
  <si>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</si>
  <si>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</si>
  <si>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</si>
  <si>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</si>
  <si>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</si>
  <si>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</si>
  <si>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</si>
  <si>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</si>
  <si>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</si>
  <si>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</si>
  <si>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</si>
  <si>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</si>
  <si>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</si>
  <si>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</si>
  <si>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</si>
  <si>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</si>
  <si>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</si>
  <si>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</si>
  <si>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</si>
  <si>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</si>
  <si>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</si>
  <si>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</si>
  <si>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</si>
  <si>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</si>
  <si>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</si>
  <si>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</si>
  <si>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</si>
  <si>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</si>
  <si>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</si>
  <si>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</si>
  <si>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</si>
  <si>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</si>
  <si>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</si>
  <si>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</si>
  <si>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</si>
  <si>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</si>
  <si>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</si>
  <si>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</si>
  <si>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</si>
  <si>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</si>
  <si>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</si>
  <si>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</si>
  <si>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</si>
  <si>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</si>
  <si>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</si>
  <si>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</si>
  <si>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</si>
  <si>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</si>
  <si>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</si>
  <si>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</si>
  <si>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</si>
  <si>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</si>
  <si>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</si>
  <si>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</si>
  <si>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</si>
  <si>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</si>
  <si>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</si>
  <si>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</si>
  <si>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</si>
  <si>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</si>
  <si>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</si>
  <si>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</si>
  <si>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</si>
  <si>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</si>
  <si>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</si>
  <si>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</si>
  <si>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</si>
  <si>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</si>
  <si>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</si>
  <si>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</si>
  <si>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</si>
  <si>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</si>
  <si>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</si>
  <si>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</si>
  <si>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</si>
  <si>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</si>
  <si>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</si>
  <si>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</si>
  <si>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</si>
  <si>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</si>
  <si>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</si>
  <si>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</si>
  <si>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</si>
  <si>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</si>
  <si>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</si>
  <si>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</si>
  <si>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</si>
  <si>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</si>
  <si>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</si>
  <si>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</si>
  <si>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</si>
  <si>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</si>
  <si>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</si>
  <si>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</si>
  <si>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</si>
  <si>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</si>
  <si>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</si>
  <si>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</si>
  <si>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</si>
  <si>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</si>
  <si>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</si>
  <si>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</si>
  <si>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</si>
  <si>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</si>
  <si>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</si>
  <si>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</si>
  <si>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</si>
  <si>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</si>
  <si>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</si>
  <si>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</si>
  <si>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</si>
  <si>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</si>
  <si>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</si>
  <si>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</si>
  <si>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</si>
  <si>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</si>
  <si>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</si>
  <si>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</si>
  <si>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</si>
  <si>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</si>
  <si>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</si>
  <si>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</si>
  <si>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</si>
  <si>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</si>
  <si>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</si>
  <si>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</si>
  <si>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</si>
  <si>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</si>
  <si>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</si>
  <si>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</si>
  <si>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</si>
  <si>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</si>
  <si>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</si>
  <si>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</si>
  <si>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</si>
  <si>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</si>
  <si>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</si>
  <si>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</si>
  <si>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</si>
  <si>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</si>
  <si>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</si>
  <si>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</si>
  <si>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</si>
  <si>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</si>
  <si>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</si>
  <si>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</si>
  <si>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</si>
  <si>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</si>
  <si>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</si>
  <si>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</si>
  <si>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</si>
  <si>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</si>
  <si>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</si>
  <si>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</si>
  <si>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</si>
  <si>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</si>
  <si>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</si>
  <si>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</si>
  <si>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</si>
  <si>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</si>
  <si>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</si>
  <si>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</si>
  <si>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</si>
  <si>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</si>
  <si>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</si>
  <si>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</si>
  <si>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</si>
  <si>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</si>
  <si>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</si>
  <si>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</si>
  <si>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</si>
  <si>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</si>
  <si>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</si>
  <si>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</si>
  <si>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</si>
  <si>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</si>
  <si>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</si>
  <si>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</si>
  <si>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</si>
  <si>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</si>
  <si>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</si>
  <si>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</si>
  <si>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</si>
  <si>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</si>
  <si>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</si>
  <si>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</si>
  <si>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</si>
  <si>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</si>
  <si>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</si>
  <si>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</si>
  <si>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</si>
  <si>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</si>
  <si>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</si>
  <si>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</si>
  <si>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</si>
  <si>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</si>
  <si>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</si>
  <si>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</si>
  <si>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</si>
  <si>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</si>
  <si>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</si>
  <si>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</si>
  <si>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</si>
  <si>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</si>
  <si>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</si>
  <si>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</si>
  <si>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</si>
  <si>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</si>
  <si>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</si>
  <si>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</si>
  <si>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</si>
  <si>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</si>
  <si>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</si>
  <si>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</si>
  <si>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</si>
  <si>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</si>
  <si>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</si>
  <si>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</si>
  <si>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</si>
  <si>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</si>
  <si>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</si>
  <si>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</si>
  <si>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</si>
  <si>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</si>
  <si>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</si>
  <si>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</si>
  <si>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</si>
  <si>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</si>
  <si>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</si>
  <si>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</si>
  <si>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</si>
  <si>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</si>
  <si>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</si>
  <si>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</si>
  <si>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</si>
  <si>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</si>
  <si>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</si>
  <si>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</si>
  <si>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</si>
  <si>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</si>
  <si>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</si>
  <si>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</si>
  <si>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</si>
  <si>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</si>
  <si>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</si>
  <si>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</si>
  <si>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</si>
  <si>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</si>
  <si>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</si>
  <si>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</si>
  <si>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</si>
  <si>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</si>
  <si>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</si>
  <si>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</si>
  <si>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</si>
  <si>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</si>
  <si>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</si>
  <si>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</si>
  <si>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</si>
  <si>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</si>
  <si>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</si>
  <si>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</si>
  <si>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</si>
  <si>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</si>
  <si>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</si>
  <si>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</si>
  <si>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</si>
  <si>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</si>
  <si>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</si>
  <si>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</si>
  <si>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</si>
  <si>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</si>
  <si>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</si>
  <si>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</si>
  <si>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</si>
  <si>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</si>
  <si>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</si>
  <si>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</si>
  <si>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</si>
  <si>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</si>
  <si>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</si>
  <si>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</si>
  <si>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</si>
  <si>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</si>
  <si>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</si>
  <si>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</si>
  <si>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</si>
  <si>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</si>
  <si>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</si>
  <si>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</si>
  <si>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</si>
  <si>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</si>
  <si>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</si>
  <si>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</si>
  <si>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</si>
  <si>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</si>
  <si>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</si>
  <si>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</si>
  <si>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</si>
  <si>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</si>
  <si>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</si>
  <si>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</si>
  <si>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</si>
  <si>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</si>
  <si>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</si>
  <si>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</si>
  <si>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</si>
  <si>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</si>
  <si>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</si>
  <si>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</si>
  <si>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</si>
  <si>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</si>
  <si>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</si>
  <si>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</si>
  <si>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</si>
  <si>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</si>
  <si>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</si>
  <si>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</si>
  <si>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</si>
  <si>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</si>
  <si>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</si>
  <si>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</si>
  <si>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</si>
  <si>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</si>
  <si>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</si>
  <si>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</si>
  <si>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</si>
  <si>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</si>
  <si>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</si>
  <si>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</si>
  <si>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</si>
  <si>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</si>
  <si>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</si>
  <si>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</si>
  <si>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</si>
  <si>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</si>
  <si>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</si>
  <si>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</si>
  <si>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</si>
  <si>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</si>
  <si>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</si>
  <si>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</si>
  <si>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</si>
  <si>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</si>
  <si>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</si>
  <si>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</si>
  <si>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</si>
  <si>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</si>
  <si>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</si>
  <si>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</si>
  <si>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</si>
  <si>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</si>
  <si>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</si>
  <si>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</si>
  <si>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</si>
  <si>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</si>
  <si>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</si>
  <si>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</si>
  <si>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</si>
  <si>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</si>
  <si>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</si>
  <si>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</si>
  <si>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</si>
  <si>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</si>
  <si>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</si>
  <si>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</si>
  <si>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</si>
  <si>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</si>
  <si>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</si>
  <si>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</si>
  <si>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</si>
  <si>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</si>
  <si>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</si>
  <si>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</si>
  <si>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</si>
  <si>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</si>
  <si>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</si>
  <si>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</si>
  <si>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</si>
  <si>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</si>
  <si>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</si>
  <si>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</si>
  <si>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</si>
  <si>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</si>
  <si>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</si>
  <si>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</si>
  <si>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</si>
  <si>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</si>
  <si>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</si>
  <si>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</si>
  <si>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</si>
  <si>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</si>
  <si>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</si>
  <si>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</si>
  <si>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</si>
  <si>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</si>
  <si>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</si>
  <si>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</si>
  <si>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</si>
  <si>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</si>
  <si>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</si>
  <si>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</si>
  <si>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</si>
  <si>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</si>
  <si>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</si>
  <si>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</si>
  <si>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</si>
  <si>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</si>
  <si>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</si>
  <si>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</si>
  <si>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</si>
  <si>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</si>
  <si>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</si>
  <si>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</si>
  <si>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</si>
  <si>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</si>
  <si>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</si>
  <si>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</si>
  <si>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</si>
  <si>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</si>
  <si>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</si>
  <si>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</si>
  <si>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</si>
  <si>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</si>
  <si>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</si>
  <si>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</si>
  <si>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</si>
  <si>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</si>
  <si>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</si>
  <si>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</si>
  <si>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</si>
  <si>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</si>
  <si>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</si>
  <si>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</si>
  <si>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</si>
  <si>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</si>
  <si>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</si>
  <si>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</si>
  <si>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</si>
  <si>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</si>
  <si>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</si>
  <si>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</si>
  <si>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</si>
  <si>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</si>
  <si>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</si>
  <si>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</si>
  <si>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</si>
  <si>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</si>
  <si>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</si>
  <si>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</si>
  <si>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</si>
  <si>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</si>
  <si>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</si>
  <si>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</si>
  <si>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</si>
  <si>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</si>
  <si>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</si>
  <si>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</si>
  <si>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</si>
  <si>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</si>
  <si>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</si>
  <si>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</si>
  <si>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</si>
  <si>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</si>
  <si>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</si>
  <si>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</si>
  <si>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</si>
  <si>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</si>
  <si>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</si>
  <si>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</si>
  <si>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</si>
  <si>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</si>
  <si>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</si>
  <si>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</si>
  <si>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</si>
  <si>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</si>
  <si>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</si>
  <si>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</si>
  <si>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</si>
  <si>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</si>
  <si>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</si>
  <si>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</si>
  <si>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</si>
  <si>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</si>
  <si>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</si>
  <si>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</si>
  <si>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</si>
  <si>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</si>
  <si>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</si>
  <si>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</si>
  <si>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</si>
  <si>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</si>
  <si>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</si>
  <si>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</si>
  <si>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</si>
  <si>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</si>
  <si>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</si>
  <si>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</si>
  <si>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</si>
  <si>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</si>
  <si>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</si>
  <si>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</si>
  <si>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</si>
  <si>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</si>
  <si>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</si>
  <si>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</si>
  <si>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</si>
  <si>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</si>
  <si>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</si>
  <si>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</si>
  <si>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</si>
  <si>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</si>
  <si>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</si>
  <si>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</si>
  <si>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</si>
  <si>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</si>
  <si>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</si>
  <si>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</si>
  <si>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</si>
  <si>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</si>
  <si>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</si>
  <si>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</si>
  <si>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</si>
  <si>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</si>
  <si>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</si>
  <si>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</si>
  <si>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</si>
  <si>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</si>
  <si>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</si>
  <si>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</si>
  <si>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</si>
  <si>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</si>
  <si>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</si>
  <si>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</si>
  <si>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</si>
  <si>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</si>
  <si>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</si>
  <si>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</si>
  <si>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</si>
  <si>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</si>
  <si>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</si>
  <si>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</si>
  <si>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</si>
  <si>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</si>
  <si>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</si>
  <si>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</si>
  <si>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</si>
  <si>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</si>
  <si>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</si>
  <si>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</si>
  <si>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</si>
  <si>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</si>
  <si>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</si>
  <si>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</si>
  <si>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</si>
  <si>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</si>
  <si>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</si>
  <si>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</si>
  <si>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</si>
  <si>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</si>
  <si>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</si>
  <si>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</si>
  <si>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</si>
  <si>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</si>
  <si>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</si>
  <si>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</si>
  <si>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</si>
  <si>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</si>
  <si>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</si>
  <si>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</si>
  <si>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</si>
  <si>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</si>
  <si>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</si>
  <si>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</si>
  <si>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</si>
  <si>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</si>
  <si>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</si>
  <si>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</si>
  <si>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</si>
  <si>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</si>
  <si>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</si>
  <si>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</si>
  <si>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</si>
  <si>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</si>
  <si>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</si>
  <si>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</si>
  <si>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</si>
  <si>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</si>
  <si>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</si>
  <si>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</si>
  <si>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</si>
  <si>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</si>
  <si>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</si>
  <si>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</si>
  <si>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</si>
  <si>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</si>
  <si>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</si>
  <si>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</si>
  <si>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</si>
  <si>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</si>
  <si>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</si>
  <si>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</si>
  <si>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</si>
  <si>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</si>
  <si>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</si>
  <si>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</si>
  <si>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</si>
  <si>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</si>
  <si>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</si>
  <si>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</si>
  <si>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</si>
  <si>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</si>
  <si>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</si>
  <si>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</si>
  <si>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</si>
  <si>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</si>
  <si>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</si>
  <si>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</si>
  <si>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</si>
  <si>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</si>
  <si>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</si>
  <si>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</si>
  <si>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</si>
  <si>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</si>
  <si>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</si>
  <si>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</si>
  <si>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</si>
  <si>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</si>
  <si>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</si>
  <si>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</si>
  <si>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</si>
  <si>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</si>
  <si>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</si>
  <si>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</si>
  <si>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</si>
  <si>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</si>
  <si>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</si>
  <si>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</si>
  <si>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</si>
  <si>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</si>
  <si>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</si>
  <si>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</si>
  <si>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</si>
  <si>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</si>
  <si>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</si>
  <si>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</si>
  <si>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</si>
  <si>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</si>
  <si>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</si>
  <si>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</si>
  <si>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</si>
  <si>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</si>
  <si>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</si>
  <si>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</si>
  <si>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</si>
  <si>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</si>
  <si>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</si>
  <si>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</si>
  <si>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</si>
  <si>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</si>
  <si>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</si>
  <si>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</si>
  <si>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</si>
  <si>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</si>
  <si>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</si>
  <si>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</si>
  <si>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</si>
  <si>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</si>
  <si>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</si>
  <si>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</si>
  <si>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</si>
  <si>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</si>
  <si>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</si>
  <si>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</si>
  <si>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</si>
  <si>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</si>
  <si>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</si>
  <si>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</si>
  <si>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</si>
  <si>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</si>
  <si>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</si>
  <si>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</si>
  <si>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</si>
  <si>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</si>
  <si>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</si>
  <si>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</si>
  <si>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</si>
  <si>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</si>
  <si>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</si>
  <si>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</si>
  <si>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</si>
  <si>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</si>
  <si>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</si>
  <si>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</si>
  <si>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</si>
  <si>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</si>
  <si>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</si>
  <si>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</si>
  <si>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</si>
  <si>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</si>
  <si>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</si>
  <si>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</si>
  <si>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</si>
  <si>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</si>
  <si>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</si>
  <si>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</si>
  <si>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</si>
  <si>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</si>
  <si>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</si>
  <si>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</si>
  <si>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</si>
  <si>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</si>
  <si>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</si>
  <si>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</si>
  <si>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</si>
  <si>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</si>
  <si>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</si>
  <si>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</si>
  <si>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</si>
  <si>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</si>
  <si>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</si>
  <si>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</si>
  <si>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</si>
  <si>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</si>
  <si>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</si>
  <si>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</si>
  <si>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</si>
  <si>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</si>
  <si>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</si>
  <si>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</si>
  <si>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</si>
  <si>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</si>
  <si>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</si>
  <si>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</si>
  <si>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</si>
  <si>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</si>
  <si>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</si>
  <si>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</si>
  <si>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</si>
  <si>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</si>
  <si>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</si>
  <si>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</si>
  <si>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</si>
  <si>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</si>
  <si>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</si>
  <si>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</si>
  <si>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</si>
  <si>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</si>
  <si>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</si>
  <si>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</si>
  <si>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</si>
  <si>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</si>
  <si>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</si>
  <si>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</si>
  <si>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</si>
  <si>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</si>
  <si>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</si>
  <si>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</si>
  <si>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</si>
  <si>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</si>
  <si>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</si>
  <si>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</si>
  <si>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</si>
  <si>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</si>
  <si>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</si>
  <si>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</si>
  <si>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</si>
  <si>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</si>
  <si>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</si>
  <si>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</si>
  <si>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</si>
  <si>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</si>
  <si>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</si>
  <si>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</si>
  <si>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</si>
  <si>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</si>
  <si>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</si>
  <si>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</si>
  <si>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</si>
  <si>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</si>
  <si>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</si>
  <si>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</si>
  <si>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</si>
  <si>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</si>
  <si>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</si>
  <si>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</si>
  <si>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</si>
  <si>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</si>
  <si>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</si>
  <si>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</si>
  <si>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</si>
  <si>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</si>
  <si>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</si>
  <si>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</si>
  <si>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</si>
  <si>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</si>
  <si>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</si>
  <si>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</si>
  <si>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</si>
  <si>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</si>
  <si>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</si>
  <si>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</si>
  <si>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</si>
  <si>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</si>
  <si>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</si>
  <si>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</si>
  <si>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</si>
  <si>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</si>
  <si>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</si>
  <si>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</si>
  <si>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</si>
  <si>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</si>
  <si>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</si>
  <si>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</si>
  <si>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</si>
  <si>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</si>
  <si>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</si>
  <si>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</si>
  <si>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</si>
  <si>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</si>
  <si>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</si>
  <si>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</si>
  <si>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</si>
  <si>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</si>
  <si>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</si>
  <si>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</si>
  <si>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</si>
  <si>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</si>
  <si>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</si>
  <si>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</si>
  <si>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</si>
  <si>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</si>
  <si>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</si>
  <si>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</si>
  <si>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</si>
  <si>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</si>
  <si>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</si>
  <si>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</si>
  <si>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</si>
  <si>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</si>
  <si>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</si>
  <si>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</si>
  <si>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</si>
  <si>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</si>
  <si>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</si>
  <si>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</si>
  <si>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</si>
  <si>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</si>
  <si>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</si>
  <si>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</si>
  <si>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</si>
  <si>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</si>
  <si>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</si>
  <si>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</si>
  <si>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</si>
  <si>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</si>
  <si>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</si>
  <si>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</si>
  <si>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</si>
  <si>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</si>
  <si>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</si>
  <si>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</si>
  <si>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</si>
  <si>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</si>
  <si>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</si>
  <si>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</si>
  <si>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</si>
  <si>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</si>
  <si>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</si>
  <si>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</si>
  <si>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</si>
  <si>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</si>
  <si>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</si>
  <si>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</si>
  <si>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</si>
  <si>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</si>
  <si>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</si>
  <si>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</si>
  <si>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</si>
  <si>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</si>
  <si>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</si>
  <si>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</si>
  <si>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</si>
  <si>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</si>
  <si>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</si>
  <si>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</si>
  <si>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</si>
  <si>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</si>
  <si>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</si>
  <si>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</si>
  <si>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</si>
  <si>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</si>
  <si>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</si>
  <si>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</si>
  <si>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</si>
  <si>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</si>
  <si>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</si>
  <si>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</si>
  <si>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</si>
  <si>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</si>
  <si>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</si>
  <si>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</si>
  <si>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</si>
  <si>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</si>
  <si>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</si>
  <si>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</si>
  <si>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</si>
  <si>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</si>
  <si>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</si>
  <si>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</si>
  <si>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</si>
  <si>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</si>
  <si>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</si>
  <si>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</si>
  <si>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</si>
  <si>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</si>
  <si>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</si>
  <si>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</si>
  <si>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</si>
  <si>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</si>
  <si>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</si>
  <si>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</si>
  <si>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</si>
  <si>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</si>
  <si>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</si>
  <si>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</si>
  <si>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</si>
  <si>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</si>
  <si>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</si>
  <si>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</si>
  <si>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</si>
  <si>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</si>
  <si>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</si>
  <si>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</si>
  <si>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</si>
  <si>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</si>
  <si>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</si>
  <si>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</si>
  <si>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</si>
  <si>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</si>
  <si>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</si>
  <si>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</si>
  <si>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</si>
  <si>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</si>
  <si>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</si>
  <si>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</si>
  <si>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</si>
  <si>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</si>
  <si>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</si>
  <si>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</si>
  <si>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</si>
  <si>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</si>
  <si>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</si>
  <si>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</si>
  <si>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</si>
  <si>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</si>
  <si>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</si>
  <si>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</si>
  <si>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</si>
  <si>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</si>
  <si>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</si>
  <si>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</si>
  <si>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</si>
  <si>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</si>
  <si>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</si>
  <si>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</si>
  <si>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</si>
  <si>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</si>
  <si>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</si>
  <si>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</si>
  <si>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</si>
  <si>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</si>
  <si>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</si>
  <si>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</si>
  <si>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</si>
  <si>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</si>
  <si>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</si>
  <si>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</si>
  <si>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</si>
  <si>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</si>
  <si>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</si>
  <si>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</si>
  <si>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</si>
  <si>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</si>
  <si>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</si>
  <si>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</si>
  <si>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</si>
  <si>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</si>
  <si>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</si>
  <si>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</si>
  <si>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</si>
  <si>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</si>
  <si>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</si>
  <si>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</si>
  <si>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</si>
  <si>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</si>
  <si>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</si>
  <si>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</si>
  <si>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</si>
  <si>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</si>
  <si>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</si>
  <si>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</si>
  <si>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</si>
  <si>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</si>
  <si>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</si>
  <si>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</si>
  <si>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</si>
  <si>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</si>
  <si>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</si>
  <si>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</si>
  <si>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</si>
  <si>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</si>
  <si>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</si>
  <si>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</si>
  <si>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</si>
  <si>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</si>
  <si>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</si>
  <si>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</si>
  <si>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</si>
  <si>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</si>
  <si>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</si>
  <si>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</si>
  <si>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</si>
  <si>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</si>
  <si>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</si>
  <si>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</si>
  <si>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</si>
  <si>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</si>
  <si>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</si>
  <si>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</si>
  <si>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</si>
  <si>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</si>
  <si>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</si>
  <si>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</si>
  <si>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</si>
  <si>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</si>
  <si>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</si>
  <si>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</si>
  <si>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</si>
  <si>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</si>
  <si>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</si>
  <si>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</si>
  <si>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</si>
  <si>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</si>
  <si>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</si>
  <si>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</si>
  <si>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</si>
  <si>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</si>
  <si>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</si>
  <si>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</si>
  <si>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</si>
  <si>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</si>
  <si>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</si>
  <si>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</si>
  <si>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</si>
  <si>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</si>
  <si>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</si>
  <si>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</si>
  <si>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</si>
  <si>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</si>
  <si>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</si>
  <si>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</si>
  <si>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</si>
  <si>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</si>
  <si>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</si>
  <si>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</si>
  <si>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</si>
  <si>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</si>
  <si>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</si>
  <si>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</si>
  <si>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</si>
  <si>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</si>
  <si>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</si>
  <si>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</si>
  <si>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</si>
  <si>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</si>
  <si>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</si>
  <si>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</si>
  <si>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</si>
  <si>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</si>
  <si>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</si>
  <si>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</si>
  <si>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</si>
  <si>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</si>
  <si>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</si>
  <si>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</si>
  <si>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</si>
  <si>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</si>
  <si>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</si>
  <si>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</si>
  <si>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</si>
  <si>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</si>
  <si>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</si>
  <si>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</si>
  <si>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</si>
  <si>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</si>
  <si>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</si>
  <si>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</si>
  <si>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</si>
  <si>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</si>
  <si>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</si>
  <si>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</si>
  <si>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</si>
  <si>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</si>
  <si>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</si>
  <si>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</si>
  <si>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</si>
  <si>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</si>
  <si>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</si>
  <si>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</si>
  <si>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</si>
  <si>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</si>
  <si>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</si>
  <si>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</si>
  <si>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</si>
  <si>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</si>
  <si>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</si>
  <si>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</si>
  <si>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</si>
  <si>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</si>
  <si>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</si>
  <si>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</si>
  <si>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</si>
  <si>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</si>
  <si>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</si>
  <si>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</si>
  <si>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</si>
  <si>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</si>
  <si>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</si>
  <si>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</si>
  <si>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</si>
  <si>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</si>
  <si>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</si>
  <si>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</si>
  <si>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</si>
  <si>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</si>
  <si>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</si>
  <si>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</si>
  <si>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</si>
  <si>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</si>
  <si>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</si>
  <si>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</si>
  <si>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</si>
  <si>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</si>
  <si>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</si>
  <si>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</si>
  <si>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</si>
  <si>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</si>
  <si>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</si>
  <si>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</si>
  <si>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</si>
  <si>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</si>
  <si>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</si>
  <si>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</si>
  <si>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</si>
  <si>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</si>
  <si>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</si>
  <si>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</si>
  <si>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</si>
  <si>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</si>
  <si>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</si>
  <si>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</si>
  <si>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</si>
  <si>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</si>
  <si>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</si>
  <si>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</si>
  <si>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</si>
  <si>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</si>
  <si>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</si>
  <si>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</si>
  <si>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</si>
  <si>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</si>
  <si>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</si>
  <si>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</si>
  <si>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</si>
  <si>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</si>
  <si>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</si>
  <si>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</si>
  <si>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</si>
  <si>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</si>
  <si>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</si>
  <si>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</si>
  <si>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</si>
  <si>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</si>
  <si>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</si>
  <si>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</si>
  <si>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</si>
  <si>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</si>
  <si>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</si>
  <si>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</si>
  <si>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</si>
  <si>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</si>
  <si>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</si>
  <si>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</si>
  <si>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</si>
  <si>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</si>
  <si>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</si>
  <si>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</si>
  <si>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</si>
  <si>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</si>
  <si>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</si>
  <si>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</si>
  <si>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</si>
  <si>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</si>
  <si>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</si>
  <si>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</si>
  <si>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</si>
  <si>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</si>
  <si>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</si>
  <si>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</si>
  <si>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</si>
  <si>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</si>
  <si>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</si>
  <si>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</si>
  <si>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</si>
  <si>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</si>
  <si>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</si>
  <si>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</si>
  <si>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</si>
  <si>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</si>
  <si>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</si>
  <si>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</si>
  <si>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</si>
  <si>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</si>
  <si>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</si>
  <si>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</si>
  <si>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</si>
  <si>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</si>
  <si>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</si>
  <si>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</si>
  <si>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</si>
  <si>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</si>
  <si>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</si>
  <si>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</si>
  <si>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</si>
  <si>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</si>
  <si>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</si>
  <si>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</si>
  <si>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</si>
  <si>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</si>
  <si>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</si>
  <si>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</si>
  <si>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</si>
  <si>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</si>
  <si>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</si>
  <si>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</si>
  <si>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</si>
  <si>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</si>
  <si>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</si>
  <si>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</si>
  <si>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</si>
  <si>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</si>
  <si>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</si>
  <si>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</si>
  <si>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</si>
  <si>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</si>
  <si>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</si>
  <si>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</si>
  <si>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</si>
  <si>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</si>
  <si>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</si>
  <si>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</si>
  <si>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</si>
  <si>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</si>
  <si>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</si>
  <si>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</si>
  <si>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</si>
  <si>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</si>
  <si>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</si>
  <si>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</si>
  <si>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</si>
  <si>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</si>
  <si>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</si>
  <si>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</si>
  <si>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</si>
  <si>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</si>
  <si>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</si>
  <si>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</si>
  <si>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</si>
  <si>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</si>
  <si>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</si>
  <si>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</si>
  <si>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</si>
  <si>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</si>
  <si>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</si>
  <si>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</si>
  <si>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</si>
  <si>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</si>
  <si>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</si>
  <si>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</si>
  <si>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</si>
  <si>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</si>
  <si>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</si>
  <si>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</si>
  <si>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</si>
  <si>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</si>
  <si>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</si>
  <si>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</si>
  <si>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</si>
  <si>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</si>
  <si>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</si>
  <si>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</si>
  <si>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</si>
  <si>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</si>
  <si>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</si>
  <si>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</si>
  <si>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</si>
  <si>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</si>
  <si>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</si>
  <si>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</si>
  <si>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</si>
  <si>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</si>
  <si>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</si>
  <si>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</si>
  <si>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</si>
  <si>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</si>
  <si>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</si>
  <si>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</si>
  <si>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</si>
  <si>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</si>
  <si>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</si>
  <si>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</si>
  <si>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</si>
  <si>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</si>
  <si>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</si>
  <si>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</si>
  <si>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</si>
  <si>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</si>
  <si>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</si>
  <si>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</si>
  <si>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</si>
  <si>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</si>
  <si>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</si>
  <si>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</si>
  <si>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</si>
  <si>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</si>
  <si>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</si>
  <si>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</si>
  <si>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</si>
  <si>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</si>
  <si>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</si>
  <si>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</si>
  <si>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</si>
  <si>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</si>
  <si>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</si>
  <si>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</si>
  <si>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</si>
  <si>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</si>
  <si>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</si>
  <si>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</si>
  <si>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</si>
  <si>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</si>
  <si>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</si>
  <si>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</si>
  <si>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</si>
  <si>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</si>
  <si>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</si>
  <si>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</si>
  <si>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</si>
  <si>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</si>
  <si>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</si>
  <si>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</si>
  <si>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</si>
  <si>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</si>
  <si>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</si>
  <si>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</si>
  <si>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</si>
  <si>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</si>
  <si>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</si>
  <si>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</si>
  <si>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</si>
  <si>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</si>
  <si>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</si>
  <si>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</si>
  <si>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</si>
  <si>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</si>
  <si>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</si>
  <si>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</si>
  <si>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</si>
  <si>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</si>
  <si>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</si>
  <si>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</si>
  <si>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</si>
  <si>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</si>
  <si>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</si>
  <si>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</si>
  <si>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</si>
  <si>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</si>
  <si>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</si>
  <si>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</si>
  <si>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</si>
  <si>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</si>
  <si>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</si>
  <si>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</si>
  <si>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</si>
  <si>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</si>
  <si>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</si>
  <si>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</si>
  <si>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</si>
  <si>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</si>
  <si>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</si>
  <si>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</si>
  <si>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</si>
  <si>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</si>
  <si>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</si>
  <si>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</si>
  <si>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</si>
  <si>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</si>
  <si>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</si>
  <si>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</si>
  <si>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</si>
  <si>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</si>
  <si>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</si>
  <si>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</si>
  <si>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</si>
  <si>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</si>
  <si>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</si>
  <si>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</si>
  <si>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</si>
  <si>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</si>
  <si>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</si>
  <si>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</si>
  <si>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</si>
  <si>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</si>
  <si>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</si>
  <si>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</si>
  <si>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</si>
  <si>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</si>
  <si>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</si>
  <si>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</si>
  <si>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</si>
  <si>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</si>
  <si>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</si>
  <si>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</si>
  <si>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</si>
  <si>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</si>
  <si>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</si>
  <si>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</si>
  <si>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</si>
  <si>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</si>
  <si>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</si>
  <si>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</si>
  <si>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</si>
  <si>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</si>
  <si>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</si>
  <si>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</si>
  <si>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</si>
  <si>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</si>
  <si>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</si>
  <si>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</si>
  <si>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</si>
  <si>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</si>
  <si>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</si>
  <si>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</si>
  <si>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</si>
  <si>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</si>
  <si>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</si>
  <si>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</si>
  <si>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</si>
  <si>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</si>
  <si>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</si>
  <si>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</si>
  <si>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</si>
  <si>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</si>
  <si>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</si>
  <si>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</si>
  <si>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</si>
  <si>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</si>
  <si>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</si>
  <si>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</si>
  <si>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</si>
  <si>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</si>
  <si>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</si>
  <si>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</si>
  <si>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</si>
  <si>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</si>
  <si>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</si>
  <si>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</si>
  <si>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</si>
  <si>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</si>
  <si>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</si>
  <si>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</si>
  <si>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</si>
  <si>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</si>
  <si>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</si>
  <si>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</si>
  <si>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</si>
  <si>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</si>
  <si>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</si>
  <si>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</si>
  <si>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</si>
  <si>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</si>
  <si>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</si>
  <si>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</si>
  <si>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</si>
  <si>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</si>
  <si>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</si>
  <si>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</si>
  <si>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</si>
  <si>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</si>
  <si>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</si>
  <si>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</si>
  <si>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</si>
  <si>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</si>
  <si>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</si>
  <si>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</si>
  <si>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</si>
  <si>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</si>
  <si>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</si>
  <si>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</si>
  <si>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</si>
  <si>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</si>
  <si>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</si>
  <si>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</si>
  <si>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</si>
  <si>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</si>
  <si>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</si>
  <si>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</si>
  <si>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</si>
  <si>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</si>
  <si>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</si>
  <si>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</si>
  <si>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</si>
  <si>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</si>
  <si>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</si>
  <si>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</si>
  <si>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</si>
  <si>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</si>
  <si>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</si>
  <si>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</si>
  <si>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</si>
  <si>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</si>
  <si>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</si>
  <si>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</si>
  <si>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</si>
  <si>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</si>
  <si>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</si>
  <si>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</si>
  <si>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</si>
  <si>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</si>
  <si>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</si>
  <si>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</si>
  <si>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</si>
  <si>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</si>
  <si>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</si>
  <si>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</si>
  <si>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</si>
  <si>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</si>
  <si>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</si>
  <si>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</si>
  <si>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</si>
  <si>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</si>
  <si>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</si>
  <si>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</si>
  <si>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</si>
  <si>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</si>
  <si>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</si>
  <si>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</si>
  <si>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</si>
  <si>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</si>
  <si>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</si>
  <si>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</si>
  <si>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</si>
  <si>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</si>
  <si>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</si>
  <si>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</si>
  <si>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</si>
  <si>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</si>
  <si>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</si>
  <si>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</si>
  <si>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</si>
  <si>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</si>
  <si>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</si>
  <si>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</si>
  <si>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</si>
  <si>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</si>
  <si>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</si>
  <si>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</si>
  <si>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</si>
  <si>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</si>
  <si>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</si>
  <si>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</si>
  <si>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</si>
  <si>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</si>
  <si>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</si>
  <si>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</si>
  <si>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</si>
  <si>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</si>
  <si>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</si>
  <si>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</si>
  <si>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</si>
  <si>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</si>
  <si>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</si>
  <si>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</si>
  <si>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</si>
  <si>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</si>
  <si>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</si>
  <si>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</si>
  <si>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</si>
  <si>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</si>
  <si>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</si>
  <si>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</si>
  <si>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</si>
  <si>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</si>
  <si>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</si>
  <si>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</si>
  <si>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</si>
  <si>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</si>
  <si>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</si>
  <si>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</si>
  <si>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</si>
  <si>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</si>
  <si>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</si>
  <si>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</si>
  <si>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</si>
  <si>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</si>
  <si>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</si>
  <si>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</si>
  <si>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</si>
  <si>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</si>
  <si>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</si>
  <si>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</si>
  <si>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</si>
  <si>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</si>
  <si>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</si>
  <si>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</si>
  <si>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</si>
  <si>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</si>
  <si>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</si>
  <si>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</si>
  <si>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</si>
  <si>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</si>
  <si>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</si>
  <si>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</si>
  <si>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</si>
  <si>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</si>
  <si>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</si>
  <si>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</si>
  <si>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</si>
  <si>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</si>
  <si>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</si>
  <si>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</si>
  <si>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</si>
  <si>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</si>
  <si>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</si>
  <si>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</si>
  <si>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</si>
  <si>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</si>
  <si>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</si>
  <si>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</si>
  <si>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</si>
  <si>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</si>
  <si>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</si>
  <si>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</si>
  <si>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</si>
  <si>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</si>
  <si>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</si>
  <si>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</si>
  <si>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</si>
  <si>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</si>
  <si>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</si>
  <si>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</si>
  <si>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</si>
  <si>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</si>
  <si>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</si>
  <si>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</si>
  <si>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</si>
  <si>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</si>
  <si>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</si>
  <si>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</si>
  <si>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</si>
  <si>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</si>
  <si>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</si>
  <si>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</si>
  <si>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</si>
  <si>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</si>
  <si>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</si>
  <si>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</si>
  <si>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</si>
  <si>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</si>
  <si>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</si>
  <si>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</si>
  <si>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</si>
  <si>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</si>
  <si>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</si>
  <si>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</si>
  <si>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</si>
  <si>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</si>
  <si>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</si>
  <si>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</si>
  <si>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</si>
  <si>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</si>
  <si>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</si>
  <si>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</si>
  <si>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</si>
  <si>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</si>
  <si>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</si>
  <si>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</si>
  <si>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</si>
  <si>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</si>
  <si>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</si>
  <si>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</si>
  <si>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</si>
  <si>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</si>
  <si>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</si>
  <si>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</si>
  <si>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</si>
  <si>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</si>
  <si>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</si>
  <si>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</si>
  <si>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</si>
  <si>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</si>
  <si>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</si>
  <si>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</si>
  <si>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</si>
  <si>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</si>
  <si>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</si>
  <si>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</si>
  <si>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</si>
  <si>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</si>
  <si>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</si>
  <si>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</si>
  <si>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</si>
  <si>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</si>
  <si>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</si>
  <si>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</si>
  <si>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</si>
  <si>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</si>
  <si>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</si>
  <si>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</si>
  <si>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</si>
  <si>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</si>
  <si>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</si>
  <si>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</si>
  <si>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</si>
  <si>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</si>
  <si>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</si>
  <si>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</si>
  <si>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</si>
  <si>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</si>
  <si>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</si>
  <si>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</si>
  <si>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</si>
  <si>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</si>
  <si>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</si>
  <si>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</si>
  <si>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</si>
  <si>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</si>
  <si>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</si>
  <si>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</si>
  <si>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</si>
  <si>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</si>
  <si>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</si>
  <si>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</si>
  <si>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</si>
  <si>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</si>
  <si>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</si>
  <si>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</si>
  <si>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</si>
  <si>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</si>
  <si>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</si>
  <si>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</si>
  <si>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</si>
  <si>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</si>
  <si>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</si>
  <si>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</si>
  <si>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</si>
  <si>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</si>
  <si>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</si>
  <si>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</si>
  <si>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</si>
  <si>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</si>
  <si>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</si>
  <si>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</si>
  <si>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</si>
  <si>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</si>
  <si>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</si>
  <si>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</si>
  <si>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</si>
  <si>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</si>
  <si>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</si>
  <si>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</si>
  <si>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</si>
  <si>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</si>
  <si>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</si>
  <si>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</si>
  <si>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</si>
  <si>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</si>
  <si>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</si>
  <si>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</si>
  <si>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</si>
  <si>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</si>
  <si>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</si>
  <si>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</si>
  <si>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</si>
  <si>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</si>
  <si>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</si>
  <si>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</si>
  <si>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</si>
  <si>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</si>
  <si>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</si>
  <si>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</si>
  <si>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</si>
  <si>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</si>
  <si>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</si>
  <si>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</si>
  <si>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</si>
  <si>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</si>
  <si>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</si>
  <si>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</si>
  <si>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</si>
  <si>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</si>
  <si>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</si>
  <si>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</si>
  <si>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</si>
  <si>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</si>
  <si>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</si>
  <si>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</si>
  <si>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</si>
  <si>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</si>
  <si>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</si>
  <si>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</si>
  <si>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</si>
  <si>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</si>
  <si>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</si>
  <si>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</si>
  <si>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</si>
  <si>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</si>
  <si>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</si>
  <si>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</si>
  <si>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</si>
  <si>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</si>
  <si>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</si>
  <si>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</si>
  <si>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</si>
  <si>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</si>
  <si>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</si>
  <si>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</si>
  <si>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</si>
  <si>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</si>
  <si>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</si>
  <si>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</si>
  <si>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</si>
  <si>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</si>
  <si>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</si>
  <si>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</si>
  <si>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</si>
  <si>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</si>
  <si>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</si>
  <si>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</si>
  <si>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</si>
  <si>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</si>
  <si>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</si>
  <si>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</si>
  <si>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</si>
  <si>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</si>
  <si>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</si>
  <si>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</si>
  <si>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</si>
  <si>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</si>
  <si>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</si>
  <si>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</si>
  <si>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</si>
  <si>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</si>
  <si>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</si>
  <si>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</si>
  <si>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</si>
  <si>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</si>
  <si>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</si>
  <si>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</si>
  <si>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</si>
  <si>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</si>
  <si>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</si>
  <si>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</si>
  <si>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</si>
  <si>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</si>
  <si>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</si>
  <si>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</si>
  <si>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</si>
  <si>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</si>
  <si>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</si>
  <si>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</si>
  <si>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</si>
  <si>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</si>
  <si>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</si>
  <si>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</si>
  <si>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</si>
  <si>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</si>
  <si>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</si>
  <si>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</si>
  <si>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</si>
  <si>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</si>
  <si>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</si>
  <si>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</si>
  <si>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</si>
  <si>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</si>
  <si>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</si>
  <si>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</si>
  <si>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</si>
  <si>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</si>
  <si>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</si>
  <si>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</si>
  <si>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</si>
  <si>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</si>
  <si>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</si>
  <si>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</si>
  <si>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</si>
  <si>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</si>
  <si>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</si>
  <si>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</si>
  <si>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</si>
  <si>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</si>
  <si>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</si>
  <si>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</si>
  <si>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</si>
  <si>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</si>
  <si>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</si>
  <si>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</si>
  <si>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</si>
  <si>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</si>
  <si>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</si>
  <si>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</si>
  <si>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</si>
  <si>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</si>
  <si>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</si>
  <si>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</si>
  <si>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</si>
  <si>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</si>
  <si>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</si>
  <si>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</si>
  <si>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</si>
  <si>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</si>
  <si>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</si>
  <si>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</si>
  <si>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</si>
  <si>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</si>
  <si>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</si>
  <si>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</si>
  <si>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</si>
  <si>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</si>
  <si>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</si>
  <si>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</si>
  <si>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</si>
  <si>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</si>
  <si>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</si>
  <si>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</si>
  <si>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</si>
  <si>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</si>
  <si>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</si>
  <si>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</si>
  <si>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</si>
  <si>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</si>
  <si>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</si>
  <si>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</si>
  <si>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</si>
  <si>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</si>
  <si>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</si>
  <si>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</si>
  <si>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</si>
  <si>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</si>
  <si>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</si>
  <si>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</si>
  <si>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</si>
  <si>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</si>
  <si>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</si>
  <si>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</si>
  <si>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</si>
  <si>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</si>
  <si>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</si>
  <si>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</si>
  <si>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</si>
  <si>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</si>
  <si>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</si>
  <si>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</si>
  <si>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</si>
  <si>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</si>
  <si>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</si>
  <si>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</si>
  <si>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</si>
  <si>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</si>
  <si>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</si>
  <si>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</si>
  <si>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</si>
  <si>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</si>
  <si>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</si>
  <si>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</si>
  <si>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</si>
  <si>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</si>
  <si>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</si>
  <si>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</si>
  <si>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</si>
  <si>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</si>
  <si>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</si>
  <si>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</si>
  <si>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</si>
  <si>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</si>
  <si>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</si>
  <si>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</si>
  <si>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</si>
  <si>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</si>
  <si>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</si>
  <si>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</si>
  <si>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</si>
  <si>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</si>
  <si>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</si>
  <si>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</si>
  <si>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</si>
  <si>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</si>
  <si>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</si>
  <si>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</si>
  <si>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</si>
  <si>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</si>
  <si>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</si>
  <si>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</si>
  <si>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</si>
  <si>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</si>
  <si>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</si>
  <si>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</si>
  <si>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</si>
  <si>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</si>
  <si>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</si>
  <si>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</si>
  <si>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</si>
  <si>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</si>
  <si>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</si>
  <si>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</si>
  <si>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</si>
  <si>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</si>
  <si>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</si>
  <si>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</si>
  <si>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</si>
  <si>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</si>
  <si>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</si>
  <si>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</si>
  <si>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</si>
  <si>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</si>
  <si>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</si>
  <si>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</si>
  <si>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</si>
  <si>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</si>
  <si>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</si>
  <si>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</si>
  <si>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</si>
  <si>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</si>
  <si>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</si>
  <si>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</si>
  <si>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</si>
  <si>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</si>
  <si>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</si>
  <si>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</si>
  <si>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</si>
  <si>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</si>
  <si>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</si>
  <si>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</si>
  <si>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</si>
  <si>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</si>
  <si>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</si>
  <si>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</si>
  <si>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</si>
  <si>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</si>
  <si>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</si>
  <si>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</si>
  <si>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</si>
  <si>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</si>
  <si>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</si>
  <si>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</si>
  <si>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</si>
  <si>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</si>
  <si>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</si>
  <si>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</si>
  <si>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</si>
  <si>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</si>
  <si>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</si>
  <si>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</si>
  <si>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</si>
  <si>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</si>
  <si>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</si>
  <si>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</si>
  <si>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</si>
  <si>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</si>
  <si>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</si>
  <si>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</si>
  <si>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</si>
  <si>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</si>
  <si>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</si>
  <si>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</si>
  <si>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</si>
  <si>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</si>
  <si>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</si>
  <si>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</si>
  <si>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</si>
  <si>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</si>
  <si>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</si>
  <si>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</si>
  <si>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</si>
  <si>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</si>
  <si>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</si>
  <si>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</si>
  <si>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</si>
  <si>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</si>
  <si>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</si>
  <si>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</si>
  <si>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</si>
  <si>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</si>
  <si>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</si>
  <si>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</si>
  <si>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</si>
  <si>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</si>
  <si>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</si>
  <si>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</si>
  <si>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</si>
  <si>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</si>
  <si>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</si>
  <si>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</si>
  <si>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</si>
  <si>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</si>
  <si>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</si>
  <si>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</si>
  <si>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</si>
  <si>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</si>
  <si>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</si>
  <si>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</si>
  <si>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</si>
  <si>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</si>
  <si>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</si>
  <si>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</si>
  <si>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</si>
  <si>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</si>
  <si>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</si>
  <si>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</si>
  <si>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</si>
  <si>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</si>
  <si>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</si>
  <si>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</si>
  <si>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</si>
  <si>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</si>
  <si>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</si>
  <si>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</si>
  <si>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</si>
  <si>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</si>
  <si>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</si>
  <si>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</si>
  <si>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</si>
  <si>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</si>
  <si>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</si>
  <si>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</si>
  <si>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</si>
  <si>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</si>
  <si>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</si>
  <si>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</si>
  <si>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</si>
  <si>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</si>
  <si>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</si>
  <si>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</si>
  <si>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</si>
  <si>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</si>
  <si>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</si>
  <si>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</si>
  <si>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</si>
  <si>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</si>
  <si>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</si>
  <si>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</si>
  <si>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</si>
  <si>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</si>
  <si>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</si>
  <si>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</si>
  <si>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</si>
  <si>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</si>
  <si>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</si>
  <si>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</si>
  <si>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</si>
  <si>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</si>
  <si>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</si>
  <si>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</si>
  <si>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</si>
  <si>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</si>
  <si>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</si>
  <si>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</si>
  <si>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</si>
  <si>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</si>
  <si>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</si>
  <si>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</si>
  <si>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</si>
  <si>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</si>
  <si>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</si>
  <si>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</si>
  <si>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</si>
  <si>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</si>
  <si>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</si>
  <si>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</si>
  <si>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</si>
  <si>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</si>
  <si>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</si>
  <si>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</si>
  <si>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</si>
  <si>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</si>
  <si>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</si>
  <si>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</si>
  <si>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</si>
  <si>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</si>
  <si>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</si>
  <si>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</si>
  <si>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</si>
  <si>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</si>
  <si>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</si>
  <si>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</si>
  <si>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</si>
  <si>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</si>
  <si>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</si>
  <si>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</si>
  <si>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</si>
  <si>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</si>
  <si>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</si>
  <si>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</si>
  <si>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</si>
  <si>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</si>
  <si>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</si>
  <si>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</si>
  <si>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</si>
  <si>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</si>
  <si>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</si>
  <si>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</si>
  <si>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</si>
  <si>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</si>
  <si>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</si>
  <si>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</si>
  <si>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</si>
  <si>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</si>
  <si>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</si>
  <si>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</si>
  <si>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</si>
  <si>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</si>
  <si>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</si>
  <si>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</si>
  <si>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</si>
  <si>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</si>
  <si>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</si>
  <si>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</si>
  <si>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</si>
  <si>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</si>
  <si>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</si>
  <si>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</si>
  <si>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</si>
  <si>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</si>
  <si>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</si>
  <si>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</si>
  <si>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</si>
  <si>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</si>
  <si>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</si>
  <si>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</si>
  <si>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</si>
  <si>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</si>
  <si>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</si>
  <si>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</si>
  <si>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</si>
  <si>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</si>
  <si>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</si>
  <si>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</si>
  <si>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</si>
  <si>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</si>
  <si>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</si>
  <si>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</si>
  <si>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</si>
  <si>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</si>
  <si>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</si>
  <si>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</si>
  <si>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</si>
  <si>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</si>
  <si>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</si>
  <si>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</si>
  <si>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</si>
  <si>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</si>
  <si>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</si>
  <si>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</si>
  <si>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</si>
  <si>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</si>
  <si>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</si>
  <si>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</si>
  <si>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</si>
  <si>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</si>
  <si>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</si>
  <si>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</si>
  <si>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</si>
  <si>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</si>
  <si>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</si>
  <si>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</si>
  <si>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</si>
  <si>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</si>
  <si>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</si>
  <si>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</si>
  <si>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</si>
  <si>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</si>
  <si>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</si>
  <si>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</si>
  <si>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</si>
  <si>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</si>
  <si>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</si>
  <si>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</si>
  <si>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</si>
  <si>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</si>
  <si>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</si>
  <si>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</si>
  <si>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</si>
  <si>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</si>
  <si>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</si>
  <si>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</si>
  <si>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</si>
  <si>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</si>
  <si>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</si>
  <si>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</si>
  <si>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</si>
  <si>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</si>
  <si>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</si>
  <si>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</si>
  <si>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</si>
  <si>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</si>
  <si>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</si>
  <si>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</si>
  <si>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</si>
  <si>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</si>
  <si>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</si>
  <si>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</si>
  <si>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</si>
  <si>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</si>
  <si>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</si>
  <si>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</si>
  <si>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</si>
  <si>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</si>
  <si>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</si>
  <si>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</si>
  <si>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</si>
  <si>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</si>
  <si>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</si>
  <si>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</si>
  <si>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</si>
  <si>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</si>
  <si>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</si>
  <si>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</si>
  <si>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</si>
  <si>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</si>
  <si>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</si>
  <si>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</si>
  <si>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</si>
  <si>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</si>
  <si>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</si>
  <si>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</si>
  <si>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</si>
  <si>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</si>
  <si>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</si>
  <si>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</si>
  <si>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</si>
  <si>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</si>
  <si>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</si>
  <si>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</si>
  <si>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</si>
  <si>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</si>
  <si>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</si>
  <si>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</si>
  <si>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</si>
  <si>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</si>
  <si>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</si>
  <si>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</si>
  <si>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</si>
  <si>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</si>
  <si>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</si>
  <si>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</si>
  <si>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</si>
  <si>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</si>
  <si>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</si>
  <si>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</si>
  <si>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</si>
  <si>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</si>
  <si>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</si>
  <si>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</si>
  <si>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</si>
  <si>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</si>
  <si>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</si>
  <si>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</si>
  <si>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</si>
  <si>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</si>
  <si>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</si>
  <si>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</si>
  <si>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</si>
  <si>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</si>
  <si>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</si>
  <si>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</si>
  <si>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</si>
  <si>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</si>
  <si>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</si>
  <si>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</si>
  <si>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</si>
  <si>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</si>
  <si>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</si>
  <si>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</si>
  <si>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</si>
  <si>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</si>
  <si>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</si>
  <si>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</si>
  <si>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</si>
  <si>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</si>
  <si>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</si>
  <si>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</si>
  <si>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</si>
  <si>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</si>
  <si>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</si>
  <si>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</si>
  <si>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</si>
  <si>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</si>
  <si>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</si>
  <si>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</si>
  <si>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</si>
  <si>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</si>
  <si>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</si>
  <si>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</si>
  <si>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</si>
  <si>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</si>
  <si>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</si>
  <si>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</si>
  <si>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</si>
  <si>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</si>
  <si>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</si>
  <si>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</si>
  <si>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</si>
  <si>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</si>
  <si>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</si>
  <si>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</si>
  <si>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</si>
  <si>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</si>
  <si>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</si>
  <si>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</si>
  <si>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</si>
  <si>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</si>
  <si>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</si>
  <si>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</si>
  <si>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</si>
  <si>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</si>
  <si>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</si>
  <si>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</si>
  <si>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</si>
  <si>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</si>
  <si>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</si>
  <si>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</si>
  <si>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</si>
  <si>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</si>
  <si>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</si>
  <si>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</si>
  <si>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</si>
  <si>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</si>
  <si>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</si>
  <si>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</si>
  <si>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</si>
  <si>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</si>
  <si>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</si>
  <si>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</si>
  <si>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</si>
  <si>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</si>
  <si>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</si>
  <si>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</si>
  <si>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</si>
  <si>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</si>
  <si>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</si>
  <si>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</si>
  <si>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</si>
  <si>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</si>
  <si>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</si>
  <si>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</si>
  <si>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</si>
  <si>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</si>
  <si>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</si>
  <si>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</si>
  <si>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</si>
  <si>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</si>
  <si>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</si>
  <si>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</si>
  <si>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</si>
  <si>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</si>
  <si>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</si>
  <si>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</si>
  <si>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</si>
  <si>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</si>
  <si>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</si>
  <si>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</si>
  <si>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</si>
  <si>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</si>
  <si>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</si>
  <si>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</si>
  <si>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</si>
  <si>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</si>
  <si>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</si>
  <si>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</si>
  <si>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</si>
  <si>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</si>
  <si>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</si>
  <si>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</si>
  <si>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</si>
  <si>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</si>
  <si>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</si>
  <si>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</si>
  <si>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</si>
  <si>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</si>
  <si>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</si>
  <si>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</si>
  <si>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</si>
  <si>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</si>
  <si>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</si>
  <si>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</si>
  <si>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</si>
  <si>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</si>
  <si>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</si>
  <si>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</si>
  <si>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</si>
  <si>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</si>
  <si>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</si>
  <si>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</si>
  <si>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</si>
  <si>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</si>
  <si>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</si>
  <si>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</si>
  <si>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</si>
  <si>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</si>
  <si>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</si>
  <si>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</si>
  <si>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</si>
  <si>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</si>
  <si>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</si>
  <si>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</si>
  <si>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</si>
  <si>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</si>
  <si>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</si>
  <si>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</si>
  <si>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</si>
  <si>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</si>
  <si>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</si>
  <si>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</si>
  <si>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</si>
  <si>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</si>
  <si>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</si>
  <si>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</si>
  <si>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</si>
  <si>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</si>
  <si>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</si>
  <si>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</si>
  <si>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</si>
  <si>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</si>
  <si>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</si>
  <si>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</si>
  <si>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</si>
  <si>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</si>
  <si>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</si>
  <si>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</si>
  <si>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</si>
  <si>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</si>
  <si>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</si>
  <si>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</si>
  <si>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</si>
  <si>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</si>
  <si>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</si>
  <si>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</si>
  <si>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</si>
  <si>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</si>
  <si>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</si>
  <si>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</si>
  <si>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</si>
  <si>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</si>
  <si>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</si>
  <si>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</si>
  <si>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</si>
  <si>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</si>
  <si>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</si>
  <si>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</si>
  <si>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</si>
  <si>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</si>
  <si>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</si>
  <si>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</si>
  <si>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</si>
  <si>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</si>
  <si>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</si>
  <si>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</si>
  <si>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</si>
  <si>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</si>
  <si>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</si>
  <si>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</si>
  <si>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</si>
  <si>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</si>
  <si>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</si>
  <si>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</si>
  <si>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</si>
  <si>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</si>
  <si>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</si>
  <si>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</si>
  <si>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</si>
  <si>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</si>
  <si>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</si>
  <si>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</si>
  <si>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</si>
  <si>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</si>
  <si>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</si>
  <si>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</si>
  <si>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</si>
  <si>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</si>
  <si>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</si>
  <si>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</si>
  <si>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</si>
  <si>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</si>
  <si>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</si>
  <si>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</si>
  <si>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</si>
  <si>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</si>
  <si>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</si>
  <si>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</si>
  <si>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</si>
  <si>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</si>
  <si>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</si>
  <si>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</si>
  <si>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</si>
  <si>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</si>
  <si>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</si>
  <si>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</si>
  <si>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</si>
  <si>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</si>
  <si>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</si>
  <si>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</si>
  <si>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</si>
  <si>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</si>
  <si>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</si>
  <si>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</si>
  <si>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</si>
  <si>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</si>
  <si>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</si>
  <si>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</si>
  <si>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</si>
  <si>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</si>
  <si>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</si>
  <si>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</si>
  <si>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</si>
  <si>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</si>
  <si>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</si>
  <si>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</si>
  <si>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</si>
  <si>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</si>
  <si>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</si>
  <si>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</si>
  <si>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</si>
  <si>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</si>
  <si>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</si>
  <si>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</si>
  <si>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</si>
  <si>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</si>
  <si>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</si>
  <si>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</si>
  <si>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</si>
  <si>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</si>
  <si>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</si>
  <si>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</si>
  <si>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</si>
  <si>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</si>
  <si>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</si>
  <si>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</si>
  <si>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</si>
  <si>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</si>
  <si>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</si>
  <si>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</si>
  <si>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</si>
  <si>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</si>
  <si>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</si>
  <si>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</si>
  <si>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</si>
  <si>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</si>
  <si>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</si>
  <si>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</si>
  <si>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</si>
  <si>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</si>
  <si>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</si>
  <si>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</si>
  <si>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</si>
  <si>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</si>
  <si>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</si>
  <si>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</si>
  <si>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</si>
  <si>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</si>
  <si>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</si>
  <si>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</si>
  <si>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</si>
  <si>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</si>
  <si>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</si>
  <si>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</si>
  <si>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</si>
  <si>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</si>
  <si>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</si>
  <si>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</si>
  <si>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</si>
  <si>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</si>
  <si>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</si>
  <si>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</si>
  <si>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</si>
  <si>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</si>
  <si>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</si>
  <si>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</si>
  <si>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</si>
  <si>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</si>
  <si>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</si>
  <si>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</si>
  <si>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</si>
  <si>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</si>
  <si>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</si>
  <si>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</si>
  <si>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</si>
  <si>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</si>
  <si>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</si>
  <si>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</si>
  <si>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</si>
  <si>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</si>
  <si>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</si>
  <si>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</si>
  <si>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</si>
  <si>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</si>
  <si>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</si>
  <si>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</si>
  <si>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</si>
  <si>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</si>
  <si>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</si>
  <si>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</si>
  <si>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</si>
  <si>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</si>
  <si>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</si>
  <si>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</si>
  <si>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</si>
  <si>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</si>
  <si>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</si>
  <si>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</si>
  <si>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</si>
  <si>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</si>
  <si>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</si>
  <si>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</si>
  <si>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</si>
  <si>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</si>
  <si>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</si>
  <si>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</si>
  <si>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</si>
  <si>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</si>
  <si>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</si>
  <si>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</si>
  <si>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</si>
  <si>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</si>
  <si>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</si>
  <si>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</si>
  <si>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</si>
  <si>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</si>
  <si>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</si>
  <si>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</si>
  <si>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</si>
  <si>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</si>
  <si>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</si>
  <si>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</si>
  <si>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</si>
  <si>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</si>
  <si>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</si>
  <si>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</si>
  <si>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</si>
  <si>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</si>
  <si>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</si>
  <si>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</si>
  <si>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</si>
  <si>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</si>
  <si>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</si>
  <si>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</si>
  <si>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</si>
  <si>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</si>
  <si>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</si>
  <si>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</si>
  <si>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</si>
  <si>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</si>
  <si>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</si>
  <si>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</si>
  <si>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</si>
  <si>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</si>
  <si>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</si>
  <si>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</si>
  <si>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</si>
  <si>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</si>
  <si>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</si>
  <si>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</si>
  <si>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</si>
  <si>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</si>
  <si>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</si>
  <si>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</si>
  <si>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</si>
  <si>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</si>
  <si>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</si>
  <si>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</si>
  <si>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</si>
  <si>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</si>
  <si>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</si>
  <si>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</si>
  <si>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</si>
  <si>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</si>
  <si>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</si>
  <si>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</si>
  <si>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</si>
  <si>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</si>
  <si>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</si>
  <si>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</si>
  <si>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</si>
  <si>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</si>
  <si>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</si>
  <si>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</si>
  <si>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</si>
  <si>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</si>
  <si>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</si>
  <si>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</si>
  <si>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</si>
  <si>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</si>
  <si>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</si>
  <si>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</si>
  <si>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</si>
  <si>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</si>
  <si>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</si>
  <si>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</si>
  <si>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</si>
  <si>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</si>
  <si>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</si>
  <si>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</si>
  <si>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</si>
  <si>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</si>
  <si>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</si>
  <si>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</si>
  <si>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</si>
  <si>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</si>
  <si>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</si>
  <si>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</si>
  <si>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</si>
  <si>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</si>
  <si>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</si>
  <si>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</si>
  <si>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</si>
  <si>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</si>
  <si>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</si>
  <si>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</si>
  <si>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</si>
  <si>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</si>
  <si>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</si>
  <si>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</si>
  <si>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</si>
  <si>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</si>
  <si>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</si>
  <si>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</si>
  <si>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</si>
  <si>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</si>
  <si>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</si>
  <si>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</si>
  <si>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</si>
  <si>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</si>
  <si>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</si>
  <si>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</si>
  <si>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</si>
  <si>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</si>
  <si>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</si>
  <si>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</si>
  <si>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</si>
  <si>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</si>
  <si>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</si>
  <si>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</si>
  <si>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</si>
  <si>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</si>
  <si>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</si>
  <si>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</si>
  <si>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</si>
  <si>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</si>
  <si>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</si>
  <si>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</si>
  <si>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</si>
  <si>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</si>
  <si>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</si>
  <si>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</si>
  <si>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</si>
  <si>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</si>
  <si>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</si>
  <si>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</si>
  <si>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</si>
  <si>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</si>
  <si>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</si>
  <si>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</si>
  <si>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</si>
  <si>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</si>
  <si>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</si>
  <si>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</si>
  <si>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</si>
  <si>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</si>
  <si>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</si>
  <si>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</si>
  <si>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</si>
  <si>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</si>
  <si>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</si>
  <si>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</si>
  <si>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</si>
  <si>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</si>
  <si>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</si>
  <si>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</si>
  <si>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</si>
  <si>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</si>
  <si>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</si>
  <si>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</si>
  <si>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</si>
  <si>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</si>
  <si>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</si>
  <si>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</si>
  <si>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</si>
  <si>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</si>
  <si>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</si>
  <si>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</si>
  <si>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</si>
  <si>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</si>
  <si>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</si>
  <si>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</si>
  <si>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</si>
  <si>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</si>
  <si>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</si>
  <si>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</si>
  <si>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</si>
  <si>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</si>
  <si>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</si>
  <si>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</si>
  <si>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</si>
  <si>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</si>
  <si>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</si>
  <si>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</si>
  <si>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</si>
  <si>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</si>
  <si>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</si>
  <si>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</si>
  <si>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</si>
  <si>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</si>
  <si>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</si>
  <si>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</si>
  <si>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</si>
  <si>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</si>
  <si>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</si>
  <si>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</si>
  <si>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</si>
  <si>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</si>
  <si>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</si>
  <si>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</si>
  <si>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</si>
  <si>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</si>
  <si>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</si>
  <si>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</si>
  <si>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</si>
  <si>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</si>
  <si>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</si>
  <si>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</si>
  <si>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</si>
  <si>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</si>
  <si>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</si>
  <si>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</si>
  <si>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</si>
  <si>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</si>
  <si>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</si>
  <si>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</si>
  <si>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</si>
  <si>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</si>
  <si>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</si>
  <si>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</si>
  <si>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</si>
  <si>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</si>
  <si>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</si>
  <si>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</si>
  <si>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</si>
  <si>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</si>
  <si>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</si>
  <si>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</si>
  <si>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</si>
  <si>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</si>
  <si>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</si>
  <si>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</si>
  <si>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</si>
  <si>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</si>
  <si>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</si>
  <si>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</si>
  <si>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</si>
  <si>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</si>
  <si>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</si>
  <si>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</si>
  <si>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</si>
  <si>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</si>
  <si>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</si>
  <si>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</si>
  <si>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</si>
  <si>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</si>
  <si>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</si>
  <si>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</si>
  <si>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</si>
  <si>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</si>
  <si>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</si>
  <si>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</si>
  <si>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</si>
  <si>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</si>
  <si>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</si>
  <si>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</si>
  <si>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</si>
  <si>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</si>
  <si>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</si>
  <si>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</si>
  <si>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</si>
  <si>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</si>
  <si>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</si>
  <si>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</si>
  <si>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</si>
  <si>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</si>
  <si>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</si>
  <si>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</si>
  <si>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</si>
  <si>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</si>
  <si>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</si>
  <si>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</si>
  <si>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</si>
  <si>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</si>
  <si>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</si>
  <si>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</si>
  <si>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</si>
  <si>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</si>
  <si>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</si>
  <si>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</si>
  <si>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</si>
  <si>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</si>
  <si>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</si>
  <si>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</si>
  <si>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</si>
  <si>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</si>
  <si>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</si>
  <si>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</si>
  <si>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</si>
  <si>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</si>
  <si>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</si>
  <si>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</si>
  <si>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</si>
  <si>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</si>
  <si>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</si>
  <si>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</si>
  <si>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</si>
  <si>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</si>
  <si>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</si>
  <si>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</si>
  <si>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</si>
  <si>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</si>
  <si>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</si>
  <si>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</si>
  <si>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</si>
  <si>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</si>
  <si>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</si>
  <si>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</si>
  <si>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</si>
  <si>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</si>
  <si>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</si>
  <si>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</si>
  <si>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</si>
  <si>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</si>
  <si>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</si>
  <si>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</si>
  <si>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</si>
  <si>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</si>
  <si>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</si>
  <si>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</si>
  <si>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</si>
  <si>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</si>
  <si>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</si>
  <si>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</si>
  <si>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</si>
  <si>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</si>
  <si>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</si>
  <si>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</si>
  <si>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</si>
  <si>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</si>
  <si>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</si>
  <si>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</si>
  <si>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</si>
  <si>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</si>
  <si>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</si>
  <si>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</si>
  <si>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</si>
  <si>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</si>
  <si>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</si>
  <si>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</si>
  <si>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</si>
  <si>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</si>
  <si>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</si>
  <si>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</si>
  <si>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</si>
  <si>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</si>
  <si>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</si>
  <si>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</si>
  <si>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</si>
  <si>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</si>
  <si>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</si>
  <si>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</si>
  <si>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</si>
  <si>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</si>
  <si>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</si>
  <si>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</si>
  <si>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</si>
  <si>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</si>
  <si>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</si>
  <si>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</si>
  <si>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</si>
  <si>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</si>
  <si>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</si>
  <si>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</si>
  <si>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</si>
  <si>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</si>
  <si>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</si>
  <si>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</si>
  <si>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</si>
  <si>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</si>
  <si>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</si>
  <si>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</si>
  <si>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</si>
  <si>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</si>
  <si>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</si>
  <si>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</si>
  <si>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</si>
  <si>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</si>
  <si>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</si>
  <si>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</si>
  <si>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</si>
  <si>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</si>
  <si>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</si>
  <si>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</si>
  <si>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</si>
  <si>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</si>
  <si>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</si>
  <si>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</si>
  <si>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</si>
  <si>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</si>
  <si>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</si>
  <si>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</si>
  <si>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</si>
  <si>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</si>
  <si>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</si>
  <si>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</si>
  <si>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</si>
  <si>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</si>
  <si>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</si>
  <si>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</si>
  <si>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</si>
  <si>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</si>
  <si>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</si>
  <si>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</si>
  <si>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</si>
  <si>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</si>
  <si>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</si>
  <si>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</si>
  <si>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</si>
  <si>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</si>
  <si>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</si>
  <si>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</si>
  <si>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</si>
  <si>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</si>
  <si>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</si>
  <si>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</si>
  <si>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</si>
  <si>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</si>
  <si>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</si>
  <si>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</si>
  <si>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</si>
  <si>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</si>
  <si>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</si>
  <si>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</si>
  <si>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</si>
  <si>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</si>
  <si>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</si>
  <si>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</si>
  <si>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</si>
  <si>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</si>
  <si>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</si>
  <si>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</si>
  <si>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</si>
  <si>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</si>
  <si>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</si>
  <si>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</si>
  <si>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</si>
  <si>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</si>
  <si>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</si>
  <si>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</si>
  <si>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</si>
  <si>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</si>
  <si>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</si>
  <si>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</si>
  <si>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</si>
  <si>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</si>
  <si>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</si>
  <si>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</si>
  <si>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</si>
  <si>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</si>
  <si>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</si>
  <si>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</si>
  <si>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</si>
  <si>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</si>
  <si>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</si>
  <si>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</si>
  <si>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</si>
  <si>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</si>
  <si>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</si>
  <si>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</si>
  <si>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</si>
  <si>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</si>
  <si>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</si>
  <si>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</si>
  <si>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</si>
  <si>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</si>
  <si>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</si>
  <si>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</si>
  <si>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</si>
  <si>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</si>
  <si>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</si>
  <si>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</si>
  <si>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</si>
  <si>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</si>
  <si>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</si>
  <si>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</si>
  <si>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</si>
  <si>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</si>
  <si>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</si>
  <si>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</si>
  <si>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</si>
  <si>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</si>
  <si>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</si>
  <si>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</si>
  <si>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</si>
  <si>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</si>
  <si>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</si>
  <si>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</si>
  <si>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</si>
  <si>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</si>
  <si>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</si>
  <si>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</si>
  <si>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</si>
  <si>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</si>
  <si>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</si>
  <si>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</si>
  <si>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</si>
  <si>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</si>
  <si>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</si>
  <si>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</si>
  <si>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</si>
  <si>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</si>
  <si>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</si>
  <si>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</si>
  <si>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</si>
  <si>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</si>
  <si>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</si>
  <si>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</si>
  <si>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</si>
  <si>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</si>
  <si>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</si>
  <si>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</si>
  <si>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</si>
  <si>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</si>
  <si>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</si>
  <si>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</si>
  <si>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</si>
  <si>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</si>
  <si>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</si>
  <si>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</si>
  <si>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</si>
  <si>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</si>
  <si>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</si>
  <si>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</si>
  <si>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</si>
  <si>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</si>
  <si>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</si>
  <si>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</si>
  <si>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</si>
  <si>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</si>
  <si>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</si>
  <si>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</si>
  <si>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</si>
  <si>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</si>
  <si>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</si>
  <si>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</si>
  <si>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</si>
  <si>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</si>
  <si>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</si>
  <si>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</si>
  <si>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</si>
  <si>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</si>
  <si>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</si>
  <si>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</si>
  <si>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</si>
  <si>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</si>
  <si>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</si>
  <si>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</si>
  <si>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</si>
  <si>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</si>
  <si>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</si>
  <si>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</si>
  <si>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</si>
  <si>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</si>
  <si>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</si>
  <si>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</si>
  <si>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</si>
  <si>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</si>
  <si>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</si>
  <si>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</si>
  <si>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</si>
  <si>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</si>
  <si>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</si>
  <si>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</si>
  <si>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</si>
  <si>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</si>
  <si>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</si>
  <si>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</si>
  <si>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</si>
  <si>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</si>
  <si>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</si>
  <si>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</si>
  <si>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</si>
  <si>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</si>
  <si>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</si>
  <si>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</si>
  <si>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</si>
  <si>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</si>
  <si>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</si>
  <si>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</si>
  <si>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</si>
  <si>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</si>
  <si>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</si>
  <si>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</si>
  <si>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</si>
  <si>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</si>
  <si>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</si>
  <si>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</si>
  <si>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</si>
  <si>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</si>
  <si>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</si>
  <si>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</si>
  <si>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</si>
  <si>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</si>
  <si>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</si>
  <si>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</si>
  <si>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</si>
  <si>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</si>
  <si>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</si>
  <si>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</si>
  <si>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</si>
  <si>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</si>
  <si>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</si>
  <si>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</si>
  <si>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</si>
  <si>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</si>
  <si>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</si>
  <si>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</si>
  <si>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</si>
  <si>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</si>
  <si>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</si>
  <si>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</si>
  <si>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</si>
  <si>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</si>
  <si>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</si>
  <si>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</si>
  <si>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</si>
  <si>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</si>
  <si>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</si>
  <si>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</si>
  <si>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</si>
  <si>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</si>
  <si>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</si>
  <si>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</si>
  <si>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</si>
  <si>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</si>
  <si>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</si>
  <si>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</si>
  <si>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</si>
  <si>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</si>
  <si>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</si>
  <si>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</si>
  <si>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</si>
  <si>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</si>
  <si>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</si>
  <si>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</si>
  <si>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</si>
  <si>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</si>
  <si>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</si>
  <si>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</si>
  <si>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</si>
  <si>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</si>
  <si>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</si>
  <si>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</si>
  <si>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</si>
  <si>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</si>
  <si>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</si>
  <si>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</si>
  <si>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</si>
  <si>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</si>
  <si>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</si>
  <si>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</si>
  <si>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</si>
  <si>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</si>
  <si>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</si>
  <si>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</si>
  <si>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</si>
  <si>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</si>
  <si>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</si>
  <si>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</si>
  <si>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</si>
  <si>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</si>
  <si>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</si>
  <si>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</si>
  <si>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</si>
  <si>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</si>
  <si>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</si>
  <si>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</si>
  <si>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</si>
  <si>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</si>
  <si>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</si>
  <si>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</si>
  <si>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</si>
  <si>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</si>
  <si>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</si>
  <si>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</si>
  <si>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</si>
  <si>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</si>
  <si>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</si>
  <si>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</si>
  <si>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</si>
  <si>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</si>
  <si>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</si>
  <si>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</si>
  <si>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</si>
  <si>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</si>
  <si>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</si>
  <si>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</si>
  <si>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</si>
  <si>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</si>
  <si>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</si>
  <si>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</si>
  <si>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</si>
  <si>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</si>
  <si>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</si>
  <si>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</si>
  <si>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</si>
  <si>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</si>
  <si>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</si>
  <si>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</si>
  <si>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</si>
  <si>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</si>
  <si>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</si>
  <si>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</si>
  <si>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</si>
  <si>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</si>
  <si>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</si>
  <si>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</si>
  <si>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</si>
  <si>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</si>
  <si>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</si>
  <si>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</si>
  <si>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</si>
  <si>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</si>
  <si>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</si>
  <si>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</si>
  <si>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</si>
  <si>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</si>
  <si>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</si>
  <si>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</si>
  <si>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</si>
  <si>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</si>
  <si>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</si>
  <si>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</si>
  <si>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</si>
  <si>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</si>
  <si>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</si>
  <si>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</si>
  <si>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</si>
  <si>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</si>
  <si>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</si>
  <si>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</si>
  <si>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</si>
  <si>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</si>
  <si>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</si>
  <si>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</si>
  <si>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</si>
  <si>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</si>
  <si>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</si>
  <si>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</si>
  <si>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</si>
  <si>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</si>
  <si>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</si>
  <si>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</si>
  <si>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</si>
  <si>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</si>
  <si>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</si>
  <si>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</si>
  <si>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</si>
  <si>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</si>
  <si>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</si>
  <si>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</si>
  <si>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</si>
  <si>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</si>
  <si>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</si>
  <si>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</si>
  <si>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</si>
  <si>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</si>
  <si>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</si>
  <si>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</si>
  <si>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</si>
  <si>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</si>
  <si>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</si>
  <si>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</si>
  <si>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</si>
  <si>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</si>
  <si>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</si>
  <si>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</si>
  <si>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</si>
  <si>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</si>
  <si>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</si>
  <si>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</si>
  <si>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</si>
  <si>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</si>
  <si>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</si>
  <si>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</si>
  <si>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</si>
  <si>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</si>
  <si>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</si>
  <si>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</si>
  <si>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</si>
  <si>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</si>
  <si>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</si>
  <si>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</si>
  <si>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</si>
  <si>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</si>
  <si>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</si>
  <si>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</si>
  <si>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</si>
  <si>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</si>
  <si>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</si>
  <si>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</si>
  <si>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</si>
  <si>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</si>
  <si>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</si>
  <si>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</si>
  <si>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</si>
  <si>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</si>
  <si>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</si>
  <si>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</si>
  <si>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</si>
  <si>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</si>
  <si>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</si>
  <si>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</si>
  <si>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</si>
  <si>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</si>
  <si>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</si>
  <si>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</si>
  <si>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</si>
  <si>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</si>
  <si>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</si>
  <si>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</si>
  <si>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</si>
  <si>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</si>
  <si>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</si>
  <si>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</si>
  <si>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</si>
  <si>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</si>
  <si>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</si>
  <si>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</si>
  <si>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</si>
  <si>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</si>
  <si>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</si>
  <si>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</si>
  <si>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</si>
  <si>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</si>
  <si>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</si>
  <si>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</si>
  <si>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</si>
  <si>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</si>
  <si>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</si>
  <si>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</si>
  <si>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</si>
  <si>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</si>
  <si>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</si>
  <si>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</si>
  <si>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</si>
  <si>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</si>
  <si>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</si>
  <si>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</si>
  <si>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</si>
  <si>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</si>
  <si>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</si>
  <si>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</si>
  <si>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</si>
  <si>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</si>
  <si>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</si>
  <si>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</si>
  <si>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</si>
  <si>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</si>
  <si>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</si>
  <si>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</si>
  <si>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</si>
  <si>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</si>
  <si>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</si>
  <si>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</si>
  <si>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</si>
  <si>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</si>
  <si>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</si>
  <si>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</si>
  <si>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</si>
  <si>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</si>
  <si>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</si>
  <si>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</si>
  <si>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</si>
  <si>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</si>
  <si>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</si>
  <si>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</si>
  <si>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</si>
  <si>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</si>
  <si>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</si>
  <si>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</si>
  <si>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</si>
  <si>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</si>
  <si>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</si>
  <si>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</si>
  <si>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</si>
  <si>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</si>
  <si>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</si>
  <si>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</si>
  <si>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</si>
  <si>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</si>
  <si>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</si>
  <si>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</si>
  <si>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</si>
  <si>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</si>
  <si>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</si>
  <si>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</si>
  <si>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</si>
  <si>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</si>
  <si>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</si>
  <si>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</si>
  <si>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</si>
  <si>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</si>
  <si>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</si>
  <si>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</si>
  <si>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</si>
  <si>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</si>
  <si>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</si>
  <si>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</si>
  <si>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</si>
  <si>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</si>
  <si>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</si>
  <si>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</si>
  <si>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</si>
  <si>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</si>
  <si>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</si>
  <si>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</si>
  <si>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</si>
  <si>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</si>
  <si>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</si>
  <si>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</si>
  <si>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</si>
  <si>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</si>
  <si>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</si>
  <si>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</si>
  <si>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</si>
  <si>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</si>
  <si>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</si>
  <si>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</si>
  <si>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</si>
  <si>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</si>
  <si>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</si>
  <si>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</si>
  <si>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</si>
  <si>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</si>
  <si>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</si>
  <si>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</si>
  <si>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</si>
  <si>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</si>
  <si>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</si>
  <si>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</si>
  <si>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</si>
  <si>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</si>
  <si>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</si>
  <si>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</si>
  <si>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</si>
  <si>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</si>
  <si>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</si>
  <si>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</si>
  <si>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</si>
  <si>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</si>
  <si>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</si>
  <si>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</si>
  <si>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</si>
  <si>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</si>
  <si>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</si>
  <si>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</si>
  <si>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</si>
  <si>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</si>
  <si>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</si>
  <si>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</si>
  <si>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</si>
  <si>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</si>
  <si>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</si>
  <si>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</si>
  <si>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</si>
  <si>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</si>
  <si>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</si>
  <si>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</si>
  <si>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</si>
  <si>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</si>
  <si>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</si>
  <si>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</si>
  <si>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</si>
  <si>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</si>
  <si>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</si>
  <si>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</si>
  <si>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</si>
  <si>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</si>
  <si>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</si>
  <si>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</si>
  <si>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</si>
  <si>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</si>
  <si>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</si>
  <si>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</si>
  <si>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</si>
  <si>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</si>
  <si>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</si>
  <si>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</si>
  <si>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</si>
  <si>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</si>
  <si>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</si>
  <si>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</si>
  <si>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</si>
  <si>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</si>
  <si>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</si>
  <si>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</si>
  <si>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</si>
  <si>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</si>
  <si>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</si>
  <si>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</si>
  <si>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</si>
  <si>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</si>
  <si>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</si>
  <si>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</si>
  <si>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</si>
  <si>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</si>
  <si>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</si>
  <si>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</si>
  <si>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</si>
  <si>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</si>
  <si>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</si>
  <si>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</si>
  <si>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</si>
  <si>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</si>
  <si>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</si>
  <si>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</si>
  <si>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</si>
  <si>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</si>
  <si>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</si>
  <si>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</si>
  <si>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</si>
  <si>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</si>
  <si>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</si>
  <si>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</si>
  <si>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</si>
  <si>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</si>
  <si>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</si>
  <si>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</si>
  <si>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</si>
  <si>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</si>
  <si>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</si>
  <si>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</si>
  <si>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</si>
  <si>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</si>
  <si>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</si>
  <si>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</si>
  <si>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</si>
  <si>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</si>
  <si>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</si>
  <si>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</si>
  <si>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</si>
  <si>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</si>
  <si>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</si>
  <si>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</si>
  <si>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</si>
  <si>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</si>
  <si>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</si>
  <si>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</si>
  <si>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</si>
  <si>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</si>
  <si>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</si>
  <si>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</si>
  <si>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</si>
  <si>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</si>
  <si>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</si>
  <si>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</si>
  <si>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</si>
  <si>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</si>
  <si>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</si>
  <si>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</si>
  <si>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</si>
  <si>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</si>
  <si>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</si>
  <si>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</si>
  <si>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</si>
  <si>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</si>
  <si>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</si>
  <si>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</si>
  <si>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</si>
  <si>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</si>
  <si>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</si>
  <si>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</si>
  <si>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</si>
  <si>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</si>
  <si>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</si>
  <si>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</si>
  <si>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</si>
  <si>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</si>
  <si>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</si>
  <si>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</si>
  <si>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</si>
  <si>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</si>
  <si>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</si>
  <si>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</si>
  <si>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</si>
  <si>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</si>
  <si>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</si>
  <si>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</si>
  <si>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</si>
  <si>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</si>
  <si>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</si>
  <si>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</si>
  <si>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</si>
  <si>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</si>
  <si>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</si>
  <si>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</si>
  <si>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</si>
  <si>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</si>
  <si>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</si>
  <si>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</si>
  <si>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</si>
  <si>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</si>
  <si>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</si>
  <si>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</si>
  <si>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</si>
  <si>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</si>
  <si>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</si>
  <si>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</si>
  <si>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</si>
  <si>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</si>
  <si>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</si>
  <si>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</si>
  <si>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</si>
  <si>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</si>
  <si>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</si>
  <si>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</si>
  <si>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</si>
  <si>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</si>
  <si>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</si>
  <si>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</si>
  <si>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</si>
  <si>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</si>
  <si>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</si>
  <si>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</si>
  <si>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</si>
  <si>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</si>
  <si>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</si>
  <si>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</si>
  <si>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</si>
  <si>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</si>
  <si>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</si>
  <si>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</si>
  <si>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</si>
  <si>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</si>
  <si>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</si>
  <si>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</si>
  <si>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</si>
  <si>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</si>
  <si>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</si>
  <si>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</si>
  <si>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</si>
  <si>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</si>
  <si>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</si>
  <si>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</si>
  <si>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</si>
  <si>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</si>
  <si>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</si>
  <si>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</si>
  <si>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</si>
  <si>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</si>
  <si>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</si>
  <si>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</si>
  <si>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</si>
  <si>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</si>
  <si>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</si>
  <si>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</si>
  <si>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</si>
  <si>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</si>
  <si>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</si>
  <si>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</si>
  <si>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</si>
  <si>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</si>
  <si>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</si>
  <si>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</si>
  <si>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</si>
  <si>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</si>
  <si>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</si>
  <si>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</si>
  <si>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</si>
  <si>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</si>
  <si>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</si>
  <si>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</si>
  <si>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</si>
  <si>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</si>
  <si>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</si>
  <si>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</si>
  <si>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</si>
  <si>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</si>
  <si>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</si>
  <si>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</si>
  <si>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</si>
  <si>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</si>
  <si>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</si>
  <si>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</si>
  <si>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</si>
  <si>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</si>
  <si>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</si>
  <si>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</si>
  <si>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</si>
  <si>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</si>
  <si>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</si>
  <si>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</si>
  <si>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</si>
  <si>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</si>
  <si>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</si>
  <si>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</si>
  <si>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</si>
  <si>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</si>
  <si>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</si>
  <si>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</si>
  <si>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</si>
  <si>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</si>
  <si>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</si>
  <si>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</si>
  <si>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</si>
  <si>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</si>
  <si>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</si>
  <si>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</si>
  <si>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</si>
  <si>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</si>
  <si>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</si>
  <si>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</si>
  <si>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</si>
  <si>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</si>
  <si>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</si>
  <si>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</si>
  <si>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</si>
  <si>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</si>
  <si>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</si>
  <si>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</si>
  <si>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</si>
  <si>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</si>
  <si>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</si>
  <si>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</si>
  <si>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</si>
  <si>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</si>
  <si>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</si>
  <si>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</si>
  <si>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</si>
  <si>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</si>
  <si>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</si>
  <si>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</si>
  <si>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</si>
  <si>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</si>
  <si>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</si>
  <si>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</si>
  <si>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</si>
  <si>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</si>
  <si>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</si>
  <si>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</si>
  <si>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</si>
  <si>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</si>
  <si>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</si>
  <si>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</si>
  <si>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</si>
  <si>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</si>
  <si>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</si>
  <si>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</si>
  <si>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</si>
  <si>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</si>
  <si>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</si>
  <si>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</si>
  <si>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</si>
  <si>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</si>
  <si>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</si>
  <si>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</si>
  <si>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</si>
  <si>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</si>
  <si>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</si>
  <si>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</si>
  <si>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</si>
  <si>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</si>
  <si>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</si>
  <si>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</si>
  <si>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</si>
  <si>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</si>
  <si>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</si>
  <si>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</si>
  <si>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</si>
  <si>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</si>
  <si>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</si>
  <si>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</si>
  <si>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</si>
  <si>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</si>
  <si>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</si>
  <si>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</si>
  <si>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</si>
  <si>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</si>
  <si>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</si>
  <si>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</si>
  <si>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</si>
  <si>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</si>
  <si>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</si>
  <si>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</si>
  <si>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</si>
  <si>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</si>
  <si>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</si>
  <si>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</si>
  <si>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</si>
  <si>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</si>
  <si>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</si>
  <si>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</si>
  <si>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</si>
  <si>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</si>
  <si>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</si>
  <si>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</si>
  <si>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</si>
  <si>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</si>
  <si>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</si>
  <si>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</si>
  <si>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</si>
  <si>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</si>
  <si>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</si>
  <si>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</si>
  <si>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</si>
  <si>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</si>
  <si>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</si>
  <si>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</si>
  <si>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</si>
  <si>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</si>
  <si>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</si>
  <si>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</si>
  <si>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</si>
  <si>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</si>
  <si>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</si>
  <si>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</si>
  <si>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</si>
  <si>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</si>
  <si>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</si>
  <si>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</si>
  <si>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</si>
  <si>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</si>
  <si>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</si>
  <si>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</si>
  <si>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</si>
  <si>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</si>
  <si>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</si>
  <si>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</si>
  <si>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</si>
  <si>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</si>
  <si>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</si>
  <si>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</si>
  <si>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</si>
  <si>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</si>
  <si>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</si>
  <si>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</si>
  <si>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</si>
  <si>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</si>
  <si>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</si>
  <si>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</si>
  <si>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</si>
  <si>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</si>
  <si>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</si>
  <si>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</si>
  <si>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</si>
  <si>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</si>
  <si>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</si>
  <si>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</si>
  <si>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</si>
  <si>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</si>
  <si>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</si>
  <si>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</si>
  <si>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</si>
  <si>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</si>
  <si>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</si>
  <si>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</si>
  <si>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</si>
  <si>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</si>
  <si>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</si>
  <si>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</si>
  <si>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</si>
  <si>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</si>
  <si>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</si>
  <si>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</si>
  <si>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</si>
  <si>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</si>
  <si>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</si>
  <si>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</si>
  <si>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</si>
  <si>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</si>
  <si>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</si>
  <si>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</si>
  <si>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</si>
  <si>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</si>
  <si>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</si>
  <si>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</si>
  <si>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</si>
  <si>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</si>
  <si>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</si>
  <si>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</si>
  <si>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</si>
  <si>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</si>
  <si>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</si>
  <si>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</si>
  <si>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</si>
  <si>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</si>
  <si>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</si>
  <si>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</si>
  <si>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</si>
  <si>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</si>
  <si>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</si>
  <si>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</si>
  <si>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</si>
  <si>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</si>
  <si>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</si>
  <si>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</si>
  <si>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</si>
  <si>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</si>
  <si>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</si>
  <si>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</si>
  <si>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</si>
  <si>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</si>
  <si>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</si>
  <si>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</si>
  <si>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</si>
  <si>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</si>
  <si>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</si>
  <si>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</si>
  <si>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</si>
  <si>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</si>
  <si>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</si>
  <si>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</si>
  <si>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</si>
  <si>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</si>
  <si>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</si>
  <si>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</si>
  <si>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</si>
  <si>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</si>
  <si>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</si>
  <si>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</si>
  <si>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</si>
  <si>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</si>
  <si>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</si>
  <si>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</si>
  <si>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</si>
  <si>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</si>
  <si>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</si>
  <si>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</si>
  <si>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</si>
  <si>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</si>
  <si>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</si>
  <si>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</si>
  <si>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</si>
  <si>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</si>
  <si>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</si>
  <si>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</si>
  <si>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</si>
  <si>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</si>
  <si>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</si>
  <si>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</si>
  <si>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</si>
  <si>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</si>
  <si>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</si>
  <si>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</si>
  <si>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</si>
  <si>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</si>
  <si>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</si>
  <si>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</si>
  <si>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</si>
  <si>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</si>
  <si>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</si>
  <si>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</si>
  <si>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</si>
  <si>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</si>
  <si>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</si>
  <si>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</si>
  <si>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</si>
  <si>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</si>
  <si>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</si>
  <si>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</si>
  <si>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</si>
  <si>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</si>
  <si>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</si>
  <si>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</si>
  <si>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</si>
  <si>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</si>
  <si>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</si>
  <si>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</si>
  <si>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</si>
  <si>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</si>
  <si>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</si>
  <si>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</si>
  <si>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</si>
  <si>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</si>
  <si>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</si>
  <si>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</si>
  <si>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</si>
  <si>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</si>
  <si>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</si>
  <si>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</si>
  <si>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</si>
  <si>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</si>
  <si>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</si>
  <si>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</si>
  <si>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</si>
  <si>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</si>
  <si>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</si>
  <si>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</si>
  <si>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</si>
  <si>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</si>
  <si>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</si>
  <si>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</si>
  <si>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</si>
  <si>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</si>
  <si>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</si>
  <si>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</si>
  <si>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</si>
  <si>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</si>
  <si>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</si>
  <si>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</si>
  <si>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</si>
  <si>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</si>
  <si>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</si>
  <si>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</si>
  <si>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</si>
  <si>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</si>
  <si>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</si>
  <si>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</si>
  <si>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</si>
  <si>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</si>
  <si>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</si>
  <si>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</si>
  <si>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</si>
  <si>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</si>
  <si>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</si>
  <si>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</si>
  <si>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</si>
  <si>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</si>
  <si>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</si>
  <si>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</si>
  <si>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</si>
  <si>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</si>
  <si>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</si>
  <si>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</si>
  <si>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</si>
  <si>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</si>
  <si>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</si>
  <si>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</si>
  <si>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</si>
  <si>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</si>
  <si>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</si>
  <si>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</si>
  <si>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</si>
  <si>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</si>
  <si>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</si>
  <si>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</si>
  <si>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</si>
  <si>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</si>
  <si>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</si>
  <si>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</si>
  <si>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</si>
  <si>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</si>
  <si>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</si>
  <si>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</si>
  <si>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</si>
  <si>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</si>
  <si>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</si>
  <si>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</si>
  <si>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</si>
  <si>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</si>
  <si>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</si>
  <si>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</si>
  <si>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</si>
  <si>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</si>
  <si>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</si>
  <si>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</si>
  <si>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</si>
  <si>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</si>
  <si>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</si>
  <si>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</si>
  <si>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</si>
  <si>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</si>
  <si>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</si>
  <si>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</si>
  <si>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</si>
  <si>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</si>
  <si>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</si>
  <si>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</si>
  <si>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</si>
  <si>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</si>
  <si>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</si>
  <si>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</si>
  <si>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</si>
  <si>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</si>
  <si>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</si>
  <si>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</si>
  <si>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</si>
  <si>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</si>
  <si>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</si>
  <si>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</si>
  <si>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</si>
  <si>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</si>
  <si>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</si>
  <si>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</si>
  <si>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</si>
  <si>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</si>
  <si>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</si>
  <si>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</si>
  <si>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</si>
  <si>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</si>
  <si>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</si>
  <si>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</si>
  <si>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</si>
  <si>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</si>
  <si>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</si>
  <si>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</si>
  <si>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</si>
  <si>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</si>
  <si>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</si>
  <si>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</si>
  <si>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</si>
  <si>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</si>
  <si>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</si>
  <si>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</si>
  <si>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</si>
  <si>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</si>
  <si>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</si>
  <si>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</si>
  <si>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</si>
  <si>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</si>
  <si>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</si>
  <si>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</si>
  <si>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</si>
  <si>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</si>
  <si>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</si>
  <si>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</si>
  <si>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</si>
  <si>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</si>
  <si>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</si>
  <si>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</si>
  <si>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</si>
  <si>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</si>
  <si>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</si>
  <si>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</si>
  <si>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</si>
  <si>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</si>
  <si>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</si>
  <si>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</si>
  <si>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</si>
  <si>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</si>
  <si>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</si>
  <si>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</si>
  <si>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</si>
  <si>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</si>
  <si>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</si>
  <si>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</si>
  <si>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</si>
  <si>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</si>
  <si>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</si>
  <si>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</si>
  <si>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</si>
  <si>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</si>
  <si>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</si>
  <si>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</si>
  <si>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</si>
  <si>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</si>
  <si>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</si>
  <si>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</si>
  <si>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</si>
  <si>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</si>
  <si>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</si>
  <si>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</si>
  <si>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</si>
  <si>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</si>
  <si>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</si>
  <si>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</si>
  <si>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</si>
  <si>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</si>
  <si>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</si>
  <si>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</si>
  <si>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</si>
  <si>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</si>
  <si>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</si>
  <si>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</si>
  <si>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</si>
  <si>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</si>
  <si>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</si>
  <si>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</si>
  <si>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</si>
  <si>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</si>
  <si>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</si>
  <si>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</si>
  <si>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</si>
  <si>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</si>
  <si>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</si>
  <si>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</si>
  <si>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</si>
  <si>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</si>
  <si>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</si>
  <si>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</si>
  <si>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</si>
  <si>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</si>
  <si>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</si>
  <si>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</si>
  <si>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</si>
  <si>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</si>
  <si>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</si>
  <si>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</si>
  <si>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</si>
  <si>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</si>
  <si>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</si>
  <si>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</si>
  <si>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</si>
  <si>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</si>
  <si>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</si>
  <si>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</si>
  <si>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</si>
  <si>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</si>
  <si>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</si>
  <si>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</si>
  <si>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</si>
  <si>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</si>
  <si>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</si>
  <si>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</si>
  <si>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</si>
  <si>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</si>
  <si>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</si>
  <si>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</si>
  <si>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</si>
  <si>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</si>
  <si>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</si>
  <si>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</si>
  <si>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</si>
  <si>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</si>
  <si>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</si>
  <si>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</si>
  <si>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</si>
  <si>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</si>
  <si>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</si>
  <si>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</si>
  <si>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</si>
  <si>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</si>
  <si>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</si>
  <si>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</si>
  <si>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</si>
  <si>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</si>
  <si>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</si>
  <si>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</si>
  <si>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</si>
  <si>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</si>
  <si>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</si>
  <si>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</si>
  <si>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</si>
  <si>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</si>
  <si>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</si>
  <si>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</si>
  <si>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</si>
  <si>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</si>
  <si>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</si>
  <si>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</si>
  <si>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</si>
  <si>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</si>
  <si>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</si>
  <si>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</si>
  <si>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</si>
  <si>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</si>
  <si>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</si>
  <si>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</si>
  <si>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</si>
  <si>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</si>
  <si>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</si>
  <si>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</si>
  <si>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</si>
  <si>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</si>
  <si>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</si>
  <si>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</si>
  <si>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</si>
  <si>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</si>
  <si>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</si>
  <si>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</si>
  <si>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</si>
  <si>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</si>
  <si>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</si>
  <si>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</si>
  <si>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</si>
  <si>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</si>
  <si>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</si>
  <si>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</si>
  <si>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</si>
  <si>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</si>
  <si>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</si>
  <si>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</si>
  <si>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</si>
  <si>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</si>
  <si>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</si>
  <si>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</si>
  <si>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</si>
  <si>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</si>
  <si>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</si>
  <si>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</si>
  <si>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</si>
  <si>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</si>
  <si>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</si>
  <si>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</si>
  <si>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</si>
  <si>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</si>
  <si>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</si>
  <si>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</si>
  <si>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</si>
  <si>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</si>
  <si>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</si>
  <si>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</si>
  <si>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</si>
  <si>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</si>
  <si>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</si>
  <si>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</si>
  <si>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</si>
  <si>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</si>
  <si>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</si>
  <si>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</si>
  <si>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</si>
  <si>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</si>
  <si>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</si>
  <si>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</si>
  <si>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</si>
  <si>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</si>
  <si>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</si>
  <si>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</si>
  <si>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</si>
  <si>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</si>
  <si>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</si>
  <si>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</si>
  <si>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</si>
  <si>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</si>
  <si>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</si>
  <si>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</si>
  <si>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</si>
  <si>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</si>
  <si>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</si>
  <si>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</si>
  <si>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</si>
  <si>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</si>
  <si>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</si>
  <si>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</si>
  <si>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</si>
  <si>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</si>
  <si>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</si>
  <si>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</si>
  <si>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</si>
  <si>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</si>
  <si>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</si>
  <si>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</si>
  <si>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</si>
  <si>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</si>
  <si>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</si>
  <si>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</si>
  <si>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</si>
  <si>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</si>
  <si>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</si>
  <si>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</si>
  <si>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</si>
  <si>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</si>
  <si>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</si>
  <si>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</si>
  <si>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</si>
  <si>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</si>
  <si>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</si>
  <si>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</si>
  <si>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</si>
  <si>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</si>
  <si>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</si>
  <si>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</si>
  <si>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</si>
  <si>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</si>
  <si>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</si>
  <si>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</si>
  <si>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</si>
  <si>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</si>
  <si>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</si>
  <si>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</si>
  <si>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</si>
  <si>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</si>
  <si>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</si>
  <si>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</si>
  <si>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</si>
  <si>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</si>
  <si>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</si>
  <si>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</si>
  <si>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</si>
  <si>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</si>
  <si>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</si>
  <si>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</si>
  <si>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</si>
  <si>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</si>
  <si>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</si>
  <si>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</si>
  <si>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</si>
  <si>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</si>
  <si>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</si>
  <si>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</si>
  <si>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</si>
  <si>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</si>
  <si>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</si>
  <si>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</si>
  <si>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</si>
  <si>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</si>
  <si>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</si>
  <si>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</si>
  <si>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</si>
  <si>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</si>
  <si>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</si>
  <si>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Grand Total</t>
  </si>
  <si>
    <t>Row Labels</t>
  </si>
  <si>
    <t>(All)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</si>
  <si>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</si>
  <si>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</si>
  <si>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</si>
  <si>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</si>
  <si>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</si>
  <si>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</si>
  <si>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</si>
  <si>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</si>
  <si>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</si>
  <si>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</si>
  <si>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</si>
  <si>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</si>
  <si>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</si>
  <si>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</si>
  <si>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</si>
  <si>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</si>
  <si>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</si>
  <si>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</si>
  <si>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</si>
  <si>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</si>
  <si>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</si>
  <si>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</si>
  <si>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</si>
  <si>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</si>
  <si>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</si>
  <si>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</si>
  <si>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</si>
  <si>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</si>
  <si>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</si>
  <si>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</si>
  <si>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</si>
  <si>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</si>
  <si>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</si>
  <si>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</si>
  <si>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</si>
  <si>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</si>
  <si>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</si>
  <si>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</si>
  <si>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</si>
  <si>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</si>
  <si>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</si>
  <si>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</si>
  <si>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</si>
  <si>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</si>
  <si>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</si>
  <si>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</si>
  <si>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</si>
  <si>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</si>
  <si>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</si>
  <si>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</si>
  <si>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</si>
  <si>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</si>
  <si>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</si>
  <si>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</si>
  <si>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</si>
  <si>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</si>
  <si>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</si>
  <si>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</si>
  <si>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</si>
  <si>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</si>
  <si>
    <t>Goal</t>
  </si>
  <si>
    <t>Number Failed</t>
  </si>
  <si>
    <t>Number Canceled</t>
  </si>
  <si>
    <t>Total Projects</t>
  </si>
  <si>
    <t>Percentage Failed</t>
  </si>
  <si>
    <t>Percentage Canceled</t>
  </si>
  <si>
    <t>Number Successful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</si>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</sst>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60-4B1A-A3AE-A312936AD27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60-4B1A-A3AE-A312936AD27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60-4B1A-A3AE-A312936AD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372600"/>
        <c:axId val="750367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60-4B1A-A3AE-A312936AD2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60-4B1A-A3AE-A312936AD2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60-4B1A-A3AE-A312936AD2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C60-4B1A-A3AE-A312936AD27E}"/>
                  </c:ext>
                </c:extLst>
              </c15:ser>
            </c15:filteredLineSeries>
          </c:ext>
        </c:extLst>
      </c:lineChart>
      <c:catAx>
        <c:axId val="75037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67680"/>
        <c:crosses val="autoZero"/>
        <c:auto val="1"/>
        <c:lblAlgn val="ctr"/>
        <c:lblOffset val="100"/>
        <c:noMultiLvlLbl val="0"/>
      </c:catAx>
      <c:valAx>
        <c:axId val="7503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7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[KDW_StarterBook.xlsx]Sheet4!PivotTable4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B-4F6B-A847-157BCC8BBB7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B-4F6B-A847-157BCC8BBB7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B-4F6B-A847-157BCC8BB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899408"/>
        <c:axId val="524899736"/>
      </c:lineChart>
      <c:catAx>
        <c:axId val="5248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99736"/>
        <c:crosses val="autoZero"/>
        <c:auto val="1"/>
        <c:lblAlgn val="ctr"/>
        <c:lblOffset val="100"/>
        <c:noMultiLvlLbl val="0"/>
      </c:catAx>
      <c:valAx>
        <c:axId val="5248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[KDW_StarterBook.xlsx]Sheet3!PivotTable1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E-4248-B97B-E2814C8A1CF1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E-4A22-B404-D17AC5DE45AF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9-436B-9A5B-80A85209B5D6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9-436B-9A5B-80A85209B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9870120"/>
        <c:axId val="524902032"/>
      </c:barChart>
      <c:catAx>
        <c:axId val="90987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02032"/>
        <c:crosses val="autoZero"/>
        <c:auto val="1"/>
        <c:lblAlgn val="ctr"/>
        <c:lblOffset val="100"/>
        <c:noMultiLvlLbl val="0"/>
      </c:catAx>
      <c:valAx>
        <c:axId val="52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87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[KDW_StarterBook.xlsx]Sheet2!PivotTable2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2-4FDB-969E-C4AB8CC6C3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2-4FDB-969E-C4AB8CC6C30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2-4FDB-969E-C4AB8CC6C30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2-4FDB-969E-C4AB8CC6C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3922256"/>
        <c:axId val="893921272"/>
      </c:barChart>
      <c:catAx>
        <c:axId val="89392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21272"/>
        <c:crosses val="autoZero"/>
        <c:auto val="0"/>
        <c:lblAlgn val="ctr"/>
        <c:lblOffset val="100"/>
        <c:noMultiLvlLbl val="0"/>
      </c:catAx>
      <c:valAx>
        <c:axId val="89392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92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180974</xdr:rowOff>
    </xdr:from>
    <xdr:to>
      <xdr:col>8</xdr:col>
      <xdr:colOff>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3EA21-1E12-4786-89BB-2E9A37FCC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16</xdr:col>
      <xdr:colOff>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0EF1F-599C-43E3-AB4E-0A238CEDB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5</xdr:row>
      <xdr:rowOff>104775</xdr:rowOff>
    </xdr:from>
    <xdr:to>
      <xdr:col>21</xdr:col>
      <xdr:colOff>9525</xdr:colOff>
      <xdr:row>39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F0068-79ED-4B84-BF6F-79D8D7616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</xdr:row>
      <xdr:rowOff>1</xdr:rowOff>
    </xdr:from>
    <xdr:to>
      <xdr:col>20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EC7C3-66BB-4E64-B318-936BEE64B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wayne Walker" refreshedDate="43507.449013773148" createdVersion="6" refreshedVersion="6" minRefreshableVersion="3" recordCount="4115" xr:uid="{8C1495D7-860A-4880-AFBB-4A604D23559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wayne Walker" refreshedDate="43510.812607870372" createdVersion="6" refreshedVersion="6" minRefreshableVersion="3" recordCount="4114" xr:uid="{216CDA63-05D0-482C-B58D-E8E4730D682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wayne Walker" refreshedDate="43510.837975925926" createdVersion="6" refreshedVersion="6" minRefreshableVersion="3" recordCount="4114" xr:uid="{F88F0DC7-83E9-46FA-8545-61A553059FA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5907.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4583.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282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846.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1098.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5836.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558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379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237.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70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1211.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1567.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9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59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323.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6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175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193.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13966.6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50.5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81.5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2857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1504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86157.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10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12342.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5121.5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10.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5.5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1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6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217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63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12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38025.2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07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5226.5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150.5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57816.7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321.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242.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460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1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365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267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20.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202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160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421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801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650.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1102.05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986.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7622.5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1192.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694.50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101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0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6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3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71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374.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3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5658.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5419.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10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205.5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517.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3264.6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2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55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30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3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8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46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1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29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533.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320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7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1277.005000000000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108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12355.0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96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1275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29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50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380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3782.5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770.5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210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5655.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1472.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466.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227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79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455.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7506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6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35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4723.87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716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79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209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2774.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518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26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48.2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676.5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524.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1778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889.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6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71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432.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5175.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58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418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79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1109.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299.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194.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42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1075.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537.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265.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496.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3095.275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4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1322.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54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220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1518.84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88392.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118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71.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76488.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8532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63727.72499999999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15500.415000000001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3026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69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155.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904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24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78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0.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1674.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282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2690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889.50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8036.2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28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1536.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5290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408.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1657.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8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9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10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1268.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4.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1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6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1718.12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1707.8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26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2185.49499999999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057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410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3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270.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56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2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47.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83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67.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435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57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25555.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7739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289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63.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28.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540.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13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268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3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1719.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6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1369.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1481.494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10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24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94.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58.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3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2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65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162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514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1599.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4358.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56898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1633.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170.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3375.5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30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5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396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5.5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1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189.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328.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2844.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2040.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158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13931.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0070.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76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1351.7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40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93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1531.5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203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2168.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566.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2136.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40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1117.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553.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2255.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161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38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92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254.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2036.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1025.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13.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198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510.9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601.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17.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364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257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128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93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621.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21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851.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217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5.5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5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5.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101.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192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780.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1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2771.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1461.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457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1070.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4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536.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50.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128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126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8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58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1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3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3"/>
    <x v="1"/>
    <s v="plays"/>
  </r>
  <r>
    <m/>
    <m/>
    <m/>
    <m/>
    <m/>
    <x v="4"/>
    <x v="21"/>
    <m/>
    <m/>
    <m/>
    <m/>
    <m/>
    <m/>
    <m/>
    <x v="2880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FE2F8-1D43-45DA-9880-40A92507E39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 nonAutoSortDefault="1">
      <items count="12"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7D0D4-2FE5-4031-B902-51529AB9087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7"/>
  </dataFields>
  <chartFormats count="4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81969-E3DB-4469-B3C9-6364144CFA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C54E1-6556-4C93-9E4A-2404A725C3B4}">
  <dimension ref="A1:H13"/>
  <sheetViews>
    <sheetView tabSelected="1" workbookViewId="0">
      <selection activeCell="M25" sqref="M25"/>
    </sheetView>
  </sheetViews>
  <sheetFormatPr defaultRowHeight="14.25" x14ac:dyDescent="0.45"/>
  <cols>
    <col min="1" max="1" width="16.59765625" bestFit="1" customWidth="1"/>
    <col min="2" max="2" width="17.66406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</cols>
  <sheetData>
    <row r="1" spans="1:8" x14ac:dyDescent="0.45">
      <c r="A1" t="s">
        <v>8383</v>
      </c>
      <c r="B1" t="s">
        <v>8389</v>
      </c>
      <c r="C1" t="s">
        <v>8384</v>
      </c>
      <c r="D1" t="s">
        <v>8385</v>
      </c>
      <c r="E1" t="s">
        <v>8386</v>
      </c>
      <c r="F1" t="s">
        <v>8390</v>
      </c>
      <c r="G1" t="s">
        <v>8387</v>
      </c>
      <c r="H1" t="s">
        <v>8388</v>
      </c>
    </row>
    <row r="2" spans="1:8" x14ac:dyDescent="0.45">
      <c r="A2" t="s">
        <v>8391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COUNTIFS(Sheet1!D2:D4115,"&lt;1000")</f>
        <v>461</v>
      </c>
      <c r="F2" s="13">
        <f>SUM(B2/E2)</f>
        <v>0.69848156182212584</v>
      </c>
      <c r="G2" s="13">
        <f>SUM(C2/E2)</f>
        <v>0.24511930585683298</v>
      </c>
      <c r="H2" s="13">
        <f>SUM(D2/E2)</f>
        <v>3.9045553145336226E-2</v>
      </c>
    </row>
    <row r="3" spans="1:8" x14ac:dyDescent="0.45">
      <c r="A3" t="s">
        <v>8392</v>
      </c>
      <c r="B3">
        <f>COUNTIFS(Sheet1!D2:D4115,"&gt;999",Sheet1!D2:D4115,"&lt;=4999",Sheet1!F2:F4115,"Successful")</f>
        <v>932</v>
      </c>
      <c r="C3">
        <f>COUNTIFS(Sheet1!D2:D4115,"&gt;999",Sheet1!D2:D4115,"&lt;=4999",Sheet1!F2:F4115,"Failed")</f>
        <v>420</v>
      </c>
      <c r="D3">
        <f>COUNTIFS(Sheet1!D2:D4115,"&gt;999",Sheet1!D2:D4115,"&lt;=4999",Sheet1!F2:F4115,"Canceled")</f>
        <v>60</v>
      </c>
      <c r="E3">
        <f>COUNTIFS(Sheet1!D2:D4115,"&gt;999",Sheet1!D2:D4115,"&lt;=4999")</f>
        <v>1425</v>
      </c>
      <c r="F3" s="13">
        <f t="shared" ref="F3:F13" si="0">SUM(B3/E3)</f>
        <v>0.65403508771929819</v>
      </c>
      <c r="G3" s="13">
        <f t="shared" ref="G3:G13" si="1">SUM(C3/E3)</f>
        <v>0.29473684210526313</v>
      </c>
      <c r="H3" s="13">
        <f t="shared" ref="H3:H13" si="2">SUM(D3/E3)</f>
        <v>4.2105263157894736E-2</v>
      </c>
    </row>
    <row r="4" spans="1:8" x14ac:dyDescent="0.45">
      <c r="A4" t="s">
        <v>8393</v>
      </c>
      <c r="B4">
        <f>COUNTIFS(Sheet1!D2:D4115,"&gt;4999",Sheet1!D2:D4115,"&lt;=9999",Sheet1!F2:F4115,"SuccessFul")</f>
        <v>381</v>
      </c>
      <c r="C4">
        <f>COUNTIFS(Sheet1!D2:D4115,"&gt;4999",Sheet1!D2:D4115,"&lt;=9999",Sheet1!F2:F4115,"Failed")</f>
        <v>283</v>
      </c>
      <c r="D4">
        <f>COUNTIFS(Sheet1!D2:D4115,"&gt;4999",Sheet1!D2:D4115,"&lt;=9999",Sheet1!F2:F4115,"Canceled")</f>
        <v>52</v>
      </c>
      <c r="E4">
        <f>COUNTIFS(Sheet1!D2:D4115,"&gt;4999",Sheet1!D2:D4115,"&lt;=9999")</f>
        <v>722</v>
      </c>
      <c r="F4" s="13">
        <f t="shared" si="0"/>
        <v>0.52770083102493071</v>
      </c>
      <c r="G4" s="13">
        <f t="shared" si="1"/>
        <v>0.39196675900277006</v>
      </c>
      <c r="H4" s="13">
        <f t="shared" si="2"/>
        <v>7.2022160664819951E-2</v>
      </c>
    </row>
    <row r="5" spans="1:8" x14ac:dyDescent="0.45">
      <c r="A5" t="s">
        <v>8394</v>
      </c>
      <c r="B5">
        <f>COUNTIFS(Sheet1!D2:D4115,"&gt;9999",Sheet1!D2:D4115,"&lt;=14999",Sheet1!F2:F4115,"Successful")</f>
        <v>168</v>
      </c>
      <c r="C5">
        <f>COUNTIFS(Sheet1!D2:D4115,"&gt;9999",Sheet1!D2:D4115,"&lt;=14999",Sheet1!F2:F4115,"Failed")</f>
        <v>144</v>
      </c>
      <c r="D5">
        <f>COUNTIFS(Sheet1!D2:D4115,"&gt;9999",Sheet1!D2:D4115,"&lt;=14999",Sheet1!F2:F4115,"Canceled")</f>
        <v>40</v>
      </c>
      <c r="E5">
        <f>COUNTIFS(Sheet1!D2:D4115,"&gt;9999",Sheet1!D2:D4115,"&lt;=14999")</f>
        <v>361</v>
      </c>
      <c r="F5" s="13">
        <f t="shared" si="0"/>
        <v>0.46537396121883656</v>
      </c>
      <c r="G5" s="13">
        <f t="shared" si="1"/>
        <v>0.39889196675900279</v>
      </c>
      <c r="H5" s="13">
        <f t="shared" si="2"/>
        <v>0.11080332409972299</v>
      </c>
    </row>
    <row r="6" spans="1:8" x14ac:dyDescent="0.45">
      <c r="A6" t="s">
        <v>8395</v>
      </c>
      <c r="B6">
        <f>COUNTIFS(Sheet1!D2:D4115,"&gt;14999",Sheet1!D2:D4115,"&lt;=19999",Sheet1!F2:F4115,"Successful")</f>
        <v>94</v>
      </c>
      <c r="C6">
        <f>COUNTIFS(Sheet1!D2:D4115,"&gt;14999",Sheet1!D2:D4115,"&lt;=19999",Sheet1!F2:F4115,"Failed")</f>
        <v>90</v>
      </c>
      <c r="D6">
        <f>COUNTIFS(Sheet1!D2:D4115,"&gt;14999",Sheet1!D2:D4115,"&lt;=19999",Sheet1!F2:F4115,"Canceled")</f>
        <v>17</v>
      </c>
      <c r="E6">
        <f>COUNTIFS(Sheet1!D2:D4115,"&gt;14999",Sheet1!D2:D4115,"&lt;=19999")</f>
        <v>205</v>
      </c>
      <c r="F6" s="13">
        <f t="shared" si="0"/>
        <v>0.45853658536585368</v>
      </c>
      <c r="G6" s="13">
        <f t="shared" si="1"/>
        <v>0.43902439024390244</v>
      </c>
      <c r="H6" s="13">
        <f t="shared" si="2"/>
        <v>8.2926829268292687E-2</v>
      </c>
    </row>
    <row r="7" spans="1:8" x14ac:dyDescent="0.45">
      <c r="A7" t="s">
        <v>8396</v>
      </c>
      <c r="B7">
        <f>COUNTIFS(Sheet1!D2:D4115,"&gt;19999",Sheet1!D2:D4115,"&lt;=24999",Sheet1!F2:F4115,"Successful")</f>
        <v>62</v>
      </c>
      <c r="C7">
        <f>COUNTIFS(Sheet1!D2:D4115,"&gt;19999",Sheet1!D2:D4115,"&lt;=24999",Sheet1!F2:F4115,"Failed")</f>
        <v>72</v>
      </c>
      <c r="D7" s="12">
        <f>COUNTIFS(Sheet1!D2:D4115,"&gt;19999",Sheet1!D2:D4115,"&lt;=24999",Sheet1!F2:F4115,"Canceled")</f>
        <v>14</v>
      </c>
      <c r="E7">
        <f>COUNTIFS(Sheet1!D2:D4115,"&gt;19999",Sheet1!D2:D4115,"&lt;=24999")</f>
        <v>149</v>
      </c>
      <c r="F7" s="13">
        <f t="shared" si="0"/>
        <v>0.41610738255033558</v>
      </c>
      <c r="G7" s="13">
        <f t="shared" si="1"/>
        <v>0.48322147651006714</v>
      </c>
      <c r="H7" s="13">
        <f t="shared" si="2"/>
        <v>9.3959731543624164E-2</v>
      </c>
    </row>
    <row r="8" spans="1:8" x14ac:dyDescent="0.45">
      <c r="A8" t="s">
        <v>8397</v>
      </c>
      <c r="B8">
        <f>COUNTIFS(Sheet1!D2:D4115,"&gt;24999",Sheet1!D2:D4115,"&lt;=29999",Sheet1!F2:F4115,"Successful")</f>
        <v>55</v>
      </c>
      <c r="C8">
        <f>COUNTIFS(Sheet1!D2:D4115,"&gt;24999",Sheet1!D2:D4115,"&lt;=29999",Sheet1!F2:F4115,"Failed")</f>
        <v>64</v>
      </c>
      <c r="D8">
        <f>COUNTIFS(Sheet1!D2:D4115,"&gt;24999",Sheet1!D2:D4115,"&lt;=29999",Sheet1!F2:F4115,"Canceled")</f>
        <v>18</v>
      </c>
      <c r="E8">
        <f>COUNTIFS(Sheet1!D2:D4115,"&gt;24999",Sheet1!D2:D4115,"&lt;=29999")</f>
        <v>138</v>
      </c>
      <c r="F8" s="13">
        <f t="shared" si="0"/>
        <v>0.39855072463768115</v>
      </c>
      <c r="G8" s="13">
        <f t="shared" si="1"/>
        <v>0.46376811594202899</v>
      </c>
      <c r="H8" s="13">
        <f t="shared" si="2"/>
        <v>0.13043478260869565</v>
      </c>
    </row>
    <row r="9" spans="1:8" x14ac:dyDescent="0.45">
      <c r="A9" t="s">
        <v>8398</v>
      </c>
      <c r="B9">
        <f>COUNTIFS(Sheet1!$D$2:D4115,"&gt;29999",Sheet1!$D$2:D4115,"&lt;=34999",Sheet1!F2:F4115,"Successful")</f>
        <v>32</v>
      </c>
      <c r="C9">
        <f>COUNTIFS(Sheet1!$D$2:D4115,"&gt;29999",Sheet1!$D$2:D4115,"&lt;=34999",Sheet1!F2:F4115,"Failed")</f>
        <v>37</v>
      </c>
      <c r="D9">
        <f>COUNTIFS(Sheet1!$D$2:D4115,"&gt;29999",Sheet1!$D$2:D4115,"&lt;=34999",Sheet1!F2:F4115,"Canceled")</f>
        <v>13</v>
      </c>
      <c r="E9">
        <f>COUNTIFS(Sheet1!$D$2:D4115,"&gt;29999",Sheet1!$D$2:D4115,"&lt;=34999")</f>
        <v>84</v>
      </c>
      <c r="F9" s="13">
        <f t="shared" si="0"/>
        <v>0.38095238095238093</v>
      </c>
      <c r="G9" s="13">
        <f t="shared" si="1"/>
        <v>0.44047619047619047</v>
      </c>
      <c r="H9" s="13">
        <f t="shared" si="2"/>
        <v>0.15476190476190477</v>
      </c>
    </row>
    <row r="10" spans="1:8" x14ac:dyDescent="0.45">
      <c r="A10" t="s">
        <v>8399</v>
      </c>
      <c r="B10">
        <f>COUNTIFS(Sheet1!$D$2:D4115,"&gt;34999",Sheet1!$D$2:D4115,"&lt;=39999",Sheet1!F2:F4115,"Successful")</f>
        <v>26</v>
      </c>
      <c r="C10">
        <f>COUNTIFS(Sheet1!$D$2:D4115,"&gt;34999",Sheet1!$D$2:D4115,"&lt;=39999",Sheet1!F2:F4115,"Failed")</f>
        <v>22</v>
      </c>
      <c r="D10">
        <f>COUNTIFS(Sheet1!$D$2:D4115,"&gt;34999",Sheet1!$D$2:D4115,"&lt;=39999",Sheet1!F2:F4115,"Canceled")</f>
        <v>7</v>
      </c>
      <c r="E10">
        <f>COUNTIFS(Sheet1!$D$2:D4115,"&gt;34999",Sheet1!$D$2:D4115,"&lt;=39999")</f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45">
      <c r="A11" t="s">
        <v>8400</v>
      </c>
      <c r="B11">
        <f>COUNTIFS(Sheet1!$D$2:D4115,"&gt;39999",Sheet1!$D$2:D4115,"&lt;=44999",Sheet1!F2:F4115,"Successful")</f>
        <v>21</v>
      </c>
      <c r="C11">
        <f>COUNTIFS(Sheet1!$D$2:D4115,"&gt;39999",Sheet1!$D$2:D4115,"&lt;=44999",Sheet1!F2:F4115,"Failed")</f>
        <v>16</v>
      </c>
      <c r="D11">
        <f>COUNTIFS(Sheet1!$D$2:D4115,"&gt;39999",Sheet1!$D$2:D4115,"&lt;=44999",Sheet1!F2:F4115,"Canceled")</f>
        <v>6</v>
      </c>
      <c r="E11">
        <f>COUNTIFS(Sheet1!$D$2:D4115,"&gt;39999",Sheet1!$D$2:D4115,"&lt;=44999")</f>
        <v>44</v>
      </c>
      <c r="F11" s="13">
        <f t="shared" si="0"/>
        <v>0.47727272727272729</v>
      </c>
      <c r="G11" s="13">
        <f t="shared" si="1"/>
        <v>0.36363636363636365</v>
      </c>
      <c r="H11" s="13">
        <f t="shared" si="2"/>
        <v>0.13636363636363635</v>
      </c>
    </row>
    <row r="12" spans="1:8" x14ac:dyDescent="0.45">
      <c r="A12" t="s">
        <v>8401</v>
      </c>
      <c r="B12">
        <f>COUNTIFS(Sheet1!$D$2:D4115,"&gt;44999",Sheet1!$D$2:D4115,"&lt;=49999",Sheet1!F2:F4115,"Successful")</f>
        <v>6</v>
      </c>
      <c r="C12">
        <f>COUNTIFS(Sheet1!$D$2:D4115,"&gt;44999",Sheet1!$D$2:D4115,"&lt;=49999",Sheet1!F2:F4115,"Failed")</f>
        <v>11</v>
      </c>
      <c r="D12">
        <f>COUNTIFS(Sheet1!$D$2:D4115,"&gt;44999",Sheet1!$D$2:D4115,"&lt;=49999",Sheet1!F2:F4115,"Canceled")</f>
        <v>4</v>
      </c>
      <c r="E12">
        <f>COUNTIFS(Sheet1!$D$2:D4115,"&gt;44999",Sheet1!$D$2:D4115,"&lt;=49999")</f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45">
      <c r="A13" t="s">
        <v>8402</v>
      </c>
      <c r="B13">
        <f>COUNTIFS(Sheet1!$D$2:D4115,"&gt;=50000",Sheet1!F2:F4115,"Successful")</f>
        <v>86</v>
      </c>
      <c r="C13">
        <f>COUNTIFS(Sheet1!$D$2:D4115,"&gt;=50000",Sheet1!F2:F4115,"Failed")</f>
        <v>258</v>
      </c>
      <c r="D13">
        <f>COUNTIFS(Sheet1!$D$2:D4115,"&gt;=50000",Sheet1!F2:F4115,"Canceled")</f>
        <v>100</v>
      </c>
      <c r="E13">
        <f>COUNTIFS(Sheet1!$D$2:D4115,"&gt;=50000")</f>
        <v>449</v>
      </c>
      <c r="F13" s="13">
        <f t="shared" si="0"/>
        <v>0.19153674832962139</v>
      </c>
      <c r="G13" s="13">
        <f t="shared" si="1"/>
        <v>0.57461024498886415</v>
      </c>
      <c r="H13" s="13">
        <f t="shared" si="2"/>
        <v>0.22271714922048999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77C7-0433-4C50-A886-29D6F22E7B8C}">
  <dimension ref="A1:E18"/>
  <sheetViews>
    <sheetView workbookViewId="0">
      <selection activeCell="A10" sqref="A10:XFD10"/>
    </sheetView>
  </sheetViews>
  <sheetFormatPr defaultRowHeight="14.25" x14ac:dyDescent="0.45"/>
  <cols>
    <col min="1" max="1" width="19.26562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7" t="s">
        <v>8324</v>
      </c>
      <c r="B1" t="s">
        <v>8322</v>
      </c>
    </row>
    <row r="2" spans="1:5" x14ac:dyDescent="0.45">
      <c r="A2" s="7" t="s">
        <v>8381</v>
      </c>
      <c r="B2" t="s">
        <v>8322</v>
      </c>
    </row>
    <row r="4" spans="1:5" x14ac:dyDescent="0.45">
      <c r="A4" s="7" t="s">
        <v>8382</v>
      </c>
      <c r="B4" s="7" t="s">
        <v>8319</v>
      </c>
    </row>
    <row r="5" spans="1:5" x14ac:dyDescent="0.45">
      <c r="A5" s="7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1" t="s">
        <v>8375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4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45">
      <c r="A8" s="11" t="s">
        <v>8377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45">
      <c r="A9" s="11" t="s">
        <v>8378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45">
      <c r="A10" s="11" t="s">
        <v>8369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45">
      <c r="A11" s="11" t="s">
        <v>8379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45">
      <c r="A12" s="11" t="s">
        <v>8370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45">
      <c r="A13" s="11" t="s">
        <v>8371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45">
      <c r="A14" s="11" t="s">
        <v>8372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45">
      <c r="A15" s="11" t="s">
        <v>8373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45">
      <c r="A16" s="11" t="s">
        <v>8374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45">
      <c r="A17" s="11" t="s">
        <v>8380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4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3B71A-116B-4C29-A249-51EAFE33E694}">
  <dimension ref="A2:F48"/>
  <sheetViews>
    <sheetView workbookViewId="0">
      <selection activeCell="A7" sqref="A7"/>
    </sheetView>
  </sheetViews>
  <sheetFormatPr defaultRowHeight="14.25" x14ac:dyDescent="0.45"/>
  <cols>
    <col min="1" max="1" width="15.796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  <col min="7" max="7" width="11.796875" bestFit="1" customWidth="1"/>
    <col min="8" max="8" width="6.06640625" bestFit="1" customWidth="1"/>
    <col min="9" max="9" width="14.46484375" bestFit="1" customWidth="1"/>
    <col min="10" max="10" width="4.73046875" bestFit="1" customWidth="1"/>
    <col min="11" max="11" width="6.19921875" bestFit="1" customWidth="1"/>
    <col min="12" max="12" width="10.06640625" bestFit="1" customWidth="1"/>
    <col min="13" max="13" width="7.265625" bestFit="1" customWidth="1"/>
    <col min="14" max="14" width="8.73046875" bestFit="1" customWidth="1"/>
    <col min="15" max="15" width="9" bestFit="1" customWidth="1"/>
    <col min="16" max="16" width="3.9296875" bestFit="1" customWidth="1"/>
    <col min="17" max="17" width="11.53125" bestFit="1" customWidth="1"/>
    <col min="18" max="18" width="5.6640625" bestFit="1" customWidth="1"/>
    <col min="19" max="19" width="12.59765625" bestFit="1" customWidth="1"/>
    <col min="20" max="20" width="7.1328125" bestFit="1" customWidth="1"/>
    <col min="21" max="21" width="6.33203125" bestFit="1" customWidth="1"/>
    <col min="22" max="22" width="9.3984375" bestFit="1" customWidth="1"/>
    <col min="23" max="23" width="6.73046875" bestFit="1" customWidth="1"/>
    <col min="24" max="24" width="10.73046875" bestFit="1" customWidth="1"/>
    <col min="25" max="25" width="6.06640625" bestFit="1" customWidth="1"/>
    <col min="26" max="26" width="5.1328125" bestFit="1" customWidth="1"/>
    <col min="27" max="27" width="4.06640625" bestFit="1" customWidth="1"/>
    <col min="28" max="28" width="14.73046875" bestFit="1" customWidth="1"/>
    <col min="29" max="29" width="10.19921875" bestFit="1" customWidth="1"/>
    <col min="30" max="30" width="4.33203125" bestFit="1" customWidth="1"/>
    <col min="31" max="31" width="12.86328125" bestFit="1" customWidth="1"/>
    <col min="32" max="32" width="5.9296875" bestFit="1" customWidth="1"/>
    <col min="33" max="33" width="10.19921875" bestFit="1" customWidth="1"/>
    <col min="34" max="34" width="15.6640625" bestFit="1" customWidth="1"/>
    <col min="35" max="35" width="6.33203125" bestFit="1" customWidth="1"/>
    <col min="36" max="36" width="13.796875" bestFit="1" customWidth="1"/>
    <col min="37" max="37" width="9.1328125" bestFit="1" customWidth="1"/>
    <col min="38" max="38" width="10.59765625" bestFit="1" customWidth="1"/>
    <col min="39" max="39" width="11.265625" bestFit="1" customWidth="1"/>
    <col min="40" max="40" width="9.3984375" bestFit="1" customWidth="1"/>
    <col min="41" max="41" width="4.46484375" bestFit="1" customWidth="1"/>
    <col min="42" max="42" width="10.86328125" bestFit="1" customWidth="1"/>
    <col min="43" max="43" width="10.46484375" bestFit="1" customWidth="1"/>
  </cols>
  <sheetData>
    <row r="2" spans="1:6" x14ac:dyDescent="0.45">
      <c r="A2" s="7" t="s">
        <v>8223</v>
      </c>
      <c r="B2" t="s">
        <v>8322</v>
      </c>
    </row>
    <row r="3" spans="1:6" x14ac:dyDescent="0.45">
      <c r="A3" s="7" t="s">
        <v>8324</v>
      </c>
      <c r="B3" t="s">
        <v>8322</v>
      </c>
    </row>
    <row r="5" spans="1:6" x14ac:dyDescent="0.45">
      <c r="A5" s="7" t="s">
        <v>8366</v>
      </c>
      <c r="B5" s="7" t="s">
        <v>8319</v>
      </c>
    </row>
    <row r="6" spans="1:6" x14ac:dyDescent="0.45">
      <c r="A6" s="7" t="s">
        <v>8321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45">
      <c r="A7" s="8" t="s">
        <v>8325</v>
      </c>
      <c r="B7" s="9"/>
      <c r="C7" s="9">
        <v>100</v>
      </c>
      <c r="D7" s="9"/>
      <c r="E7" s="9"/>
      <c r="F7" s="9">
        <v>100</v>
      </c>
    </row>
    <row r="8" spans="1:6" x14ac:dyDescent="0.45">
      <c r="A8" s="8" t="s">
        <v>8326</v>
      </c>
      <c r="B8" s="9"/>
      <c r="C8" s="9"/>
      <c r="D8" s="9">
        <v>20</v>
      </c>
      <c r="E8" s="9"/>
      <c r="F8" s="9">
        <v>20</v>
      </c>
    </row>
    <row r="9" spans="1:6" x14ac:dyDescent="0.45">
      <c r="A9" s="8" t="s">
        <v>8327</v>
      </c>
      <c r="B9" s="9"/>
      <c r="C9" s="9"/>
      <c r="D9" s="9">
        <v>24</v>
      </c>
      <c r="E9" s="9"/>
      <c r="F9" s="9">
        <v>24</v>
      </c>
    </row>
    <row r="10" spans="1:6" x14ac:dyDescent="0.45">
      <c r="A10" s="8" t="s">
        <v>8328</v>
      </c>
      <c r="B10" s="9"/>
      <c r="C10" s="9">
        <v>40</v>
      </c>
      <c r="D10" s="9"/>
      <c r="E10" s="9"/>
      <c r="F10" s="9">
        <v>40</v>
      </c>
    </row>
    <row r="11" spans="1:6" x14ac:dyDescent="0.45">
      <c r="A11" s="8" t="s">
        <v>8329</v>
      </c>
      <c r="B11" s="9">
        <v>40</v>
      </c>
      <c r="C11" s="9"/>
      <c r="D11" s="9"/>
      <c r="E11" s="9"/>
      <c r="F11" s="9">
        <v>40</v>
      </c>
    </row>
    <row r="12" spans="1:6" x14ac:dyDescent="0.45">
      <c r="A12" s="8" t="s">
        <v>8330</v>
      </c>
      <c r="B12" s="9">
        <v>180</v>
      </c>
      <c r="C12" s="9"/>
      <c r="D12" s="9"/>
      <c r="E12" s="9"/>
      <c r="F12" s="9">
        <v>180</v>
      </c>
    </row>
    <row r="13" spans="1:6" x14ac:dyDescent="0.45">
      <c r="A13" s="8" t="s">
        <v>8331</v>
      </c>
      <c r="B13" s="9"/>
      <c r="C13" s="9">
        <v>80</v>
      </c>
      <c r="D13" s="9"/>
      <c r="E13" s="9"/>
      <c r="F13" s="9">
        <v>80</v>
      </c>
    </row>
    <row r="14" spans="1:6" x14ac:dyDescent="0.45">
      <c r="A14" s="8" t="s">
        <v>8332</v>
      </c>
      <c r="B14" s="9">
        <v>40</v>
      </c>
      <c r="C14" s="9"/>
      <c r="D14" s="9"/>
      <c r="E14" s="9"/>
      <c r="F14" s="9">
        <v>40</v>
      </c>
    </row>
    <row r="15" spans="1:6" x14ac:dyDescent="0.45">
      <c r="A15" s="8" t="s">
        <v>8333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45">
      <c r="A16" s="8" t="s">
        <v>8334</v>
      </c>
      <c r="B16" s="9"/>
      <c r="C16" s="9">
        <v>40</v>
      </c>
      <c r="D16" s="9"/>
      <c r="E16" s="9"/>
      <c r="F16" s="9">
        <v>40</v>
      </c>
    </row>
    <row r="17" spans="1:6" x14ac:dyDescent="0.45">
      <c r="A17" s="8" t="s">
        <v>8335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45">
      <c r="A18" s="8" t="s">
        <v>8336</v>
      </c>
      <c r="B18" s="9"/>
      <c r="C18" s="9">
        <v>20</v>
      </c>
      <c r="D18" s="9"/>
      <c r="E18" s="9"/>
      <c r="F18" s="9">
        <v>20</v>
      </c>
    </row>
    <row r="19" spans="1:6" x14ac:dyDescent="0.45">
      <c r="A19" s="8" t="s">
        <v>8337</v>
      </c>
      <c r="B19" s="9">
        <v>140</v>
      </c>
      <c r="C19" s="9"/>
      <c r="D19" s="9"/>
      <c r="E19" s="9"/>
      <c r="F19" s="9">
        <v>140</v>
      </c>
    </row>
    <row r="20" spans="1:6" x14ac:dyDescent="0.45">
      <c r="A20" s="8" t="s">
        <v>8338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45">
      <c r="A21" s="8" t="s">
        <v>8339</v>
      </c>
      <c r="B21" s="9"/>
      <c r="C21" s="9">
        <v>60</v>
      </c>
      <c r="D21" s="9"/>
      <c r="E21" s="9"/>
      <c r="F21" s="9">
        <v>60</v>
      </c>
    </row>
    <row r="22" spans="1:6" x14ac:dyDescent="0.45">
      <c r="A22" s="8" t="s">
        <v>8340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45">
      <c r="A23" s="8" t="s">
        <v>8341</v>
      </c>
      <c r="B23" s="9">
        <v>20</v>
      </c>
      <c r="C23" s="9"/>
      <c r="D23" s="9"/>
      <c r="E23" s="9"/>
      <c r="F23" s="9">
        <v>20</v>
      </c>
    </row>
    <row r="24" spans="1:6" x14ac:dyDescent="0.45">
      <c r="A24" s="8" t="s">
        <v>8342</v>
      </c>
      <c r="B24" s="9"/>
      <c r="C24" s="9">
        <v>40</v>
      </c>
      <c r="D24" s="9"/>
      <c r="E24" s="9"/>
      <c r="F24" s="9">
        <v>40</v>
      </c>
    </row>
    <row r="25" spans="1:6" x14ac:dyDescent="0.45">
      <c r="A25" s="8" t="s">
        <v>8343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45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45">
      <c r="A27" s="8" t="s">
        <v>8345</v>
      </c>
      <c r="B27" s="9">
        <v>60</v>
      </c>
      <c r="C27" s="9"/>
      <c r="D27" s="9"/>
      <c r="E27" s="9"/>
      <c r="F27" s="9">
        <v>60</v>
      </c>
    </row>
    <row r="28" spans="1:6" x14ac:dyDescent="0.45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45">
      <c r="A29" s="8" t="s">
        <v>8347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45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45">
      <c r="A31" s="8" t="s">
        <v>8349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45">
      <c r="A32" s="8" t="s">
        <v>8350</v>
      </c>
      <c r="B32" s="9">
        <v>40</v>
      </c>
      <c r="C32" s="9"/>
      <c r="D32" s="9"/>
      <c r="E32" s="9"/>
      <c r="F32" s="9">
        <v>40</v>
      </c>
    </row>
    <row r="33" spans="1:6" x14ac:dyDescent="0.45">
      <c r="A33" s="8" t="s">
        <v>8351</v>
      </c>
      <c r="B33" s="9">
        <v>20</v>
      </c>
      <c r="C33" s="9"/>
      <c r="D33" s="9"/>
      <c r="E33" s="9"/>
      <c r="F33" s="9">
        <v>20</v>
      </c>
    </row>
    <row r="34" spans="1:6" x14ac:dyDescent="0.45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 x14ac:dyDescent="0.45">
      <c r="A35" s="8" t="s">
        <v>8353</v>
      </c>
      <c r="B35" s="9">
        <v>260</v>
      </c>
      <c r="C35" s="9"/>
      <c r="D35" s="9"/>
      <c r="E35" s="9"/>
      <c r="F35" s="9">
        <v>260</v>
      </c>
    </row>
    <row r="36" spans="1:6" x14ac:dyDescent="0.45">
      <c r="A36" s="8" t="s">
        <v>8354</v>
      </c>
      <c r="B36" s="9"/>
      <c r="C36" s="9"/>
      <c r="D36" s="9">
        <v>40</v>
      </c>
      <c r="E36" s="9"/>
      <c r="F36" s="9">
        <v>40</v>
      </c>
    </row>
    <row r="37" spans="1:6" x14ac:dyDescent="0.45">
      <c r="A37" s="8" t="s">
        <v>8355</v>
      </c>
      <c r="B37" s="9">
        <v>60</v>
      </c>
      <c r="C37" s="9"/>
      <c r="D37" s="9"/>
      <c r="E37" s="9"/>
      <c r="F37" s="9">
        <v>60</v>
      </c>
    </row>
    <row r="38" spans="1:6" x14ac:dyDescent="0.45">
      <c r="A38" s="8" t="s">
        <v>8356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45">
      <c r="A39" s="8" t="s">
        <v>8357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45">
      <c r="A40" s="8" t="s">
        <v>8358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45">
      <c r="A41" s="8" t="s">
        <v>8359</v>
      </c>
      <c r="B41" s="9">
        <v>80</v>
      </c>
      <c r="C41" s="9"/>
      <c r="D41" s="9"/>
      <c r="E41" s="9"/>
      <c r="F41" s="9">
        <v>80</v>
      </c>
    </row>
    <row r="42" spans="1:6" x14ac:dyDescent="0.45">
      <c r="A42" s="8" t="s">
        <v>8360</v>
      </c>
      <c r="B42" s="9">
        <v>60</v>
      </c>
      <c r="C42" s="9"/>
      <c r="D42" s="9"/>
      <c r="E42" s="9"/>
      <c r="F42" s="9">
        <v>60</v>
      </c>
    </row>
    <row r="43" spans="1:6" x14ac:dyDescent="0.45">
      <c r="A43" s="8" t="s">
        <v>8361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45">
      <c r="A44" s="8" t="s">
        <v>8362</v>
      </c>
      <c r="B44" s="9"/>
      <c r="C44" s="9">
        <v>100</v>
      </c>
      <c r="D44" s="9"/>
      <c r="E44" s="9"/>
      <c r="F44" s="9">
        <v>100</v>
      </c>
    </row>
    <row r="45" spans="1:6" x14ac:dyDescent="0.45">
      <c r="A45" s="8" t="s">
        <v>8363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45">
      <c r="A46" s="8" t="s">
        <v>8364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45">
      <c r="A47" s="8" t="s">
        <v>8365</v>
      </c>
      <c r="B47" s="9"/>
      <c r="C47" s="9"/>
      <c r="D47" s="9">
        <v>20</v>
      </c>
      <c r="E47" s="9"/>
      <c r="F47" s="9">
        <v>20</v>
      </c>
    </row>
    <row r="48" spans="1:6" x14ac:dyDescent="0.45">
      <c r="A48" s="8" t="s">
        <v>8320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CA356-0B29-4A54-9D26-9E6DABCECD1B}">
  <dimension ref="A1:F14"/>
  <sheetViews>
    <sheetView workbookViewId="0"/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7" t="s">
        <v>8223</v>
      </c>
      <c r="B1" t="s">
        <v>8322</v>
      </c>
    </row>
    <row r="3" spans="1:6" x14ac:dyDescent="0.45">
      <c r="A3" s="7" t="s">
        <v>8323</v>
      </c>
      <c r="B3" s="7" t="s">
        <v>8319</v>
      </c>
    </row>
    <row r="4" spans="1:6" x14ac:dyDescent="0.45">
      <c r="A4" s="7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8317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8313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" zoomScale="87" zoomScaleNormal="87" workbookViewId="0">
      <selection activeCell="N1" sqref="N1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0.5976562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59765625" bestFit="1" customWidth="1"/>
    <col min="16" max="16" width="15.6640625" bestFit="1" customWidth="1"/>
    <col min="17" max="17" width="12.06640625" bestFit="1" customWidth="1"/>
    <col min="18" max="18" width="15.265625" bestFit="1" customWidth="1"/>
    <col min="19" max="19" width="22.33203125" bestFit="1" customWidth="1"/>
    <col min="20" max="20" width="20.7304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 / D2)*100</f>
        <v>136.85882352941178</v>
      </c>
      <c r="P2" s="6">
        <f>AVERAGE(E2,L2)</f>
        <v>5907.5</v>
      </c>
      <c r="Q2" t="str">
        <f>LEFT(N2,FIND("/",N2)-1)</f>
        <v>film &amp; video</v>
      </c>
      <c r="R2" t="str">
        <f>RIGHT(N2,LEN(N2) - FIND("/",N2))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 / D3)*100</f>
        <v>142.60827250608273</v>
      </c>
      <c r="P3" s="6">
        <f t="shared" ref="P3:P66" si="1">AVERAGE(E3,L3)</f>
        <v>7366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280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5270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2218.5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4288.5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4583.5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773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209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407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7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311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2378.165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3719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2345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1052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 / D67)*100</f>
        <v>107.52857142857141</v>
      </c>
      <c r="P67" s="6">
        <f t="shared" ref="P67:P130" si="7">AVERAGE(E67,L67)</f>
        <v>3792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1199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1172.5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399.5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326.5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1131.5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1213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459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296.83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2043.5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237.5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798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693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846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6458.5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756.5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2050.25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109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253.5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763.5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3202.5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1320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1830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3480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259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1823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2651.5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560.5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136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240.5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877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216.5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1730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2513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3865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708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305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2526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3877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1121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863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3564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327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 / D131)*100</f>
        <v>0</v>
      </c>
      <c r="P131" s="6">
        <f t="shared" ref="P131:P194" si="13">AVERAGE(E131,L131)</f>
        <v>0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3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10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 / D195)*100</f>
        <v>0</v>
      </c>
      <c r="P195" s="6">
        <f t="shared" ref="P195:P258" si="19">AVERAGE(E195,L195)</f>
        <v>0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3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66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31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 / D259)*100</f>
        <v>106.72648571428572</v>
      </c>
      <c r="P259" s="6">
        <f t="shared" ref="P259:P322" si="25">AVERAGE(E259,L259)</f>
        <v>18957.134999999998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 / D323)*100</f>
        <v>102.66285714285715</v>
      </c>
      <c r="P323" s="6">
        <f t="shared" ref="P323:P386" si="31">AVERAGE(E323,L323)</f>
        <v>18134.5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 / D387)*100</f>
        <v>105.982</v>
      </c>
      <c r="P387" s="6">
        <f t="shared" ref="P387:P450" si="37">AVERAGE(E387,L387)</f>
        <v>13366.25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 / D451)*100</f>
        <v>2.25</v>
      </c>
      <c r="P451" s="6">
        <f t="shared" ref="P451:P514" si="43">AVERAGE(E451,L451)</f>
        <v>25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 / D515)*100</f>
        <v>13.923999999999999</v>
      </c>
      <c r="P515" s="6">
        <f t="shared" ref="P515:P578" si="49">AVERAGE(E515,L515)</f>
        <v>3515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2569.5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2644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1735.5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3057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6006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866.5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5121.5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680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791.5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1849.5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2015.5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6249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1010.5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7874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1054.5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1970.75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1234.5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7590.5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261.61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13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36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4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6863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27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5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38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19.5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1904.5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64.5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719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100.5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693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25.5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7.5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28.5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35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125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10.5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71.5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54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177.5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42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131.5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 / D579)*100</f>
        <v>0.2</v>
      </c>
      <c r="P579" s="6">
        <f t="shared" ref="P579:P642" si="55">AVERAGE(E579,L579)</f>
        <v>5.5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10.5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90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6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30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1366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151.5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116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31.5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125.5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61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14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217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4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11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428.5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16.5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50.5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73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301.51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69.5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5.5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733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3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6469.5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31.5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150.5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132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175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2192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45.5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176.5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5.5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349.5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635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1.5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2.5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12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51.5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 / D643)*100</f>
        <v>119.16249999999999</v>
      </c>
      <c r="P643" s="6">
        <f t="shared" ref="P643:P706" si="61">AVERAGE(E643,L643)</f>
        <v>23990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1079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867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1521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9477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1519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52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80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938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6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2519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104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8.5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6444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28.5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1778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7317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1251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135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217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422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 / D707)*100</f>
        <v>0.97699999999999987</v>
      </c>
      <c r="P707" s="6">
        <f t="shared" ref="P707:P770" si="67">AVERAGE(E707,L707)</f>
        <v>491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4603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31.5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54.5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100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47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102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821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423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120.5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3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1282.5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90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 / D771)*100</f>
        <v>41.4</v>
      </c>
      <c r="P771" s="6">
        <f t="shared" ref="P771:P834" si="73">AVERAGE(E771,L771)</f>
        <v>854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5.5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25.5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17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180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87.5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1827.5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12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1.5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203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533.5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357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1128.5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517.5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466.07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3592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693.5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937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7296.73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3959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4239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7917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5112.5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1648.5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2054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2514.5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1169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3077.5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1436.5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2759</v>
      </c>
      <c r="Q806" t="str">
        <f t="shared" si="74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1602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4213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2131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2271.5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2101.5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801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526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472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1247.97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650.5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2161.5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1039.83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282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224.5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1359.5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8780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1822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734.5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1102.05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6326.5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2814.5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160.5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714.5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268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986.5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1760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7622.53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 / D835)*100</f>
        <v>101.66666666666666</v>
      </c>
      <c r="P835" s="6">
        <f t="shared" ref="P835:P898" si="79">AVERAGE(E835,L835)</f>
        <v>3070.5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3640.5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1192.5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1553.5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1484.5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2963.415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6115.83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2580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1323.5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4070.5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2991.5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694.505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5.5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158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2455.5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3170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1339.5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1868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155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773.5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286.5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612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2142.5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1294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51.5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87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47.5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1389.5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23.5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325.5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606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25.5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521.5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33.5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168.5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33.5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25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375.5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665.5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690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33.5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337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60.5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15.5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158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1012.5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11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385.5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106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38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64.5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134.5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1231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102.5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3943.5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101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1636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 / D899)*100</f>
        <v>0</v>
      </c>
      <c r="P899" s="6">
        <f t="shared" ref="P899:P962" si="85">AVERAGE(E899,L899)</f>
        <v>0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36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144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11.5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46.5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82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77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101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264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64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16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1003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192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15.5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103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50.5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2327.5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2855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168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171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82.5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801.5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175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69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705.5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61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775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26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21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13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21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779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596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342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1250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244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140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713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9658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9884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65.5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439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120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449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 / D963)*100</f>
        <v>42.188421052631583</v>
      </c>
      <c r="P963" s="6">
        <f t="shared" ref="P963:P1026" si="91">AVERAGE(E963,L963)</f>
        <v>20094.5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193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454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152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903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55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1155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3485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7.5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3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14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35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36.5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 / D1027)*100</f>
        <v>109.92831428571431</v>
      </c>
      <c r="P1027" s="6">
        <f t="shared" ref="P1027:P1090" si="97">AVERAGE(E1027,L1027)</f>
        <v>39010.410000000003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125.5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5.5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4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137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108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8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25.5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97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43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70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24.5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36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27.5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5.5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24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25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348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8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29.5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8.5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 / D1091)*100</f>
        <v>7.8266666666666662</v>
      </c>
      <c r="P1091" s="6">
        <f t="shared" ref="P1091:P1154" si="103">AVERAGE(E1091,L1091)</f>
        <v>611.5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3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3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3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38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 / D1155)*100</f>
        <v>0.625</v>
      </c>
      <c r="P1155" s="6">
        <f t="shared" ref="P1155:P1218" si="109">AVERAGE(E1155,L1155)</f>
        <v>25.5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98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77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19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10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51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13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3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23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 / D1219)*100</f>
        <v>102.60000000000001</v>
      </c>
      <c r="P1219" s="6">
        <f t="shared" ref="P1219:P1282" si="115">AVERAGE(E1219,L1219)</f>
        <v>13686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3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1060.5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1211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1185.5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2162.5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1925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2651.5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30277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3091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2479.5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15547.16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6732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3090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8193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13123.78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1351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1912.5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1038.5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4128.5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913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558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2118.085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4797.5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11277.5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7091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10316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5820.5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3833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2664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2097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12355.05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5130.5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7026.585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8383.39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 / D1283)*100</f>
        <v>110.71428571428572</v>
      </c>
      <c r="P1283" s="6">
        <f t="shared" ref="P1283:P1346" si="121">AVERAGE(E1283,L1283)</f>
        <v>3912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9408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1066.25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1048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822.5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315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964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1943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961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316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611.5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1063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2186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2037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1042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1275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 / D1347)*100</f>
        <v>125</v>
      </c>
      <c r="P1347" s="6">
        <f t="shared" ref="P1347:P1410" si="127">AVERAGE(E1347,L1347)</f>
        <v>191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24987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3806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2901.5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2811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787.5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3782.5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318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5276.5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1454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3481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4755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770.5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2100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5655.5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55.5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2714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4248.5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2383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2203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444.5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2771.5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380.5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1537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282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1472.5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5143.5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466.5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1999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3255.5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5771.5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2445.5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5768.5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310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6326.5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1421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2084.5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 / D1411)*100</f>
        <v>0</v>
      </c>
      <c r="P1411" s="6">
        <f t="shared" ref="P1411:P1474" si="133">AVERAGE(E1411,L1411)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 / D1475)*100</f>
        <v>120.51600000000001</v>
      </c>
      <c r="P1475" s="6">
        <f t="shared" ref="P1475:P1538" si="139">AVERAGE(E1475,L1475)</f>
        <v>927.37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 / D1539)*100</f>
        <v>179.9</v>
      </c>
      <c r="P1539" s="6">
        <f t="shared" ref="P1539:P1602" si="145">AVERAGE(E1539,L1539)</f>
        <v>10906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 / D1603)*100</f>
        <v>108.2492</v>
      </c>
      <c r="P1603" s="6">
        <f t="shared" ref="P1603:P1666" si="151">AVERAGE(E1603,L1603)</f>
        <v>1381.115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767.25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1015.33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1744.5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3042.8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4086.165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7358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619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889.5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2774.5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514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280.5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520.5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2606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4633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5288.5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5184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801.5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1011.5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573.5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3048.5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3542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388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602.5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5877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4101.5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1189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2062.5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3151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5368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7862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2056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5029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1021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1271.5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2373.5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267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538.5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909.5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348.22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1280.5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614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3136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5539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2775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1143.5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2641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1485.5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1951.665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1431.5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1017.5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2300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4439.76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676.5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1095.5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3786.56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13227.225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4020.5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304.5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519.5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4099.5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4136.5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556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1574.61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 / D1667)*100</f>
        <v>119.45714285714286</v>
      </c>
      <c r="P1667" s="6">
        <f t="shared" ref="P1667:P1730" si="157">AVERAGE(E1667,L1667)</f>
        <v>2137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2060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2197.5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4163.5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1423.5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524.5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984.5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1374.5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5099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704.08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1751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3371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912.5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1778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600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385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4415.5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187.5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9.5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1582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889.5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1207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323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5040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1202.5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144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3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714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1274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110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2645.5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6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26.5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656.5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248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44.5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17.5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526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25.5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992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6.5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76.5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718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38.5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19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116.5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326.5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19.5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284.5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1106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431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 / D1731)*100</f>
        <v>0</v>
      </c>
      <c r="P1731" s="6">
        <f t="shared" ref="P1731:P1794" si="163">AVERAGE(E1731,L1731)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56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11.5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432.5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10.5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 / D1795)*100</f>
        <v>1.3333333333333335</v>
      </c>
      <c r="P1795" s="6">
        <f t="shared" ref="P1795:P1858" si="169">AVERAGE(E1795,L1795)</f>
        <v>21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1714.625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155.5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422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1521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1075.5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1029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4074.5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10040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1266.625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7728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522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260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537.5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5947.5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265.5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5036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935.5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514.745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1049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496.5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1037.5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1263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770.5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509.5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10449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1530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1622.5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154.5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4658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663.5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8838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414.5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6835.58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1031.5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 / D1859)*100</f>
        <v>100</v>
      </c>
      <c r="P1859" s="6">
        <f t="shared" ref="P1859:P1922" si="175">AVERAGE(E1859,L1859)</f>
        <v>1511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2005.5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510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 / D1923)*100</f>
        <v>136.80000000000001</v>
      </c>
      <c r="P1923" s="6">
        <f t="shared" ref="P1923:P1986" si="181">AVERAGE(E1923,L1923)</f>
        <v>1045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 / D1987)*100</f>
        <v>3.1875</v>
      </c>
      <c r="P1987" s="6">
        <f t="shared" ref="P1987:P2050" si="187">AVERAGE(E1987,L1987)</f>
        <v>27.5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 / D2051)*100</f>
        <v>120.19070000000001</v>
      </c>
      <c r="P2051" s="6">
        <f t="shared" ref="P2051:P2114" si="193">AVERAGE(E2051,L2051)</f>
        <v>30418.674999999999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 / D2115)*100</f>
        <v>104.85714285714285</v>
      </c>
      <c r="P2115" s="6">
        <f t="shared" ref="P2115:P2178" si="199">AVERAGE(E2115,L2115)</f>
        <v>3723.5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6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2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238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2555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1674.5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2864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1791.5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1482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94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80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326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2145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506.5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2710.5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2091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888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3186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 / D2179)*100</f>
        <v>100.12</v>
      </c>
      <c r="P2179" s="6">
        <f t="shared" ref="P2179:P2242" si="205">AVERAGE(E2179,L2179)</f>
        <v>1270.5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17759.5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817.5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2718.605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 / D2243)*100</f>
        <v>806.4</v>
      </c>
      <c r="P2243" s="6">
        <f t="shared" ref="P2243:P2306" si="211">AVERAGE(E2243,L2243)</f>
        <v>4113.5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283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701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1536.83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1860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757.5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513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818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795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2181.5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473.5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3708.02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768.5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5290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512.5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15905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532.25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408.5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 / D2307)*100</f>
        <v>101.22777777777779</v>
      </c>
      <c r="P2307" s="6">
        <f t="shared" ref="P2307:P2370" si="217">AVERAGE(E2307,L2307)</f>
        <v>9194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62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21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8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57.5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13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28.5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552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1.5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61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342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51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 / D2371)*100</f>
        <v>0</v>
      </c>
      <c r="P2371" s="6">
        <f t="shared" ref="P2371:P2434" si="223">AVERAGE(E2371,L2371)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43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93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25.5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5.5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29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789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38.5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219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8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15.5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13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25.5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2.5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5.5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16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77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14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3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5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2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2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 / D2435)*100</f>
        <v>0</v>
      </c>
      <c r="P2435" s="6">
        <f t="shared" ref="P2435:P2498" si="229">AVERAGE(E2435,L2435)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6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 / D2499)*100</f>
        <v>112.7715</v>
      </c>
      <c r="P2499" s="6">
        <f t="shared" ref="P2499:P2562" si="235">AVERAGE(E2499,L2499)</f>
        <v>2283.4299999999998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16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 / D2563)*100</f>
        <v>0</v>
      </c>
      <c r="P2563" s="6">
        <f t="shared" ref="P2563:P2626" si="241">AVERAGE(E2563,L2563)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39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61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5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3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3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14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46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 / D2627)*100</f>
        <v>956</v>
      </c>
      <c r="P2627" s="6">
        <f t="shared" ref="P2627:P2690" si="247">AVERAGE(E2627,L2627)</f>
        <v>743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44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 / D2691)*100</f>
        <v>2.8571428571428571E-3</v>
      </c>
      <c r="P2691" s="6">
        <f t="shared" ref="P2691:P2754" si="253">AVERAGE(E2691,L2691)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13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37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37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808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576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 / D2755)*100</f>
        <v>19</v>
      </c>
      <c r="P2755" s="6">
        <f t="shared" ref="P2755:P2818" si="259">AVERAGE(E2755,L2755)</f>
        <v>194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672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609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603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3624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2688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1510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617.5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1035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1613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1039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1088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39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375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472.5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680.5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339.5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6468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229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2290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1381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2874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840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309.5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2208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 / D2819)*100</f>
        <v>130</v>
      </c>
      <c r="P2819" s="6">
        <f t="shared" ref="P2819:P2882" si="265">AVERAGE(E2819,L2819)</f>
        <v>406.5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2672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146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517.5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3047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69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1087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1214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1686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1479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248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435.5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1366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5.5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15.5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36.5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3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162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50.5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152.5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76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18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137.5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41.5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29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10.5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21.5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23.5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257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91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379.5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240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480.5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137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328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33.5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15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 / D2883)*100</f>
        <v>0</v>
      </c>
      <c r="P2883" s="6">
        <f t="shared" ref="P2883:P2946" si="271">AVERAGE(E2883,L2883)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128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956.5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94.5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67.5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5.5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3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578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12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141.5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258.5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13.5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13.5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318.5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276.5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164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1706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4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13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21.5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39.5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319.5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286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2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134.5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10.5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335.5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1028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2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307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76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223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691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28.5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342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66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253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155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512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402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657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 / D2947)*100</f>
        <v>0</v>
      </c>
      <c r="P2947" s="6">
        <f t="shared" ref="P2947:P3010" si="277">AVERAGE(E2947,L2947)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2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16.5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13.5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577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304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363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671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619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837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821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1624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1062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67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493.5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2558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2627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2581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6138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1294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514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5244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254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1526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550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 / D3011)*100</f>
        <v>119.756</v>
      </c>
      <c r="P3011" s="6">
        <f t="shared" ref="P3011:P3074" si="283">AVERAGE(E3011,L3011)</f>
        <v>15033.5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198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2370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1774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4379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3535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2662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5075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3850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4250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954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549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516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2027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431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38.5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21.5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3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231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305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6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88.5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74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175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3645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2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 / D3075)*100</f>
        <v>2.3035714285714284E-2</v>
      </c>
      <c r="P3075" s="6">
        <f t="shared" ref="P3075:P3138" si="289">AVERAGE(E3075,L3075)</f>
        <v>326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658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778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53.5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37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1054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29.5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238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26.5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63.5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64.5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13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25.5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920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156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3174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6.5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595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22.5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3967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14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5.5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2702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265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2336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220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776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3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69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5.5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59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15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8204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5.5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189.5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328.5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5.5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278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84.5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330.5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 / D3139)*100</f>
        <v>3.3333333333333335</v>
      </c>
      <c r="P3139" s="6">
        <f t="shared" ref="P3139:P3202" si="295">AVERAGE(E3139,L3139)</f>
        <v>25.5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1353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50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133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24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3785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2631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11859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1209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662.5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1774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1199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4014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2313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1088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7261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1370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620.5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1770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1583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1158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3867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5187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2769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1493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1327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741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280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2328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512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1670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8844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55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903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 / D3203)*100</f>
        <v>1.25</v>
      </c>
      <c r="P3203" s="6">
        <f t="shared" ref="P3203:P3266" si="301">AVERAGE(E3203,L3203)</f>
        <v>13.5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128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2572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3027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1018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6218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2125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1602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1043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635.5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765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1447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819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669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7831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10115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1612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4984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4149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858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11087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840.5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1463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10240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271.5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6491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3720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1682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1312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 / D3267)*100</f>
        <v>164</v>
      </c>
      <c r="P3267" s="6">
        <f t="shared" ref="P3267:P3330" si="307">AVERAGE(E3267,L3267)</f>
        <v>2245.5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4020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1301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4095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930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7794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908.5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2679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2765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1045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442.5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1267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1248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292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152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367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1104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2774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2037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1342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543.4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294.5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3268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1271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1175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872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566.5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1272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278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276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654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232.5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421.5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1322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 / D3331)*100</f>
        <v>116.8</v>
      </c>
      <c r="P3331" s="6">
        <f t="shared" ref="P3331:P3394" si="313">AVERAGE(E3331,L3331)</f>
        <v>597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831.5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2706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129.5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1689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3089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611.5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331.5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834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774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1853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2723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809.5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774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4598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3943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1625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561.5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460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534.5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896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143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531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1891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4010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306.5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2069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1786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992.5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801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5756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779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566.5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256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 / D3395)*100</f>
        <v>105.80000000000001</v>
      </c>
      <c r="P3395" s="6">
        <f t="shared" ref="P3395:P3458" si="319">AVERAGE(E3395,L3395)</f>
        <v>815.5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405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479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796.5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152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2254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645.5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5063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1510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8315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5061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536.5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319.5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1513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332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104.5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2407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1488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500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180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2071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764.5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1053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103.5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4798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569.5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2666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1533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1304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129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950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553.5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546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1175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692.5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399.5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337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784.5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199.5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363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5067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 / D3459)*100</f>
        <v>140.19999999999999</v>
      </c>
      <c r="P3459" s="6">
        <f t="shared" ref="P3459:P3522" si="325">AVERAGE(E3459,L3459)</f>
        <v>1429.5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621.5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333.5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484.5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353.5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261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5226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1048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1619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192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551.5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1032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178.5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159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1157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987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2115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1450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845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2356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651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400.5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764.5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1905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867.5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866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552.5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776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504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1537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5256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97.5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460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768.5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508.5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280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1563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1018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 / D3523)*100</f>
        <v>169.42857142857144</v>
      </c>
      <c r="P3523" s="6">
        <f t="shared" ref="P3523:P3586" si="331">AVERAGE(E3523,L3523)</f>
        <v>303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714.5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2313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5115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268.5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1700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853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339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1386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653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584.5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319.5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4007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123.5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623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1326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365.5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188.5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646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2854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799.5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1262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129.5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572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531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1342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396.5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1207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1115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50297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263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529.5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1772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1307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250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511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593.5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564.5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564.5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928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254.5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1581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3100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52.5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403.5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768.6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257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526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772.5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 / D3587)*100</f>
        <v>119.11764705882352</v>
      </c>
      <c r="P3587" s="6">
        <f t="shared" ref="P3587:P3650" si="337">AVERAGE(E3587,L3587)</f>
        <v>2036.5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330.5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106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2581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2538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621.5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1290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1681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600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1299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564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513.5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8.5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1070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1727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237.5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1986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300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413.5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1513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827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635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1371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465.5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1038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573.5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5621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1681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1517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1579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2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643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470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109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29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8.5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16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20113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 / D3651)*100</f>
        <v>104</v>
      </c>
      <c r="P3651" s="6">
        <f t="shared" ref="P3651:P3714" si="343">AVERAGE(E3651,L3651)</f>
        <v>394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258.5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264.5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384.5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1327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2946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765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1537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1683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4077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121.5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447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364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619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531.5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699.5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126.5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1785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36.5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523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1116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568.5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1973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533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180.5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1657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1806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915.5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25729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638.5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222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1910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2019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1589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1095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2831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1280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312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772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1648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663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1480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916.5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941.5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931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295.5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5817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 / D3715)*100</f>
        <v>101.49999999999999</v>
      </c>
      <c r="P3715" s="6">
        <f t="shared" ref="P3715:P3778" si="349">AVERAGE(E3715,L3715)</f>
        <v>1024.5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5166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635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621.5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212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2542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851.5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198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1024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946.5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183.5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50.5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316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67.5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217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11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5.5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77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138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406.5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186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52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5.5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101.5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13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266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290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678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749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 / D3779)*100</f>
        <v>143.19999999999999</v>
      </c>
      <c r="P3779" s="6">
        <f t="shared" ref="P3779:P3842" si="355">AVERAGE(E3779,L3779)</f>
        <v>1461.5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60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6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515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203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2.5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3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232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512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926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422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1101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1068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290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545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225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2660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370.5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2514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254.5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114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632.5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710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1664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164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457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50462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34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 / D3843)*100</f>
        <v>8.7200000000000006</v>
      </c>
      <c r="P3843" s="6">
        <f t="shared" ref="P3843:P3906" si="361">AVERAGE(E3843,L3843)</f>
        <v>453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560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542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2058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427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98.5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853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1086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21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438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11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14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904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13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132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5.5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536.5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50.5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31.5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332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6.5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128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5.5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755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5.5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13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278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63.5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1266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133.5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25.5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87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225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415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63.5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70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13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748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2.5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 / D3907)*100</f>
        <v>11.533333333333333</v>
      </c>
      <c r="P3907" s="6">
        <f t="shared" ref="P3907:P3970" si="367">AVERAGE(E3907,L3907)</f>
        <v>90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513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78.5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34.5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69.5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94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503.5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468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3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5.5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61.5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46.5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69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33.5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700.5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1165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9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8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13.5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329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233.5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557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281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669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201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3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6.5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26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897.5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3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100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51.5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804.5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13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13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216.5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4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328.5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152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24.5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11.5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24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64.5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144.5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23.5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210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269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 / D3971)*100</f>
        <v>7.4690265486725664</v>
      </c>
      <c r="P3971" s="6">
        <f t="shared" ref="P3971:P4034" si="373">AVERAGE(E3971,L3971)</f>
        <v>108.5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6.5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71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109.5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1971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315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655.5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111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58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228.5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616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87.5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52.5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330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250.5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82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18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36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50.5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275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2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3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37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257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363.5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585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5.5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233.5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13.5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101.5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21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1.5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3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32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39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890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11.5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14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38.5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53.5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67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16.5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51.5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63.5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6359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5.5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127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111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286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203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210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 / D4035)*100</f>
        <v>25.698702928870294</v>
      </c>
      <c r="P4035" s="6">
        <f t="shared" ref="P4035:P4098" si="379">AVERAGE(E4035,L4035)</f>
        <v>3117.9949999999999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101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1855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1420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41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152.5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152.5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1251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11.5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12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236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57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1546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8.5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569.5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56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451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402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390.5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49.5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128.5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145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246.5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72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15.5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13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1531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221.5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85.5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3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19.5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378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294.5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670.5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3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181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2.5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382.5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5.5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5.5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26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109.5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124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17.5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106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10.5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32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369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400.5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202.5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 / D4099)*100</f>
        <v>0</v>
      </c>
      <c r="P4099" s="6">
        <f t="shared" ref="P4099:P4115" si="385">AVERAGE(E4099,L4099)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25.5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71.5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53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1153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22.5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30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46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50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3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T1" xr:uid="{77C7B750-0BE1-45D5-9697-DF2797675151}"/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theme="9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Dywayne Walker</cp:lastModifiedBy>
  <dcterms:created xsi:type="dcterms:W3CDTF">2017-04-20T15:17:24Z</dcterms:created>
  <dcterms:modified xsi:type="dcterms:W3CDTF">2019-02-15T04:24:52Z</dcterms:modified>
</cp:coreProperties>
</file>