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0" yWindow="0" windowWidth="28800" windowHeight="11775" activeTab="1"/>
  </bookViews>
  <sheets>
    <sheet name="показники" sheetId="1" r:id="rId1"/>
    <sheet name="квартири, площі" sheetId="2" r:id="rId2"/>
    <sheet name="норми" sheetId="3" r:id="rId3"/>
    <sheet name="сводка" sheetId="4" r:id="rId4"/>
  </sheets>
  <calcPr calcId="114210"/>
</workbook>
</file>

<file path=xl/calcChain.xml><?xml version="1.0" encoding="utf-8"?>
<calcChain xmlns="http://schemas.openxmlformats.org/spreadsheetml/2006/main">
  <c r="C108" i="4"/>
  <c r="F108"/>
  <c r="E108"/>
  <c r="G108"/>
  <c r="D108"/>
  <c r="R102" i="2"/>
  <c r="S102"/>
  <c r="T102"/>
  <c r="L102"/>
  <c r="M102"/>
  <c r="P102"/>
  <c r="U102"/>
  <c r="R103"/>
  <c r="S103"/>
  <c r="T103"/>
  <c r="L103"/>
  <c r="M103"/>
  <c r="P103"/>
  <c r="U103"/>
  <c r="W102"/>
  <c r="R97"/>
  <c r="S97"/>
  <c r="T97"/>
  <c r="L97"/>
  <c r="M97"/>
  <c r="P97"/>
  <c r="U97"/>
  <c r="R98"/>
  <c r="S98"/>
  <c r="T98"/>
  <c r="L98"/>
  <c r="M98"/>
  <c r="P98"/>
  <c r="U98"/>
  <c r="R99"/>
  <c r="S99"/>
  <c r="T99"/>
  <c r="L99"/>
  <c r="M99"/>
  <c r="P99"/>
  <c r="U99"/>
  <c r="R100"/>
  <c r="S100"/>
  <c r="T100"/>
  <c r="L100"/>
  <c r="M100"/>
  <c r="P100"/>
  <c r="U100"/>
  <c r="W97"/>
  <c r="R93"/>
  <c r="S93"/>
  <c r="T93"/>
  <c r="L93"/>
  <c r="M93"/>
  <c r="P93"/>
  <c r="U93"/>
  <c r="R94"/>
  <c r="S94"/>
  <c r="T94"/>
  <c r="L94"/>
  <c r="M94"/>
  <c r="P94"/>
  <c r="U94"/>
  <c r="R95"/>
  <c r="S95"/>
  <c r="T95"/>
  <c r="L95"/>
  <c r="M95"/>
  <c r="P95"/>
  <c r="U95"/>
  <c r="R96"/>
  <c r="S96"/>
  <c r="T96"/>
  <c r="L96"/>
  <c r="M96"/>
  <c r="P96"/>
  <c r="U96"/>
  <c r="W93"/>
  <c r="R89"/>
  <c r="S89"/>
  <c r="T89"/>
  <c r="L89"/>
  <c r="M89"/>
  <c r="P89"/>
  <c r="U89"/>
  <c r="R90"/>
  <c r="S90"/>
  <c r="T90"/>
  <c r="L90"/>
  <c r="M90"/>
  <c r="P90"/>
  <c r="U90"/>
  <c r="R91"/>
  <c r="S91"/>
  <c r="T91"/>
  <c r="L91"/>
  <c r="M91"/>
  <c r="P91"/>
  <c r="U91"/>
  <c r="R92"/>
  <c r="S92"/>
  <c r="T92"/>
  <c r="L92"/>
  <c r="M92"/>
  <c r="P92"/>
  <c r="U92"/>
  <c r="W89"/>
  <c r="R85"/>
  <c r="S85"/>
  <c r="T85"/>
  <c r="L85"/>
  <c r="M85"/>
  <c r="P85"/>
  <c r="U85"/>
  <c r="R86"/>
  <c r="S86"/>
  <c r="T86"/>
  <c r="L86"/>
  <c r="M86"/>
  <c r="P86"/>
  <c r="U86"/>
  <c r="R87"/>
  <c r="S87"/>
  <c r="T87"/>
  <c r="L87"/>
  <c r="M87"/>
  <c r="P87"/>
  <c r="U87"/>
  <c r="W85"/>
  <c r="R81"/>
  <c r="S81"/>
  <c r="T81"/>
  <c r="L81"/>
  <c r="M81"/>
  <c r="P81"/>
  <c r="U81"/>
  <c r="R82"/>
  <c r="S82"/>
  <c r="T82"/>
  <c r="L82"/>
  <c r="M82"/>
  <c r="P82"/>
  <c r="U82"/>
  <c r="R83"/>
  <c r="S83"/>
  <c r="T83"/>
  <c r="L83"/>
  <c r="M83"/>
  <c r="P83"/>
  <c r="U83"/>
  <c r="W81"/>
  <c r="R77"/>
  <c r="S77"/>
  <c r="T77"/>
  <c r="L77"/>
  <c r="M77"/>
  <c r="P77"/>
  <c r="U77"/>
  <c r="R78"/>
  <c r="S78"/>
  <c r="T78"/>
  <c r="L78"/>
  <c r="M78"/>
  <c r="P78"/>
  <c r="U78"/>
  <c r="R79"/>
  <c r="S79"/>
  <c r="T79"/>
  <c r="L79"/>
  <c r="M79"/>
  <c r="P79"/>
  <c r="U79"/>
  <c r="R80"/>
  <c r="S80"/>
  <c r="T80"/>
  <c r="L80"/>
  <c r="M80"/>
  <c r="P80"/>
  <c r="U80"/>
  <c r="W77"/>
  <c r="R73"/>
  <c r="S73"/>
  <c r="T73"/>
  <c r="L73"/>
  <c r="M73"/>
  <c r="P73"/>
  <c r="U73"/>
  <c r="R74"/>
  <c r="S74"/>
  <c r="T74"/>
  <c r="L74"/>
  <c r="M74"/>
  <c r="P74"/>
  <c r="U74"/>
  <c r="R75"/>
  <c r="S75"/>
  <c r="T75"/>
  <c r="L75"/>
  <c r="M75"/>
  <c r="P75"/>
  <c r="U75"/>
  <c r="R76"/>
  <c r="S76"/>
  <c r="T76"/>
  <c r="L76"/>
  <c r="M76"/>
  <c r="P76"/>
  <c r="U76"/>
  <c r="W73"/>
  <c r="R70"/>
  <c r="S70"/>
  <c r="T70"/>
  <c r="L70"/>
  <c r="M70"/>
  <c r="P70"/>
  <c r="U70"/>
  <c r="R71"/>
  <c r="S71"/>
  <c r="T71"/>
  <c r="L71"/>
  <c r="M71"/>
  <c r="P71"/>
  <c r="U71"/>
  <c r="R72"/>
  <c r="S72"/>
  <c r="T72"/>
  <c r="L72"/>
  <c r="M72"/>
  <c r="P72"/>
  <c r="U72"/>
  <c r="W70"/>
  <c r="R64"/>
  <c r="S64"/>
  <c r="T64"/>
  <c r="L64"/>
  <c r="M64"/>
  <c r="P64"/>
  <c r="U64"/>
  <c r="R65"/>
  <c r="S65"/>
  <c r="T65"/>
  <c r="L65"/>
  <c r="M65"/>
  <c r="P65"/>
  <c r="U65"/>
  <c r="R66"/>
  <c r="S66"/>
  <c r="T66"/>
  <c r="L66"/>
  <c r="M66"/>
  <c r="P66"/>
  <c r="U66"/>
  <c r="R67"/>
  <c r="S67"/>
  <c r="T67"/>
  <c r="L67"/>
  <c r="M67"/>
  <c r="P67"/>
  <c r="U67"/>
  <c r="R68"/>
  <c r="S68"/>
  <c r="T68"/>
  <c r="L68"/>
  <c r="M68"/>
  <c r="P68"/>
  <c r="U68"/>
  <c r="W64"/>
  <c r="R60"/>
  <c r="S60"/>
  <c r="T60"/>
  <c r="L60"/>
  <c r="M60"/>
  <c r="P60"/>
  <c r="U60"/>
  <c r="R61"/>
  <c r="S61"/>
  <c r="T61"/>
  <c r="L61"/>
  <c r="M61"/>
  <c r="P61"/>
  <c r="U61"/>
  <c r="R62"/>
  <c r="S62"/>
  <c r="T62"/>
  <c r="L62"/>
  <c r="M62"/>
  <c r="P62"/>
  <c r="U62"/>
  <c r="R63"/>
  <c r="S63"/>
  <c r="T63"/>
  <c r="L63"/>
  <c r="M63"/>
  <c r="P63"/>
  <c r="U63"/>
  <c r="W60"/>
  <c r="R57"/>
  <c r="S57"/>
  <c r="T57"/>
  <c r="L57"/>
  <c r="M57"/>
  <c r="P57"/>
  <c r="U57"/>
  <c r="R58"/>
  <c r="S58"/>
  <c r="T58"/>
  <c r="L58"/>
  <c r="M58"/>
  <c r="P58"/>
  <c r="U58"/>
  <c r="R59"/>
  <c r="S59"/>
  <c r="T59"/>
  <c r="L59"/>
  <c r="M59"/>
  <c r="P59"/>
  <c r="U59"/>
  <c r="W57"/>
  <c r="R54"/>
  <c r="S54"/>
  <c r="T54"/>
  <c r="L54"/>
  <c r="M54"/>
  <c r="P54"/>
  <c r="U54"/>
  <c r="R55"/>
  <c r="S55"/>
  <c r="T55"/>
  <c r="L55"/>
  <c r="M55"/>
  <c r="P55"/>
  <c r="U55"/>
  <c r="R56"/>
  <c r="S56"/>
  <c r="T56"/>
  <c r="L56"/>
  <c r="M56"/>
  <c r="P56"/>
  <c r="U56"/>
  <c r="W54"/>
  <c r="R50"/>
  <c r="S50"/>
  <c r="T50"/>
  <c r="L50"/>
  <c r="M50"/>
  <c r="P50"/>
  <c r="U50"/>
  <c r="R51"/>
  <c r="S51"/>
  <c r="T51"/>
  <c r="L51"/>
  <c r="M51"/>
  <c r="P51"/>
  <c r="U51"/>
  <c r="R52"/>
  <c r="S52"/>
  <c r="T52"/>
  <c r="L52"/>
  <c r="M52"/>
  <c r="P52"/>
  <c r="U52"/>
  <c r="R53"/>
  <c r="S53"/>
  <c r="T53"/>
  <c r="L53"/>
  <c r="M53"/>
  <c r="P53"/>
  <c r="U53"/>
  <c r="W50"/>
  <c r="R46"/>
  <c r="S46"/>
  <c r="T46"/>
  <c r="L46"/>
  <c r="M46"/>
  <c r="P46"/>
  <c r="U46"/>
  <c r="R47"/>
  <c r="S47"/>
  <c r="T47"/>
  <c r="L47"/>
  <c r="M47"/>
  <c r="P47"/>
  <c r="U47"/>
  <c r="R48"/>
  <c r="S48"/>
  <c r="T48"/>
  <c r="L48"/>
  <c r="M48"/>
  <c r="P48"/>
  <c r="U48"/>
  <c r="R49"/>
  <c r="S49"/>
  <c r="T49"/>
  <c r="L49"/>
  <c r="M49"/>
  <c r="P49"/>
  <c r="U49"/>
  <c r="W46"/>
  <c r="R41"/>
  <c r="S41"/>
  <c r="T41"/>
  <c r="L41"/>
  <c r="M41"/>
  <c r="P41"/>
  <c r="U41"/>
  <c r="R42"/>
  <c r="S42"/>
  <c r="T42"/>
  <c r="L42"/>
  <c r="M42"/>
  <c r="P42"/>
  <c r="U42"/>
  <c r="R43"/>
  <c r="S43"/>
  <c r="T43"/>
  <c r="L43"/>
  <c r="M43"/>
  <c r="P43"/>
  <c r="U43"/>
  <c r="R44"/>
  <c r="S44"/>
  <c r="T44"/>
  <c r="L44"/>
  <c r="M44"/>
  <c r="P44"/>
  <c r="U44"/>
  <c r="W41"/>
  <c r="R37"/>
  <c r="S37"/>
  <c r="T37"/>
  <c r="L37"/>
  <c r="M37"/>
  <c r="P37"/>
  <c r="U37"/>
  <c r="R38"/>
  <c r="S38"/>
  <c r="T38"/>
  <c r="L38"/>
  <c r="M38"/>
  <c r="P38"/>
  <c r="U38"/>
  <c r="R39"/>
  <c r="S39"/>
  <c r="T39"/>
  <c r="L39"/>
  <c r="M39"/>
  <c r="P39"/>
  <c r="U39"/>
  <c r="R40"/>
  <c r="S40"/>
  <c r="T40"/>
  <c r="L40"/>
  <c r="M40"/>
  <c r="P40"/>
  <c r="U40"/>
  <c r="W37"/>
  <c r="R33"/>
  <c r="S33"/>
  <c r="T33"/>
  <c r="L33"/>
  <c r="M33"/>
  <c r="P33"/>
  <c r="U33"/>
  <c r="R34"/>
  <c r="S34"/>
  <c r="T34"/>
  <c r="L34"/>
  <c r="M34"/>
  <c r="P34"/>
  <c r="U34"/>
  <c r="R35"/>
  <c r="S35"/>
  <c r="T35"/>
  <c r="L35"/>
  <c r="M35"/>
  <c r="P35"/>
  <c r="U35"/>
  <c r="R36"/>
  <c r="S36"/>
  <c r="T36"/>
  <c r="L36"/>
  <c r="M36"/>
  <c r="P36"/>
  <c r="U36"/>
  <c r="W33"/>
  <c r="R29"/>
  <c r="S29"/>
  <c r="T29"/>
  <c r="L29"/>
  <c r="M29"/>
  <c r="P29"/>
  <c r="U29"/>
  <c r="R30"/>
  <c r="S30"/>
  <c r="T30"/>
  <c r="L30"/>
  <c r="M30"/>
  <c r="P30"/>
  <c r="U30"/>
  <c r="R31"/>
  <c r="S31"/>
  <c r="T31"/>
  <c r="L31"/>
  <c r="M31"/>
  <c r="P31"/>
  <c r="U31"/>
  <c r="R32"/>
  <c r="S32"/>
  <c r="T32"/>
  <c r="L32"/>
  <c r="M32"/>
  <c r="P32"/>
  <c r="U32"/>
  <c r="W29"/>
  <c r="R26"/>
  <c r="S26"/>
  <c r="T26"/>
  <c r="L26"/>
  <c r="M26"/>
  <c r="P26"/>
  <c r="U26"/>
  <c r="R27"/>
  <c r="S27"/>
  <c r="T27"/>
  <c r="L27"/>
  <c r="M27"/>
  <c r="P27"/>
  <c r="U27"/>
  <c r="R28"/>
  <c r="S28"/>
  <c r="T28"/>
  <c r="L28"/>
  <c r="M28"/>
  <c r="P28"/>
  <c r="U28"/>
  <c r="W26"/>
  <c r="R20"/>
  <c r="S20"/>
  <c r="T20"/>
  <c r="L20"/>
  <c r="M20"/>
  <c r="P20"/>
  <c r="U20"/>
  <c r="R21"/>
  <c r="S21"/>
  <c r="T21"/>
  <c r="L21"/>
  <c r="M21"/>
  <c r="P21"/>
  <c r="U21"/>
  <c r="R22"/>
  <c r="S22"/>
  <c r="T22"/>
  <c r="L22"/>
  <c r="M22"/>
  <c r="P22"/>
  <c r="U22"/>
  <c r="R23"/>
  <c r="S23"/>
  <c r="T23"/>
  <c r="L23"/>
  <c r="M23"/>
  <c r="P23"/>
  <c r="U23"/>
  <c r="W20"/>
  <c r="R16"/>
  <c r="S16"/>
  <c r="T16"/>
  <c r="L16"/>
  <c r="M16"/>
  <c r="P16"/>
  <c r="U16"/>
  <c r="R17"/>
  <c r="S17"/>
  <c r="T17"/>
  <c r="L17"/>
  <c r="M17"/>
  <c r="P17"/>
  <c r="U17"/>
  <c r="R18"/>
  <c r="S18"/>
  <c r="T18"/>
  <c r="L18"/>
  <c r="M18"/>
  <c r="P18"/>
  <c r="U18"/>
  <c r="R19"/>
  <c r="S19"/>
  <c r="T19"/>
  <c r="L19"/>
  <c r="M19"/>
  <c r="P19"/>
  <c r="U19"/>
  <c r="W16"/>
  <c r="R12"/>
  <c r="S12"/>
  <c r="T12"/>
  <c r="L12"/>
  <c r="M12"/>
  <c r="P12"/>
  <c r="U12"/>
  <c r="R13"/>
  <c r="S13"/>
  <c r="T13"/>
  <c r="L13"/>
  <c r="M13"/>
  <c r="P13"/>
  <c r="U13"/>
  <c r="R14"/>
  <c r="S14"/>
  <c r="T14"/>
  <c r="L14"/>
  <c r="M14"/>
  <c r="P14"/>
  <c r="U14"/>
  <c r="R15"/>
  <c r="S15"/>
  <c r="T15"/>
  <c r="L15"/>
  <c r="M15"/>
  <c r="P15"/>
  <c r="U15"/>
  <c r="W12"/>
  <c r="R8"/>
  <c r="S8"/>
  <c r="T8"/>
  <c r="L8"/>
  <c r="M8"/>
  <c r="P8"/>
  <c r="U8"/>
  <c r="R9"/>
  <c r="S9"/>
  <c r="T9"/>
  <c r="L9"/>
  <c r="M9"/>
  <c r="P9"/>
  <c r="U9"/>
  <c r="R10"/>
  <c r="S10"/>
  <c r="T10"/>
  <c r="L10"/>
  <c r="M10"/>
  <c r="P10"/>
  <c r="U10"/>
  <c r="W8"/>
  <c r="V102"/>
  <c r="V97"/>
  <c r="V93"/>
  <c r="V89"/>
  <c r="V85"/>
  <c r="V77"/>
  <c r="V73"/>
  <c r="V81"/>
  <c r="V70"/>
  <c r="V64"/>
  <c r="V60"/>
  <c r="V57"/>
  <c r="V54"/>
  <c r="V50"/>
  <c r="V46"/>
  <c r="V41"/>
  <c r="V37"/>
  <c r="V33"/>
  <c r="V29"/>
  <c r="V26"/>
  <c r="V20"/>
  <c r="V16"/>
  <c r="V12"/>
  <c r="V8"/>
  <c r="V104"/>
  <c r="AH101"/>
  <c r="AH88"/>
  <c r="AH84"/>
  <c r="AH69"/>
  <c r="AH45"/>
  <c r="AH25"/>
  <c r="AH24"/>
  <c r="AH11"/>
  <c r="AH7"/>
  <c r="AH6"/>
  <c r="AH5"/>
  <c r="AH4"/>
  <c r="AH3"/>
  <c r="AH2"/>
  <c r="AB101"/>
  <c r="AB88"/>
  <c r="AB84"/>
  <c r="AB69"/>
  <c r="AB45"/>
  <c r="AB25"/>
  <c r="AB24"/>
  <c r="AB11"/>
  <c r="AB7"/>
  <c r="AB6"/>
  <c r="AB5"/>
  <c r="AB4"/>
  <c r="AB3"/>
  <c r="AB2"/>
  <c r="S107"/>
  <c r="R107"/>
  <c r="F105"/>
  <c r="F109"/>
  <c r="E105"/>
  <c r="E109"/>
  <c r="T107"/>
  <c r="F106"/>
  <c r="E106"/>
  <c r="U105"/>
  <c r="X26"/>
  <c r="X12"/>
  <c r="T108"/>
  <c r="Z108"/>
  <c r="AN88"/>
  <c r="X20"/>
  <c r="X102"/>
  <c r="X41"/>
  <c r="X85"/>
  <c r="X54"/>
  <c r="T109"/>
  <c r="Z109"/>
  <c r="AO93"/>
  <c r="X89"/>
  <c r="X77"/>
  <c r="X50"/>
  <c r="X16"/>
  <c r="X60"/>
  <c r="X97"/>
  <c r="X33"/>
  <c r="X81"/>
  <c r="X64"/>
  <c r="X93"/>
  <c r="X46"/>
  <c r="X70"/>
  <c r="X37"/>
  <c r="X57"/>
  <c r="X73"/>
  <c r="T105"/>
  <c r="X29"/>
  <c r="AN41"/>
  <c r="AN4"/>
  <c r="AN33"/>
  <c r="AN46"/>
  <c r="AN73"/>
  <c r="AN25"/>
  <c r="AN26"/>
  <c r="AN54"/>
  <c r="AN57"/>
  <c r="AN2"/>
  <c r="AN69"/>
  <c r="AN85"/>
  <c r="AN89"/>
  <c r="AN16"/>
  <c r="AN7"/>
  <c r="AN101"/>
  <c r="AN6"/>
  <c r="AN84"/>
  <c r="AN81"/>
  <c r="AN77"/>
  <c r="AN70"/>
  <c r="AN37"/>
  <c r="AN64"/>
  <c r="AN20"/>
  <c r="AN60"/>
  <c r="AN24"/>
  <c r="AN12"/>
  <c r="AN11"/>
  <c r="AN8"/>
  <c r="AN29"/>
  <c r="AN50"/>
  <c r="AN93"/>
  <c r="AN5"/>
  <c r="AN102"/>
  <c r="AN3"/>
  <c r="AN97"/>
  <c r="AN45"/>
  <c r="AO41"/>
  <c r="AO85"/>
  <c r="AO102"/>
  <c r="AO46"/>
  <c r="AO89"/>
  <c r="AO25"/>
  <c r="AO70"/>
  <c r="AO37"/>
  <c r="AO60"/>
  <c r="AO81"/>
  <c r="AO8"/>
  <c r="AO88"/>
  <c r="AO24"/>
  <c r="AO5"/>
  <c r="AO2"/>
  <c r="AO20"/>
  <c r="AO77"/>
  <c r="AO29"/>
  <c r="AO69"/>
  <c r="AO64"/>
  <c r="AO50"/>
  <c r="AO3"/>
  <c r="AO7"/>
  <c r="AO54"/>
  <c r="AO26"/>
  <c r="AO57"/>
  <c r="AO4"/>
  <c r="T135"/>
  <c r="AO73"/>
  <c r="AO12"/>
  <c r="AO11"/>
  <c r="AO84"/>
  <c r="AO101"/>
  <c r="AO33"/>
  <c r="AO97"/>
  <c r="AO45"/>
  <c r="AO6"/>
  <c r="AO16"/>
  <c r="W104"/>
  <c r="X8"/>
  <c r="T106"/>
  <c r="U106"/>
  <c r="AN104"/>
  <c r="AO104"/>
  <c r="T145"/>
  <c r="T156"/>
  <c r="T174"/>
  <c r="Y33"/>
  <c r="Z33"/>
  <c r="AA33"/>
  <c r="Y102"/>
  <c r="Z102"/>
  <c r="AA102"/>
  <c r="Y46"/>
  <c r="Z46"/>
  <c r="AA46"/>
  <c r="Y8"/>
  <c r="Y93"/>
  <c r="Z93"/>
  <c r="AA93"/>
  <c r="Y41"/>
  <c r="Z41"/>
  <c r="AA41"/>
  <c r="Y12"/>
  <c r="Z12"/>
  <c r="AA12"/>
  <c r="Y16"/>
  <c r="Z16"/>
  <c r="AA16"/>
  <c r="Y26"/>
  <c r="Z26"/>
  <c r="AA26"/>
  <c r="Y29"/>
  <c r="Z29"/>
  <c r="AA29"/>
  <c r="Y64"/>
  <c r="Z64"/>
  <c r="AA64"/>
  <c r="Y37"/>
  <c r="Z37"/>
  <c r="AA37"/>
  <c r="Y57"/>
  <c r="Z57"/>
  <c r="AA57"/>
  <c r="Y97"/>
  <c r="Z97"/>
  <c r="AA97"/>
  <c r="Y54"/>
  <c r="Z54"/>
  <c r="AA54"/>
  <c r="Y60"/>
  <c r="Z60"/>
  <c r="AA60"/>
  <c r="Y77"/>
  <c r="Z77"/>
  <c r="AA77"/>
  <c r="Y89"/>
  <c r="Z89"/>
  <c r="AA89"/>
  <c r="Y73"/>
  <c r="Z73"/>
  <c r="AA73"/>
  <c r="Y20"/>
  <c r="Z20"/>
  <c r="AA20"/>
  <c r="Y85"/>
  <c r="Z85"/>
  <c r="AA85"/>
  <c r="Y50"/>
  <c r="Z50"/>
  <c r="AA50"/>
  <c r="Y81"/>
  <c r="Z81"/>
  <c r="AA81"/>
  <c r="Y70"/>
  <c r="Z70"/>
  <c r="AA70"/>
  <c r="AB81"/>
  <c r="AB54"/>
  <c r="AB12"/>
  <c r="AB50"/>
  <c r="AB97"/>
  <c r="AB41"/>
  <c r="AB70"/>
  <c r="AB93"/>
  <c r="AB20"/>
  <c r="AB37"/>
  <c r="Z8"/>
  <c r="AA8"/>
  <c r="AA104"/>
  <c r="Y104"/>
  <c r="T110"/>
  <c r="T162"/>
  <c r="T167"/>
  <c r="AB57"/>
  <c r="AB73"/>
  <c r="AB64"/>
  <c r="AB46"/>
  <c r="AB60"/>
  <c r="AB85"/>
  <c r="AB89"/>
  <c r="AB29"/>
  <c r="AB102"/>
  <c r="AB16"/>
  <c r="AB77"/>
  <c r="AB26"/>
  <c r="AB33"/>
  <c r="AB8"/>
  <c r="AB104"/>
  <c r="T117"/>
  <c r="T116"/>
  <c r="T118"/>
  <c r="T115"/>
  <c r="AC84"/>
  <c r="AC11"/>
  <c r="AC69"/>
  <c r="AC25"/>
  <c r="AC88"/>
  <c r="AC45"/>
  <c r="AC101"/>
  <c r="AC24"/>
  <c r="AC46"/>
  <c r="AC73"/>
  <c r="AC12"/>
  <c r="AC6"/>
  <c r="AC64"/>
  <c r="AC41"/>
  <c r="AC20"/>
  <c r="AC3"/>
  <c r="AC97"/>
  <c r="AC26"/>
  <c r="AC16"/>
  <c r="AC81"/>
  <c r="AC60"/>
  <c r="AC5"/>
  <c r="AC37"/>
  <c r="AC54"/>
  <c r="AC4"/>
  <c r="AC57"/>
  <c r="AC93"/>
  <c r="AC85"/>
  <c r="AC102"/>
  <c r="AC7"/>
  <c r="AC77"/>
  <c r="AC50"/>
  <c r="AC89"/>
  <c r="AC2"/>
  <c r="AC29"/>
  <c r="AC70"/>
  <c r="AC8"/>
  <c r="AC33"/>
  <c r="AC104"/>
  <c r="AD54"/>
  <c r="AD50"/>
  <c r="AD64"/>
  <c r="AD93"/>
  <c r="AD12"/>
  <c r="AD20"/>
  <c r="AD33"/>
  <c r="AD102"/>
  <c r="AD70"/>
  <c r="AD81"/>
  <c r="AD73"/>
  <c r="AD77"/>
  <c r="AD37"/>
  <c r="AD41"/>
  <c r="AD8"/>
  <c r="AD60"/>
  <c r="AD85"/>
  <c r="AD29"/>
  <c r="AD16"/>
  <c r="AD57"/>
  <c r="AD26"/>
  <c r="AD89"/>
  <c r="AD97"/>
  <c r="AD46"/>
  <c r="AE73"/>
  <c r="AF73"/>
  <c r="AE57"/>
  <c r="AF57"/>
  <c r="AE64"/>
  <c r="AF64"/>
  <c r="AE81"/>
  <c r="AF81"/>
  <c r="AE8"/>
  <c r="AF8"/>
  <c r="AH8"/>
  <c r="AE41"/>
  <c r="AF41"/>
  <c r="AE37"/>
  <c r="AF37"/>
  <c r="AE93"/>
  <c r="AF93"/>
  <c r="AH93"/>
  <c r="AE97"/>
  <c r="AF97"/>
  <c r="AE16"/>
  <c r="AF16"/>
  <c r="AE46"/>
  <c r="AF46"/>
  <c r="AE102"/>
  <c r="AF102"/>
  <c r="AE20"/>
  <c r="AF20"/>
  <c r="AH20"/>
  <c r="AE26"/>
  <c r="AF26"/>
  <c r="AE12"/>
  <c r="AF12"/>
  <c r="AE50"/>
  <c r="AF50"/>
  <c r="AE89"/>
  <c r="AF89"/>
  <c r="AE77"/>
  <c r="AF77"/>
  <c r="AE85"/>
  <c r="AF85"/>
  <c r="AE33"/>
  <c r="AF33"/>
  <c r="AE29"/>
  <c r="AF29"/>
  <c r="AE70"/>
  <c r="AF70"/>
  <c r="AE54"/>
  <c r="AF54"/>
  <c r="AE60"/>
  <c r="AF60"/>
  <c r="AD104"/>
  <c r="T111"/>
  <c r="AG54"/>
  <c r="AH54"/>
  <c r="AG70"/>
  <c r="AH70"/>
  <c r="AG26"/>
  <c r="AH26"/>
  <c r="AG41"/>
  <c r="AH41"/>
  <c r="AG50"/>
  <c r="AH50"/>
  <c r="AG12"/>
  <c r="AH12"/>
  <c r="AG29"/>
  <c r="AH29"/>
  <c r="AG33"/>
  <c r="AH33"/>
  <c r="AG102"/>
  <c r="AH102"/>
  <c r="AG81"/>
  <c r="AH81"/>
  <c r="AG60"/>
  <c r="AH60"/>
  <c r="AG37"/>
  <c r="AH37"/>
  <c r="AG85"/>
  <c r="AH85"/>
  <c r="AG46"/>
  <c r="AH46"/>
  <c r="AG64"/>
  <c r="AH64"/>
  <c r="AG77"/>
  <c r="AH77"/>
  <c r="AG16"/>
  <c r="AH16"/>
  <c r="AG57"/>
  <c r="AH57"/>
  <c r="AG89"/>
  <c r="AH89"/>
  <c r="AG97"/>
  <c r="AH97"/>
  <c r="AG73"/>
  <c r="AH73"/>
  <c r="AG8"/>
  <c r="AF104"/>
  <c r="T121"/>
  <c r="AG93"/>
  <c r="AG20"/>
  <c r="AG104"/>
  <c r="T112"/>
  <c r="AH104"/>
  <c r="T119"/>
  <c r="T120"/>
  <c r="T122"/>
  <c r="AI101"/>
  <c r="AI25"/>
  <c r="AI5"/>
  <c r="AI45"/>
  <c r="AI7"/>
  <c r="AI69"/>
  <c r="AI84"/>
  <c r="AI3"/>
  <c r="AI24"/>
  <c r="AI6"/>
  <c r="AI4"/>
  <c r="AI88"/>
  <c r="AI2"/>
  <c r="AI11"/>
  <c r="AI8"/>
  <c r="AI93"/>
  <c r="AI20"/>
  <c r="AI64"/>
  <c r="AI41"/>
  <c r="AI77"/>
  <c r="AI102"/>
  <c r="AI37"/>
  <c r="AI73"/>
  <c r="AI97"/>
  <c r="AI50"/>
  <c r="AI54"/>
  <c r="AI33"/>
  <c r="AI29"/>
  <c r="AI57"/>
  <c r="AI89"/>
  <c r="AI12"/>
  <c r="AI26"/>
  <c r="AI46"/>
  <c r="AI85"/>
  <c r="AI60"/>
  <c r="AI81"/>
  <c r="AI70"/>
  <c r="AI16"/>
  <c r="AJ46"/>
  <c r="AP46"/>
  <c r="AJ50"/>
  <c r="AP50"/>
  <c r="AJ20"/>
  <c r="AP20"/>
  <c r="AJ26"/>
  <c r="AJ97"/>
  <c r="AJ93"/>
  <c r="AP93"/>
  <c r="AJ12"/>
  <c r="AP12"/>
  <c r="AJ73"/>
  <c r="AP73"/>
  <c r="AJ37"/>
  <c r="AP37"/>
  <c r="AJ57"/>
  <c r="AP57"/>
  <c r="AI104"/>
  <c r="AJ81"/>
  <c r="AP81"/>
  <c r="AJ29"/>
  <c r="AJ77"/>
  <c r="AP77"/>
  <c r="AJ8"/>
  <c r="AJ16"/>
  <c r="AP16"/>
  <c r="AJ70"/>
  <c r="AP70"/>
  <c r="AJ102"/>
  <c r="AP102"/>
  <c r="AJ60"/>
  <c r="AP60"/>
  <c r="AJ33"/>
  <c r="AJ41"/>
  <c r="AP41"/>
  <c r="AJ89"/>
  <c r="AP89"/>
  <c r="AJ85"/>
  <c r="AP85"/>
  <c r="AJ54"/>
  <c r="AP54"/>
  <c r="AJ64"/>
  <c r="AP64"/>
  <c r="AK8"/>
  <c r="AL8"/>
  <c r="AP8"/>
  <c r="AK29"/>
  <c r="AL29"/>
  <c r="AP29"/>
  <c r="AK97"/>
  <c r="AL97"/>
  <c r="AP97"/>
  <c r="AK33"/>
  <c r="AL33"/>
  <c r="AP33"/>
  <c r="AK26"/>
  <c r="AL26"/>
  <c r="AP26"/>
  <c r="AK93"/>
  <c r="AK60"/>
  <c r="AL60"/>
  <c r="AK81"/>
  <c r="AK102"/>
  <c r="AL102"/>
  <c r="AK70"/>
  <c r="AK57"/>
  <c r="AK89"/>
  <c r="AK37"/>
  <c r="AL37"/>
  <c r="AK20"/>
  <c r="AK16"/>
  <c r="AK41"/>
  <c r="AK77"/>
  <c r="AL77"/>
  <c r="AK73"/>
  <c r="AK50"/>
  <c r="AK64"/>
  <c r="AK54"/>
  <c r="AL54"/>
  <c r="AK85"/>
  <c r="AK12"/>
  <c r="AL12"/>
  <c r="AK46"/>
  <c r="AJ104"/>
  <c r="T113"/>
  <c r="Y162"/>
  <c r="Y167"/>
  <c r="AM69"/>
  <c r="AP69"/>
  <c r="AM25"/>
  <c r="AP25"/>
  <c r="AM7"/>
  <c r="AP7"/>
  <c r="AM84"/>
  <c r="AP84"/>
  <c r="AM11"/>
  <c r="AP11"/>
  <c r="AM3"/>
  <c r="AP3"/>
  <c r="AM5"/>
  <c r="AP5"/>
  <c r="AM24"/>
  <c r="AP24"/>
  <c r="AM2"/>
  <c r="AM6"/>
  <c r="AP6"/>
  <c r="AM45"/>
  <c r="AP45"/>
  <c r="AM88"/>
  <c r="AP88"/>
  <c r="AM101"/>
  <c r="AP101"/>
  <c r="AM4"/>
  <c r="AP4"/>
  <c r="AL20"/>
  <c r="AL81"/>
  <c r="AL46"/>
  <c r="AL50"/>
  <c r="AL64"/>
  <c r="AL73"/>
  <c r="AL89"/>
  <c r="AL57"/>
  <c r="AL93"/>
  <c r="AL70"/>
  <c r="AL85"/>
  <c r="AL41"/>
  <c r="AL16"/>
  <c r="AL104"/>
  <c r="AP2"/>
  <c r="AP104"/>
  <c r="AM104"/>
  <c r="T114"/>
</calcChain>
</file>

<file path=xl/sharedStrings.xml><?xml version="1.0" encoding="utf-8"?>
<sst xmlns="http://schemas.openxmlformats.org/spreadsheetml/2006/main" count="459" uniqueCount="219">
  <si>
    <t>Radio address</t>
  </si>
  <si>
    <t>Serial number</t>
  </si>
  <si>
    <t>Heating units totalizer</t>
  </si>
  <si>
    <t>Historic date - 1</t>
  </si>
  <si>
    <t>Historic value - 1</t>
  </si>
  <si>
    <t>Historic date - 2</t>
  </si>
  <si>
    <t>Historic value - 2</t>
  </si>
  <si>
    <t>Historic date - 14</t>
  </si>
  <si>
    <t>Historic value - 14</t>
  </si>
  <si>
    <t>Historic date - 15</t>
  </si>
  <si>
    <t>Historic value - 15</t>
  </si>
  <si>
    <t>Historic date - 16</t>
  </si>
  <si>
    <t>Historic value - 16</t>
  </si>
  <si>
    <t>Historic date - 17</t>
  </si>
  <si>
    <t>Historic value - 17</t>
  </si>
  <si>
    <t>Historic date - 18</t>
  </si>
  <si>
    <t>Historic value - 18</t>
  </si>
  <si>
    <t>1383,15</t>
  </si>
  <si>
    <t>01.11</t>
  </si>
  <si>
    <t>11.10</t>
  </si>
  <si>
    <t>16.04</t>
  </si>
  <si>
    <t>№ квартири</t>
  </si>
  <si>
    <t>№ розподілювача</t>
  </si>
  <si>
    <t>розташування</t>
  </si>
  <si>
    <t>кв.1</t>
  </si>
  <si>
    <t>кв.2</t>
  </si>
  <si>
    <t>кв.3</t>
  </si>
  <si>
    <t>кв.4</t>
  </si>
  <si>
    <t>кв.5</t>
  </si>
  <si>
    <t>кв.6</t>
  </si>
  <si>
    <t>кв.7</t>
  </si>
  <si>
    <t>кв.8</t>
  </si>
  <si>
    <t>кв.9</t>
  </si>
  <si>
    <t>кв.10</t>
  </si>
  <si>
    <t>кв.11</t>
  </si>
  <si>
    <t>кв.12</t>
  </si>
  <si>
    <t>кв.13</t>
  </si>
  <si>
    <t>кв.14</t>
  </si>
  <si>
    <t>кв.15</t>
  </si>
  <si>
    <t>кв.16</t>
  </si>
  <si>
    <t>кв.17</t>
  </si>
  <si>
    <t>кв.18</t>
  </si>
  <si>
    <t>кв.19</t>
  </si>
  <si>
    <t>кв.20</t>
  </si>
  <si>
    <t>кв.21</t>
  </si>
  <si>
    <t>кв.22</t>
  </si>
  <si>
    <t>кв.23</t>
  </si>
  <si>
    <t>кв.24</t>
  </si>
  <si>
    <t>кв.25</t>
  </si>
  <si>
    <t>кв.26</t>
  </si>
  <si>
    <t>кв.27</t>
  </si>
  <si>
    <t>кв.28</t>
  </si>
  <si>
    <t>кв.29</t>
  </si>
  <si>
    <t>кв.30</t>
  </si>
  <si>
    <t>кв.31</t>
  </si>
  <si>
    <t>кв.32</t>
  </si>
  <si>
    <t>кв.33</t>
  </si>
  <si>
    <t>кв.34</t>
  </si>
  <si>
    <t>кв.35</t>
  </si>
  <si>
    <t>кв.36</t>
  </si>
  <si>
    <t>оф.174</t>
  </si>
  <si>
    <t>оф.175</t>
  </si>
  <si>
    <t>зал</t>
  </si>
  <si>
    <t>кухня</t>
  </si>
  <si>
    <t>спальня 1</t>
  </si>
  <si>
    <t>спальня 2</t>
  </si>
  <si>
    <t>спальня</t>
  </si>
  <si>
    <t xml:space="preserve">спальня </t>
  </si>
  <si>
    <t>зал 1</t>
  </si>
  <si>
    <t>комната 1</t>
  </si>
  <si>
    <t>комната 2</t>
  </si>
  <si>
    <t>обладнана площа</t>
  </si>
  <si>
    <t>загальна площа будинку</t>
  </si>
  <si>
    <t>тип радіатора</t>
  </si>
  <si>
    <t>кіл-ть секцій</t>
  </si>
  <si>
    <t>розмір д/в/г см</t>
  </si>
  <si>
    <t>алюм</t>
  </si>
  <si>
    <t>72х55х9,5</t>
  </si>
  <si>
    <t>90х55х9,5</t>
  </si>
  <si>
    <t>65х55х8</t>
  </si>
  <si>
    <t>м-140</t>
  </si>
  <si>
    <t>45х60х14</t>
  </si>
  <si>
    <t>125х60х14</t>
  </si>
  <si>
    <t>135х60х14</t>
  </si>
  <si>
    <t>100х60х14</t>
  </si>
  <si>
    <t>35х60х14</t>
  </si>
  <si>
    <t>65х60х14</t>
  </si>
  <si>
    <t>70х60х14</t>
  </si>
  <si>
    <t>115х60х14</t>
  </si>
  <si>
    <t>115х55х9,5</t>
  </si>
  <si>
    <t>90х60х14</t>
  </si>
  <si>
    <t>55х60х14</t>
  </si>
  <si>
    <t>40х55х9,5</t>
  </si>
  <si>
    <t>96х40х8,5</t>
  </si>
  <si>
    <t>80х40х8,5</t>
  </si>
  <si>
    <t>75х60х7</t>
  </si>
  <si>
    <t>50х60х7</t>
  </si>
  <si>
    <t>65х55х9,5</t>
  </si>
  <si>
    <t>105х55х9,5</t>
  </si>
  <si>
    <t>80х55х9,5</t>
  </si>
  <si>
    <t>55х55х9,5</t>
  </si>
  <si>
    <t>32х55х9,5</t>
  </si>
  <si>
    <t>80х60х14</t>
  </si>
  <si>
    <t>110х60х14</t>
  </si>
  <si>
    <t>75х60х14</t>
  </si>
  <si>
    <t>165х60х14</t>
  </si>
  <si>
    <t>50х60х9,5</t>
  </si>
  <si>
    <t>80х60х9,5</t>
  </si>
  <si>
    <t>55х60х9,5</t>
  </si>
  <si>
    <t>120х60х14</t>
  </si>
  <si>
    <t>110х55х9,5</t>
  </si>
  <si>
    <t>№ п/п</t>
  </si>
  <si>
    <t>Площа загальна по даним КТЕ</t>
  </si>
  <si>
    <t>Площа опалювальна по КТЕ</t>
  </si>
  <si>
    <t xml:space="preserve"> </t>
  </si>
  <si>
    <t>поверх</t>
  </si>
  <si>
    <t>12-13</t>
  </si>
  <si>
    <t>Heating units totalizer 02.12.21</t>
  </si>
  <si>
    <t>01.12</t>
  </si>
  <si>
    <t>1429,6</t>
  </si>
  <si>
    <t>кіл-ть кімнат</t>
  </si>
  <si>
    <t>показники   на 01.11</t>
  </si>
  <si>
    <t>показники   на 01.12</t>
  </si>
  <si>
    <t>споживання за період</t>
  </si>
  <si>
    <t>умовних одиниць</t>
  </si>
  <si>
    <t>Гкал</t>
  </si>
  <si>
    <t>Розрахункова формула</t>
  </si>
  <si>
    <t>обсяг споживання за показникиами розподілювачів</t>
  </si>
  <si>
    <t>обсяг споживання за показниками будинкового теплолічильника</t>
  </si>
  <si>
    <t>донарахування до мінімальної частки середнього питомого споживання</t>
  </si>
  <si>
    <t>обсяг споживання без розподілювачів</t>
  </si>
  <si>
    <t>Визначення обсягів споживання квартир без розподілювачів</t>
  </si>
  <si>
    <t>коефіцієнт до площі/обєму приміщень без приладів обліку, приймається для квартир рівним 1, та офісів рівним 1,5</t>
  </si>
  <si>
    <t>площа опалювального приміщення без приладів обліку</t>
  </si>
  <si>
    <t>площа квартир з приладами</t>
  </si>
  <si>
    <t>площа квартир ез приладів</t>
  </si>
  <si>
    <t>Обсяг споживання тепла з найбільшим показником по розподілювачам</t>
  </si>
  <si>
    <t>Обсяг споживання тепла приміщенням з розподілювачами</t>
  </si>
  <si>
    <t>сума показань розподілювачів в приміщенні</t>
  </si>
  <si>
    <t>питомий обсяг енергії спожитий одним розподілювачем</t>
  </si>
  <si>
    <t>найбільша сума показників розподілювачів серед приміщень приведена до 1 м2 площі</t>
  </si>
  <si>
    <t>Обсяг споживання тепла приміщенням без розподілювачамиів</t>
  </si>
  <si>
    <t>при цьому питомий обсяг споживання тепла приміщеннями без розподілювачів</t>
  </si>
  <si>
    <t>при оснащенні від 50 до 75%, якщо більще то не перевіряється</t>
  </si>
  <si>
    <t>обсяг тепла на опалення МЗК = 10% від</t>
  </si>
  <si>
    <t>Мінімальна частка середнього питомого споживання</t>
  </si>
  <si>
    <t>, визначеною за формулою ( 3 )</t>
  </si>
  <si>
    <t>Якщо обсяг споживання нижче мінімального, то виконується донарахування</t>
  </si>
  <si>
    <t>площа без розп</t>
  </si>
  <si>
    <t>площа приміщень з максимальним показником споживання по розподілювачам приведеним к м2 площі</t>
  </si>
  <si>
    <t>обсяг споживання за період, Гкал</t>
  </si>
  <si>
    <t>табл</t>
  </si>
  <si>
    <t>приведене до м2 площі, Гкал/м2</t>
  </si>
  <si>
    <t>сумарне споживання по квартирі, од.</t>
  </si>
  <si>
    <t>приведене до м2 площі, од/м2</t>
  </si>
  <si>
    <t>Ітого, Гкал</t>
  </si>
  <si>
    <t>уточнена</t>
  </si>
  <si>
    <t>уточнено</t>
  </si>
  <si>
    <t>Гкал/м2</t>
  </si>
  <si>
    <t>функціонування системи</t>
  </si>
  <si>
    <t>МЗК</t>
  </si>
  <si>
    <t>ВСЬОГО, Гкал</t>
  </si>
  <si>
    <t>Питомий обсяг спожитої енергії на опалення усіх приміщень</t>
  </si>
  <si>
    <t>найбільше значення на м2</t>
  </si>
  <si>
    <t>площа квартир якім дораховано до мінімуму</t>
  </si>
  <si>
    <t>м2</t>
  </si>
  <si>
    <t>площа квартир якім буде повернуто об'єм донарахувань</t>
  </si>
  <si>
    <t>питомий обсяг енергій якій буде перерозподілено</t>
  </si>
  <si>
    <t>обсяг енергій якій буде перерозподілено</t>
  </si>
  <si>
    <t>донарахування, Гкал</t>
  </si>
  <si>
    <t>повернення у звязку з уточненням, Гкал</t>
  </si>
  <si>
    <t>логіка, не міняти! (площа повернення)</t>
  </si>
  <si>
    <t>уточнене приведене до м2 площі, Гкал/м2</t>
  </si>
  <si>
    <t>уточнене донарахування, Гкал</t>
  </si>
  <si>
    <t>друге уточненаня</t>
  </si>
  <si>
    <t>обсяг тепла на функц. системи = 5% якщо є погодне регулювання в ІТП або 15% якщо не має від</t>
  </si>
  <si>
    <t>площа квартир якім дораховано до мінімуму після уточнення</t>
  </si>
  <si>
    <t>площа квартир якім буде повернуто об'єм донарахувань після уточнення</t>
  </si>
  <si>
    <t>2-ге уточнене приведене до м2 площі, Гкал/м2</t>
  </si>
  <si>
    <t>2-ге повернення у звязку з уточненням, Гкал</t>
  </si>
  <si>
    <t>Кінцева перевірка</t>
  </si>
  <si>
    <t>третє уточненаня</t>
  </si>
  <si>
    <t>Kq - коэффициент, числовое значение которого соответствует номинальной тепловой мощности отопительного прибора, диапазон (20…5000) Вт</t>
  </si>
  <si>
    <t>Kc - коэффициент, характеризующий тепловые контакты датчиков с измеряемыми средами, диапазон (0,800…1,700)</t>
  </si>
  <si>
    <t>Kq = Q/Qном,  Qном = 1кВт</t>
  </si>
  <si>
    <r>
      <t>K </t>
    </r>
    <r>
      <rPr>
        <i/>
        <vertAlign val="subscript"/>
        <sz val="9"/>
        <color indexed="8"/>
        <rFont val="Tahoma"/>
        <family val="2"/>
        <charset val="204"/>
      </rPr>
      <t>C</t>
    </r>
    <r>
      <rPr>
        <i/>
        <sz val="9"/>
        <color indexed="8"/>
        <rFont val="Tahoma"/>
        <family val="2"/>
        <charset val="204"/>
      </rPr>
      <t> = 1/(1-c) </t>
    </r>
  </si>
  <si>
    <t>, где (1)</t>
  </si>
  <si>
    <r>
      <t>C </t>
    </r>
    <r>
      <rPr>
        <vertAlign val="subscript"/>
        <sz val="9"/>
        <color indexed="8"/>
        <rFont val="Tahoma"/>
        <family val="2"/>
        <charset val="204"/>
      </rPr>
      <t>HS   </t>
    </r>
    <r>
      <rPr>
        <sz val="9"/>
        <color indexed="8"/>
        <rFont val="Tahoma"/>
        <family val="2"/>
        <charset val="204"/>
      </rPr>
      <t>– значение c для односенсорных ГКА,</t>
    </r>
  </si>
  <si>
    <r>
      <t>ϑ </t>
    </r>
    <r>
      <rPr>
        <vertAlign val="subscript"/>
        <sz val="9"/>
        <color indexed="8"/>
        <rFont val="Tahoma"/>
        <family val="2"/>
        <charset val="204"/>
      </rPr>
      <t>HS</t>
    </r>
    <r>
      <rPr>
        <sz val="9"/>
        <color indexed="8"/>
        <rFont val="Tahoma"/>
        <family val="2"/>
        <charset val="204"/>
      </rPr>
      <t>  – температура датчика радиатора,</t>
    </r>
  </si>
  <si>
    <r>
      <t>ϑ </t>
    </r>
    <r>
      <rPr>
        <vertAlign val="subscript"/>
        <sz val="9"/>
        <color indexed="8"/>
        <rFont val="Tahoma"/>
        <family val="2"/>
        <charset val="204"/>
      </rPr>
      <t>RAD,m</t>
    </r>
    <r>
      <rPr>
        <sz val="9"/>
        <color indexed="8"/>
        <rFont val="Tahoma"/>
        <family val="2"/>
        <charset val="204"/>
      </rPr>
      <t>  – средняя температура теплоносителя радиатора,</t>
    </r>
  </si>
  <si>
    <r>
      <t>ϑ </t>
    </r>
    <r>
      <rPr>
        <vertAlign val="subscript"/>
        <sz val="11"/>
        <color indexed="8"/>
        <rFont val="Tahoma"/>
        <family val="2"/>
        <charset val="204"/>
      </rPr>
      <t>A  </t>
    </r>
    <r>
      <rPr>
        <sz val="9"/>
        <color indexed="8"/>
        <rFont val="Tahoma"/>
        <family val="2"/>
        <charset val="204"/>
      </rPr>
      <t> – эталонная (базовая) температура окружающего воздуха в помещении.</t>
    </r>
  </si>
  <si>
    <t xml:space="preserve">12.2. в соответствии с методом распределения представленного рекомендованного порядка – </t>
  </si>
  <si>
    <t xml:space="preserve">здесь Kred – результативный коэффициент значения оценки кодов (редуктированных) рассчитывается умножая коэффициент тепловой отдачи радиатора (KQ), </t>
  </si>
  <si>
    <t>коэффициент оценки теплового соединения температурных датчиков (KC), коэффициент оценки для помещений с более низкими температурами (KT) и коэффициент оценки положения комнаты в здании (KLAF):</t>
  </si>
  <si>
    <t xml:space="preserve">здесь KQ - коэффициент тепловой отдачи радиатора, определяется по данным сертифицированной лаборатории; </t>
  </si>
  <si>
    <t xml:space="preserve">KC - коэффициент оценки теплового соединения температурных датчиков, определяется методом распределения, изложенным в рекомендации приложения № 1; </t>
  </si>
  <si>
    <t xml:space="preserve">KT - коэффициент оценки для помещений с более низкими температурами, определяется методом распределения, изложенным в рекомендации приложения № 2; </t>
  </si>
  <si>
    <t>KLAF - коэффициент оценки положения комнаты в здании, определяется методом распределения, изложенным в рекомендации приложения № 3;</t>
  </si>
  <si>
    <t xml:space="preserve">DalBŠ red = DalBŠ x Kred </t>
  </si>
  <si>
    <t xml:space="preserve">потребителями декларированные или считанные показания делителей (DalBŠ) умноженное на коэффициент значения оценки кодов (редуктированных)  (Kred): </t>
  </si>
  <si>
    <t xml:space="preserve">Kred = KQ x KC x KT x KLAF </t>
  </si>
  <si>
    <t>Kq</t>
  </si>
  <si>
    <t>Kc</t>
  </si>
  <si>
    <t>Ккв</t>
  </si>
  <si>
    <t>К приведене</t>
  </si>
  <si>
    <t>Вт</t>
  </si>
  <si>
    <t>Q радіатора, Вт</t>
  </si>
  <si>
    <t xml:space="preserve">Мощность 1 секции радиатора чугунного м140 висота 60 см в среднем </t>
  </si>
  <si>
    <t xml:space="preserve">Мощность 1 секции радиатора алюм висота 35 см в среднем </t>
  </si>
  <si>
    <t xml:space="preserve">Мощность 1 секции радиатора алюм висота 50 см в среднем </t>
  </si>
  <si>
    <t>споживання за період приведене</t>
  </si>
  <si>
    <t>сумарне приведене споживання по квартирі, од.</t>
  </si>
  <si>
    <t>Ітого по распр., Гкал</t>
  </si>
  <si>
    <t>Ітого по м2, Гкал</t>
  </si>
  <si>
    <t>всього по будинку по розподілювачам</t>
  </si>
  <si>
    <t>по будинку за т/ліч</t>
  </si>
  <si>
    <t>% встановл</t>
  </si>
  <si>
    <t>Всього по будинку</t>
  </si>
  <si>
    <t>end</t>
  </si>
</sst>
</file>

<file path=xl/styles.xml><?xml version="1.0" encoding="utf-8"?>
<styleSheet xmlns="http://schemas.openxmlformats.org/spreadsheetml/2006/main">
  <numFmts count="4">
    <numFmt numFmtId="164" formatCode="#0.00"/>
    <numFmt numFmtId="165" formatCode="0.0000"/>
    <numFmt numFmtId="166" formatCode="0.000"/>
    <numFmt numFmtId="167" formatCode="0.000E+00"/>
  </numFmts>
  <fonts count="18">
    <font>
      <sz val="11"/>
      <color theme="1"/>
      <name val="Calibri"/>
      <family val="2"/>
      <charset val="204"/>
      <scheme val="minor"/>
    </font>
    <font>
      <sz val="10"/>
      <name val="Arial"/>
      <family val="2"/>
    </font>
    <font>
      <sz val="10"/>
      <color indexed="10"/>
      <name val="Arial"/>
      <family val="2"/>
    </font>
    <font>
      <b/>
      <sz val="11"/>
      <color indexed="8"/>
      <name val="Calibri"/>
      <family val="2"/>
      <charset val="204"/>
    </font>
    <font>
      <b/>
      <sz val="12"/>
      <color indexed="8"/>
      <name val="Calibri"/>
      <family val="2"/>
      <charset val="204"/>
    </font>
    <font>
      <b/>
      <i/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i/>
      <sz val="11"/>
      <color indexed="8"/>
      <name val="Calibri"/>
      <family val="2"/>
      <charset val="204"/>
    </font>
    <font>
      <sz val="12"/>
      <color indexed="8"/>
      <name val="Calibri"/>
      <family val="2"/>
      <charset val="204"/>
    </font>
    <font>
      <b/>
      <i/>
      <sz val="12"/>
      <color indexed="8"/>
      <name val="Calibri"/>
      <family val="2"/>
      <charset val="204"/>
    </font>
    <font>
      <sz val="11"/>
      <color indexed="10"/>
      <name val="Calibri"/>
      <family val="2"/>
      <charset val="204"/>
    </font>
    <font>
      <i/>
      <sz val="9"/>
      <color indexed="8"/>
      <name val="Tahoma"/>
      <family val="2"/>
      <charset val="204"/>
    </font>
    <font>
      <i/>
      <vertAlign val="subscript"/>
      <sz val="9"/>
      <color indexed="8"/>
      <name val="Tahoma"/>
      <family val="2"/>
      <charset val="204"/>
    </font>
    <font>
      <sz val="9"/>
      <color indexed="8"/>
      <name val="Tahoma"/>
      <family val="2"/>
      <charset val="204"/>
    </font>
    <font>
      <vertAlign val="subscript"/>
      <sz val="9"/>
      <color indexed="8"/>
      <name val="Tahoma"/>
      <family val="2"/>
      <charset val="204"/>
    </font>
    <font>
      <vertAlign val="subscript"/>
      <sz val="11"/>
      <color indexed="8"/>
      <name val="Tahoma"/>
      <family val="2"/>
      <charset val="204"/>
    </font>
    <font>
      <b/>
      <sz val="12"/>
      <color indexed="22"/>
      <name val="Calibri"/>
      <family val="2"/>
      <charset val="204"/>
    </font>
    <font>
      <sz val="8"/>
      <name val="Calibri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0">
    <xf numFmtId="0" fontId="0" fillId="0" borderId="0" xfId="0"/>
    <xf numFmtId="14" fontId="0" fillId="0" borderId="0" xfId="0" applyNumberFormat="1"/>
    <xf numFmtId="49" fontId="0" fillId="0" borderId="0" xfId="0" applyNumberFormat="1"/>
    <xf numFmtId="49" fontId="0" fillId="0" borderId="0" xfId="0" applyNumberFormat="1" applyAlignment="1">
      <alignment horizontal="right"/>
    </xf>
    <xf numFmtId="0" fontId="1" fillId="0" borderId="1" xfId="0" applyFont="1" applyBorder="1" applyAlignment="1">
      <alignment horizontal="left" vertical="top" wrapText="1"/>
    </xf>
    <xf numFmtId="164" fontId="1" fillId="0" borderId="1" xfId="0" applyNumberFormat="1" applyFont="1" applyBorder="1" applyAlignment="1">
      <alignment horizontal="right" vertical="top"/>
    </xf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1" xfId="0" applyBorder="1" applyAlignment="1">
      <alignment wrapText="1"/>
    </xf>
    <xf numFmtId="164" fontId="0" fillId="0" borderId="1" xfId="0" applyNumberFormat="1" applyBorder="1"/>
    <xf numFmtId="0" fontId="0" fillId="0" borderId="1" xfId="0" applyBorder="1"/>
    <xf numFmtId="2" fontId="0" fillId="0" borderId="1" xfId="0" applyNumberFormat="1" applyBorder="1"/>
    <xf numFmtId="0" fontId="0" fillId="0" borderId="4" xfId="0" applyBorder="1"/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0" fontId="2" fillId="2" borderId="1" xfId="0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center" vertical="top" wrapText="1"/>
    </xf>
    <xf numFmtId="164" fontId="1" fillId="3" borderId="1" xfId="0" applyNumberFormat="1" applyFont="1" applyFill="1" applyBorder="1" applyAlignment="1">
      <alignment horizontal="right" vertical="top"/>
    </xf>
    <xf numFmtId="164" fontId="1" fillId="4" borderId="1" xfId="0" applyNumberFormat="1" applyFont="1" applyFill="1" applyBorder="1" applyAlignment="1">
      <alignment horizontal="right" vertical="top"/>
    </xf>
    <xf numFmtId="164" fontId="1" fillId="5" borderId="1" xfId="0" applyNumberFormat="1" applyFont="1" applyFill="1" applyBorder="1" applyAlignment="1">
      <alignment horizontal="right" vertical="top"/>
    </xf>
    <xf numFmtId="164" fontId="1" fillId="6" borderId="1" xfId="0" applyNumberFormat="1" applyFont="1" applyFill="1" applyBorder="1" applyAlignment="1">
      <alignment horizontal="right" vertical="top"/>
    </xf>
    <xf numFmtId="0" fontId="0" fillId="0" borderId="9" xfId="0" applyBorder="1"/>
    <xf numFmtId="0" fontId="0" fillId="0" borderId="10" xfId="0" applyBorder="1" applyAlignment="1">
      <alignment horizontal="center"/>
    </xf>
    <xf numFmtId="0" fontId="1" fillId="0" borderId="11" xfId="0" applyFont="1" applyBorder="1" applyAlignment="1">
      <alignment horizontal="left" vertical="top" wrapText="1"/>
    </xf>
    <xf numFmtId="0" fontId="1" fillId="0" borderId="11" xfId="0" applyFont="1" applyBorder="1" applyAlignment="1">
      <alignment horizontal="center" vertical="top" wrapText="1"/>
    </xf>
    <xf numFmtId="164" fontId="1" fillId="3" borderId="11" xfId="0" applyNumberFormat="1" applyFont="1" applyFill="1" applyBorder="1" applyAlignment="1">
      <alignment horizontal="right" vertical="top"/>
    </xf>
    <xf numFmtId="0" fontId="0" fillId="0" borderId="12" xfId="0" applyBorder="1"/>
    <xf numFmtId="0" fontId="0" fillId="0" borderId="13" xfId="0" applyBorder="1"/>
    <xf numFmtId="0" fontId="0" fillId="0" borderId="1" xfId="0" applyBorder="1" applyAlignment="1">
      <alignment horizontal="center"/>
    </xf>
    <xf numFmtId="164" fontId="1" fillId="7" borderId="1" xfId="0" applyNumberFormat="1" applyFont="1" applyFill="1" applyBorder="1" applyAlignment="1">
      <alignment horizontal="right" vertical="top"/>
    </xf>
    <xf numFmtId="0" fontId="0" fillId="7" borderId="0" xfId="0" applyFill="1" applyAlignment="1">
      <alignment horizontal="center"/>
    </xf>
    <xf numFmtId="0" fontId="2" fillId="7" borderId="1" xfId="0" applyFont="1" applyFill="1" applyBorder="1" applyAlignment="1">
      <alignment horizontal="left" vertical="top" wrapText="1"/>
    </xf>
    <xf numFmtId="0" fontId="2" fillId="7" borderId="1" xfId="0" applyFont="1" applyFill="1" applyBorder="1" applyAlignment="1">
      <alignment horizontal="center" vertical="top" wrapText="1"/>
    </xf>
    <xf numFmtId="0" fontId="1" fillId="7" borderId="1" xfId="0" applyFont="1" applyFill="1" applyBorder="1" applyAlignment="1">
      <alignment horizontal="center" vertical="top" wrapText="1"/>
    </xf>
    <xf numFmtId="0" fontId="0" fillId="7" borderId="0" xfId="0" applyFill="1"/>
    <xf numFmtId="0" fontId="2" fillId="2" borderId="14" xfId="0" applyFont="1" applyFill="1" applyBorder="1" applyAlignment="1">
      <alignment horizontal="left" vertical="top" wrapText="1"/>
    </xf>
    <xf numFmtId="0" fontId="2" fillId="2" borderId="14" xfId="0" applyFont="1" applyFill="1" applyBorder="1" applyAlignment="1">
      <alignment horizontal="center" vertical="top" wrapText="1"/>
    </xf>
    <xf numFmtId="0" fontId="1" fillId="0" borderId="14" xfId="0" applyFont="1" applyBorder="1" applyAlignment="1">
      <alignment horizontal="center" vertical="top" wrapText="1"/>
    </xf>
    <xf numFmtId="164" fontId="1" fillId="4" borderId="14" xfId="0" applyNumberFormat="1" applyFont="1" applyFill="1" applyBorder="1" applyAlignment="1">
      <alignment horizontal="right" vertical="top"/>
    </xf>
    <xf numFmtId="164" fontId="1" fillId="6" borderId="11" xfId="0" applyNumberFormat="1" applyFont="1" applyFill="1" applyBorder="1" applyAlignment="1">
      <alignment horizontal="right" vertical="top"/>
    </xf>
    <xf numFmtId="164" fontId="1" fillId="3" borderId="14" xfId="0" applyNumberFormat="1" applyFont="1" applyFill="1" applyBorder="1" applyAlignment="1">
      <alignment horizontal="right" vertical="top"/>
    </xf>
    <xf numFmtId="0" fontId="2" fillId="2" borderId="11" xfId="0" applyFont="1" applyFill="1" applyBorder="1" applyAlignment="1">
      <alignment horizontal="left" vertical="top" wrapText="1"/>
    </xf>
    <xf numFmtId="0" fontId="2" fillId="2" borderId="11" xfId="0" applyFont="1" applyFill="1" applyBorder="1" applyAlignment="1">
      <alignment horizontal="center" vertical="top" wrapText="1"/>
    </xf>
    <xf numFmtId="164" fontId="1" fillId="5" borderId="11" xfId="0" applyNumberFormat="1" applyFont="1" applyFill="1" applyBorder="1" applyAlignment="1">
      <alignment horizontal="right" vertical="top"/>
    </xf>
    <xf numFmtId="0" fontId="2" fillId="7" borderId="11" xfId="0" applyFont="1" applyFill="1" applyBorder="1" applyAlignment="1">
      <alignment horizontal="left" vertical="top" wrapText="1"/>
    </xf>
    <xf numFmtId="0" fontId="2" fillId="7" borderId="11" xfId="0" applyFont="1" applyFill="1" applyBorder="1" applyAlignment="1">
      <alignment horizontal="center" vertical="top" wrapText="1"/>
    </xf>
    <xf numFmtId="0" fontId="1" fillId="7" borderId="11" xfId="0" applyFont="1" applyFill="1" applyBorder="1" applyAlignment="1">
      <alignment horizontal="center" vertical="top" wrapText="1"/>
    </xf>
    <xf numFmtId="164" fontId="1" fillId="7" borderId="11" xfId="0" applyNumberFormat="1" applyFont="1" applyFill="1" applyBorder="1" applyAlignment="1">
      <alignment horizontal="right" vertical="top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 textRotation="90"/>
    </xf>
    <xf numFmtId="0" fontId="0" fillId="0" borderId="13" xfId="0" applyBorder="1" applyAlignment="1">
      <alignment textRotation="90"/>
    </xf>
    <xf numFmtId="0" fontId="0" fillId="0" borderId="13" xfId="0" applyBorder="1" applyAlignment="1">
      <alignment horizontal="center" textRotation="90"/>
    </xf>
    <xf numFmtId="0" fontId="0" fillId="0" borderId="13" xfId="0" applyBorder="1" applyAlignment="1">
      <alignment horizontal="center" textRotation="90" wrapText="1"/>
    </xf>
    <xf numFmtId="0" fontId="0" fillId="0" borderId="15" xfId="0" applyBorder="1" applyAlignment="1">
      <alignment textRotation="90"/>
    </xf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4" fillId="0" borderId="0" xfId="0" applyFont="1"/>
    <xf numFmtId="49" fontId="4" fillId="0" borderId="0" xfId="0" applyNumberFormat="1" applyFont="1" applyAlignment="1">
      <alignment horizontal="right"/>
    </xf>
    <xf numFmtId="0" fontId="5" fillId="0" borderId="0" xfId="0" applyFont="1"/>
    <xf numFmtId="0" fontId="0" fillId="0" borderId="0" xfId="0" applyAlignment="1">
      <alignment horizontal="lef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center" textRotation="90" wrapText="1"/>
    </xf>
    <xf numFmtId="166" fontId="0" fillId="0" borderId="0" xfId="0" applyNumberFormat="1"/>
    <xf numFmtId="165" fontId="4" fillId="0" borderId="0" xfId="0" applyNumberFormat="1" applyFont="1"/>
    <xf numFmtId="166" fontId="4" fillId="0" borderId="0" xfId="0" applyNumberFormat="1" applyFont="1"/>
    <xf numFmtId="0" fontId="4" fillId="7" borderId="0" xfId="0" applyFont="1" applyFill="1" applyAlignment="1">
      <alignment horizontal="center"/>
    </xf>
    <xf numFmtId="49" fontId="4" fillId="0" borderId="0" xfId="0" applyNumberFormat="1" applyFont="1"/>
    <xf numFmtId="2" fontId="0" fillId="0" borderId="0" xfId="0" applyNumberFormat="1"/>
    <xf numFmtId="0" fontId="4" fillId="0" borderId="0" xfId="0" applyFont="1" applyAlignment="1">
      <alignment horizontal="left"/>
    </xf>
    <xf numFmtId="0" fontId="3" fillId="0" borderId="0" xfId="0" applyFont="1"/>
    <xf numFmtId="0" fontId="4" fillId="8" borderId="1" xfId="0" applyFont="1" applyFill="1" applyBorder="1" applyAlignment="1">
      <alignment horizontal="center"/>
    </xf>
    <xf numFmtId="166" fontId="0" fillId="7" borderId="0" xfId="0" applyNumberFormat="1" applyFill="1"/>
    <xf numFmtId="166" fontId="0" fillId="0" borderId="0" xfId="0" applyNumberFormat="1" applyFill="1"/>
    <xf numFmtId="0" fontId="7" fillId="7" borderId="0" xfId="0" applyFont="1" applyFill="1"/>
    <xf numFmtId="2" fontId="0" fillId="7" borderId="0" xfId="0" applyNumberFormat="1" applyFill="1"/>
    <xf numFmtId="0" fontId="8" fillId="0" borderId="0" xfId="0" applyFont="1" applyAlignment="1">
      <alignment horizontal="left"/>
    </xf>
    <xf numFmtId="2" fontId="6" fillId="7" borderId="0" xfId="0" applyNumberFormat="1" applyFont="1" applyFill="1"/>
    <xf numFmtId="0" fontId="6" fillId="7" borderId="0" xfId="0" applyFont="1" applyFill="1"/>
    <xf numFmtId="166" fontId="3" fillId="0" borderId="0" xfId="0" applyNumberFormat="1" applyFont="1"/>
    <xf numFmtId="0" fontId="3" fillId="0" borderId="0" xfId="0" applyFont="1" applyFill="1" applyBorder="1" applyAlignment="1">
      <alignment horizontal="center" textRotation="90" wrapText="1"/>
    </xf>
    <xf numFmtId="166" fontId="5" fillId="0" borderId="0" xfId="0" applyNumberFormat="1" applyFont="1"/>
    <xf numFmtId="166" fontId="9" fillId="0" borderId="0" xfId="0" applyNumberFormat="1" applyFont="1"/>
    <xf numFmtId="166" fontId="4" fillId="6" borderId="0" xfId="0" applyNumberFormat="1" applyFont="1" applyFill="1"/>
    <xf numFmtId="0" fontId="0" fillId="6" borderId="0" xfId="0" applyFill="1"/>
    <xf numFmtId="0" fontId="11" fillId="0" borderId="0" xfId="0" applyFont="1"/>
    <xf numFmtId="0" fontId="0" fillId="0" borderId="0" xfId="0" applyAlignment="1">
      <alignment horizontal="left" vertical="center" wrapText="1"/>
    </xf>
    <xf numFmtId="0" fontId="13" fillId="0" borderId="0" xfId="0" applyFont="1" applyAlignment="1">
      <alignment horizontal="left" vertical="center" wrapText="1"/>
    </xf>
    <xf numFmtId="0" fontId="13" fillId="0" borderId="0" xfId="0" applyFont="1"/>
    <xf numFmtId="0" fontId="8" fillId="0" borderId="0" xfId="0" applyFont="1"/>
    <xf numFmtId="0" fontId="0" fillId="0" borderId="0" xfId="0" applyBorder="1" applyAlignment="1">
      <alignment textRotation="90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textRotation="90"/>
    </xf>
    <xf numFmtId="167" fontId="0" fillId="0" borderId="0" xfId="0" applyNumberFormat="1"/>
    <xf numFmtId="2" fontId="4" fillId="8" borderId="1" xfId="0" applyNumberFormat="1" applyFont="1" applyFill="1" applyBorder="1"/>
    <xf numFmtId="165" fontId="0" fillId="0" borderId="0" xfId="0" applyNumberFormat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166" fontId="4" fillId="8" borderId="14" xfId="0" applyNumberFormat="1" applyFont="1" applyFill="1" applyBorder="1"/>
    <xf numFmtId="166" fontId="4" fillId="8" borderId="17" xfId="0" applyNumberFormat="1" applyFont="1" applyFill="1" applyBorder="1"/>
    <xf numFmtId="166" fontId="16" fillId="8" borderId="14" xfId="0" applyNumberFormat="1" applyFont="1" applyFill="1" applyBorder="1"/>
    <xf numFmtId="166" fontId="16" fillId="2" borderId="1" xfId="0" applyNumberFormat="1" applyFont="1" applyFill="1" applyBorder="1"/>
    <xf numFmtId="49" fontId="4" fillId="8" borderId="17" xfId="0" applyNumberFormat="1" applyFont="1" applyFill="1" applyBorder="1" applyAlignment="1">
      <alignment horizontal="right"/>
    </xf>
    <xf numFmtId="166" fontId="16" fillId="3" borderId="11" xfId="0" applyNumberFormat="1" applyFont="1" applyFill="1" applyBorder="1"/>
    <xf numFmtId="166" fontId="10" fillId="9" borderId="0" xfId="0" applyNumberFormat="1" applyFont="1" applyFill="1"/>
    <xf numFmtId="0" fontId="0" fillId="0" borderId="0" xfId="0" applyAlignment="1">
      <alignment wrapText="1"/>
    </xf>
    <xf numFmtId="0" fontId="0" fillId="0" borderId="1" xfId="0" applyBorder="1" applyAlignment="1">
      <alignment horizontal="center" textRotation="90"/>
    </xf>
    <xf numFmtId="0" fontId="0" fillId="0" borderId="1" xfId="0" applyBorder="1" applyAlignment="1">
      <alignment textRotation="90"/>
    </xf>
    <xf numFmtId="0" fontId="3" fillId="0" borderId="1" xfId="0" applyFont="1" applyFill="1" applyBorder="1" applyAlignment="1">
      <alignment horizontal="center" textRotation="90" wrapText="1"/>
    </xf>
    <xf numFmtId="0" fontId="0" fillId="0" borderId="1" xfId="0" applyFill="1" applyBorder="1" applyAlignment="1">
      <alignment horizontal="center" textRotation="90" wrapText="1"/>
    </xf>
    <xf numFmtId="166" fontId="4" fillId="0" borderId="1" xfId="0" applyNumberFormat="1" applyFont="1" applyBorder="1"/>
    <xf numFmtId="166" fontId="4" fillId="6" borderId="1" xfId="0" applyNumberFormat="1" applyFont="1" applyFill="1" applyBorder="1"/>
    <xf numFmtId="0" fontId="0" fillId="6" borderId="1" xfId="0" applyFill="1" applyBorder="1"/>
    <xf numFmtId="0" fontId="4" fillId="0" borderId="1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jpe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0.png"/><Relationship Id="rId2" Type="http://schemas.openxmlformats.org/officeDocument/2006/relationships/image" Target="../media/image29.png"/><Relationship Id="rId1" Type="http://schemas.openxmlformats.org/officeDocument/2006/relationships/image" Target="../media/image28.png"/><Relationship Id="rId4" Type="http://schemas.openxmlformats.org/officeDocument/2006/relationships/image" Target="../media/image3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117</xdr:row>
      <xdr:rowOff>0</xdr:rowOff>
    </xdr:from>
    <xdr:to>
      <xdr:col>1</xdr:col>
      <xdr:colOff>257175</xdr:colOff>
      <xdr:row>118</xdr:row>
      <xdr:rowOff>9525</xdr:rowOff>
    </xdr:to>
    <xdr:pic>
      <xdr:nvPicPr>
        <xdr:cNvPr id="2049" name="Рисунок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247650" y="25422225"/>
          <a:ext cx="2571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0</xdr:colOff>
      <xdr:row>118</xdr:row>
      <xdr:rowOff>0</xdr:rowOff>
    </xdr:from>
    <xdr:to>
      <xdr:col>1</xdr:col>
      <xdr:colOff>314325</xdr:colOff>
      <xdr:row>119</xdr:row>
      <xdr:rowOff>9525</xdr:rowOff>
    </xdr:to>
    <xdr:pic>
      <xdr:nvPicPr>
        <xdr:cNvPr id="2050" name="Рисунок 3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247650" y="25612725"/>
          <a:ext cx="3143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0</xdr:colOff>
      <xdr:row>119</xdr:row>
      <xdr:rowOff>0</xdr:rowOff>
    </xdr:from>
    <xdr:to>
      <xdr:col>1</xdr:col>
      <xdr:colOff>333375</xdr:colOff>
      <xdr:row>120</xdr:row>
      <xdr:rowOff>9525</xdr:rowOff>
    </xdr:to>
    <xdr:pic>
      <xdr:nvPicPr>
        <xdr:cNvPr id="2051" name="Рисунок 4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247650" y="25803225"/>
          <a:ext cx="3333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0</xdr:colOff>
      <xdr:row>120</xdr:row>
      <xdr:rowOff>0</xdr:rowOff>
    </xdr:from>
    <xdr:to>
      <xdr:col>1</xdr:col>
      <xdr:colOff>485775</xdr:colOff>
      <xdr:row>121</xdr:row>
      <xdr:rowOff>9525</xdr:rowOff>
    </xdr:to>
    <xdr:pic>
      <xdr:nvPicPr>
        <xdr:cNvPr id="2052" name="Рисунок 5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247650" y="25993725"/>
          <a:ext cx="485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0</xdr:colOff>
      <xdr:row>121</xdr:row>
      <xdr:rowOff>0</xdr:rowOff>
    </xdr:from>
    <xdr:to>
      <xdr:col>1</xdr:col>
      <xdr:colOff>495300</xdr:colOff>
      <xdr:row>122</xdr:row>
      <xdr:rowOff>9525</xdr:rowOff>
    </xdr:to>
    <xdr:pic>
      <xdr:nvPicPr>
        <xdr:cNvPr id="2053" name="Рисунок 6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247650" y="26184225"/>
          <a:ext cx="4953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0</xdr:colOff>
      <xdr:row>122</xdr:row>
      <xdr:rowOff>0</xdr:rowOff>
    </xdr:from>
    <xdr:to>
      <xdr:col>1</xdr:col>
      <xdr:colOff>295275</xdr:colOff>
      <xdr:row>122</xdr:row>
      <xdr:rowOff>180975</xdr:rowOff>
    </xdr:to>
    <xdr:pic>
      <xdr:nvPicPr>
        <xdr:cNvPr id="2054" name="Рисунок 8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247650" y="26374725"/>
          <a:ext cx="295275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0</xdr:colOff>
      <xdr:row>114</xdr:row>
      <xdr:rowOff>0</xdr:rowOff>
    </xdr:from>
    <xdr:to>
      <xdr:col>10</xdr:col>
      <xdr:colOff>104775</xdr:colOff>
      <xdr:row>115</xdr:row>
      <xdr:rowOff>114300</xdr:rowOff>
    </xdr:to>
    <xdr:pic>
      <xdr:nvPicPr>
        <xdr:cNvPr id="2055" name="Рисунок 9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247650" y="24850725"/>
          <a:ext cx="4524375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0</xdr:colOff>
      <xdr:row>129</xdr:row>
      <xdr:rowOff>0</xdr:rowOff>
    </xdr:from>
    <xdr:to>
      <xdr:col>1</xdr:col>
      <xdr:colOff>133350</xdr:colOff>
      <xdr:row>129</xdr:row>
      <xdr:rowOff>180975</xdr:rowOff>
    </xdr:to>
    <xdr:pic>
      <xdr:nvPicPr>
        <xdr:cNvPr id="2056" name="Рисунок 1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247650" y="27708225"/>
          <a:ext cx="13335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0</xdr:colOff>
      <xdr:row>130</xdr:row>
      <xdr:rowOff>0</xdr:rowOff>
    </xdr:from>
    <xdr:to>
      <xdr:col>1</xdr:col>
      <xdr:colOff>190500</xdr:colOff>
      <xdr:row>131</xdr:row>
      <xdr:rowOff>9525</xdr:rowOff>
    </xdr:to>
    <xdr:pic>
      <xdr:nvPicPr>
        <xdr:cNvPr id="2057" name="Рисунок 12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247650" y="27898725"/>
          <a:ext cx="1905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0</xdr:colOff>
      <xdr:row>134</xdr:row>
      <xdr:rowOff>0</xdr:rowOff>
    </xdr:from>
    <xdr:to>
      <xdr:col>7</xdr:col>
      <xdr:colOff>371475</xdr:colOff>
      <xdr:row>135</xdr:row>
      <xdr:rowOff>114300</xdr:rowOff>
    </xdr:to>
    <xdr:pic>
      <xdr:nvPicPr>
        <xdr:cNvPr id="2058" name="Рисунок 13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247650" y="28660725"/>
          <a:ext cx="34671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0</xdr:colOff>
      <xdr:row>137</xdr:row>
      <xdr:rowOff>0</xdr:rowOff>
    </xdr:from>
    <xdr:to>
      <xdr:col>1</xdr:col>
      <xdr:colOff>400050</xdr:colOff>
      <xdr:row>138</xdr:row>
      <xdr:rowOff>114300</xdr:rowOff>
    </xdr:to>
    <xdr:pic>
      <xdr:nvPicPr>
        <xdr:cNvPr id="2059" name="Рисунок 14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247650" y="29241750"/>
          <a:ext cx="4000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0</xdr:colOff>
      <xdr:row>139</xdr:row>
      <xdr:rowOff>0</xdr:rowOff>
    </xdr:from>
    <xdr:to>
      <xdr:col>1</xdr:col>
      <xdr:colOff>571500</xdr:colOff>
      <xdr:row>140</xdr:row>
      <xdr:rowOff>114300</xdr:rowOff>
    </xdr:to>
    <xdr:pic>
      <xdr:nvPicPr>
        <xdr:cNvPr id="2060" name="Рисунок 16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247650" y="29622750"/>
          <a:ext cx="57150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0</xdr:colOff>
      <xdr:row>144</xdr:row>
      <xdr:rowOff>0</xdr:rowOff>
    </xdr:from>
    <xdr:to>
      <xdr:col>4</xdr:col>
      <xdr:colOff>419100</xdr:colOff>
      <xdr:row>145</xdr:row>
      <xdr:rowOff>9525</xdr:rowOff>
    </xdr:to>
    <xdr:pic>
      <xdr:nvPicPr>
        <xdr:cNvPr id="2061" name="Рисунок 17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247650" y="30575250"/>
          <a:ext cx="1781175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0</xdr:colOff>
      <xdr:row>146</xdr:row>
      <xdr:rowOff>0</xdr:rowOff>
    </xdr:from>
    <xdr:to>
      <xdr:col>1</xdr:col>
      <xdr:colOff>466725</xdr:colOff>
      <xdr:row>147</xdr:row>
      <xdr:rowOff>9525</xdr:rowOff>
    </xdr:to>
    <xdr:pic>
      <xdr:nvPicPr>
        <xdr:cNvPr id="2062" name="Рисунок 18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247650" y="30965775"/>
          <a:ext cx="4667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0</xdr:colOff>
      <xdr:row>150</xdr:row>
      <xdr:rowOff>0</xdr:rowOff>
    </xdr:from>
    <xdr:to>
      <xdr:col>4</xdr:col>
      <xdr:colOff>114300</xdr:colOff>
      <xdr:row>151</xdr:row>
      <xdr:rowOff>9525</xdr:rowOff>
    </xdr:to>
    <xdr:pic>
      <xdr:nvPicPr>
        <xdr:cNvPr id="2063" name="Рисунок 19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247650" y="31727775"/>
          <a:ext cx="1476375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0</xdr:colOff>
      <xdr:row>152</xdr:row>
      <xdr:rowOff>0</xdr:rowOff>
    </xdr:from>
    <xdr:to>
      <xdr:col>1</xdr:col>
      <xdr:colOff>428625</xdr:colOff>
      <xdr:row>152</xdr:row>
      <xdr:rowOff>180975</xdr:rowOff>
    </xdr:to>
    <xdr:pic>
      <xdr:nvPicPr>
        <xdr:cNvPr id="2064" name="Рисунок 20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247650" y="32118300"/>
          <a:ext cx="428625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0</xdr:colOff>
      <xdr:row>153</xdr:row>
      <xdr:rowOff>0</xdr:rowOff>
    </xdr:from>
    <xdr:to>
      <xdr:col>1</xdr:col>
      <xdr:colOff>257175</xdr:colOff>
      <xdr:row>154</xdr:row>
      <xdr:rowOff>9525</xdr:rowOff>
    </xdr:to>
    <xdr:pic>
      <xdr:nvPicPr>
        <xdr:cNvPr id="2065" name="Рисунок 21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247650" y="32308800"/>
          <a:ext cx="2571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0</xdr:colOff>
      <xdr:row>155</xdr:row>
      <xdr:rowOff>0</xdr:rowOff>
    </xdr:from>
    <xdr:to>
      <xdr:col>5</xdr:col>
      <xdr:colOff>142875</xdr:colOff>
      <xdr:row>156</xdr:row>
      <xdr:rowOff>9525</xdr:rowOff>
    </xdr:to>
    <xdr:pic>
      <xdr:nvPicPr>
        <xdr:cNvPr id="2066" name="Рисунок 22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247650" y="32689800"/>
          <a:ext cx="2009775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0</xdr:colOff>
      <xdr:row>157</xdr:row>
      <xdr:rowOff>0</xdr:rowOff>
    </xdr:from>
    <xdr:to>
      <xdr:col>1</xdr:col>
      <xdr:colOff>533400</xdr:colOff>
      <xdr:row>158</xdr:row>
      <xdr:rowOff>9525</xdr:rowOff>
    </xdr:to>
    <xdr:pic>
      <xdr:nvPicPr>
        <xdr:cNvPr id="2067" name="Рисунок 23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247650" y="33089850"/>
          <a:ext cx="5334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0</xdr:colOff>
      <xdr:row>161</xdr:row>
      <xdr:rowOff>0</xdr:rowOff>
    </xdr:from>
    <xdr:to>
      <xdr:col>11</xdr:col>
      <xdr:colOff>0</xdr:colOff>
      <xdr:row>162</xdr:row>
      <xdr:rowOff>114300</xdr:rowOff>
    </xdr:to>
    <xdr:pic>
      <xdr:nvPicPr>
        <xdr:cNvPr id="2068" name="Рисунок 24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247650" y="33851850"/>
          <a:ext cx="512445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0</xdr:colOff>
      <xdr:row>166</xdr:row>
      <xdr:rowOff>0</xdr:rowOff>
    </xdr:from>
    <xdr:to>
      <xdr:col>7</xdr:col>
      <xdr:colOff>28575</xdr:colOff>
      <xdr:row>167</xdr:row>
      <xdr:rowOff>161925</xdr:rowOff>
    </xdr:to>
    <xdr:pic>
      <xdr:nvPicPr>
        <xdr:cNvPr id="2069" name="Рисунок 26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247650" y="34813875"/>
          <a:ext cx="3124200" cy="361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104775</xdr:colOff>
      <xdr:row>122</xdr:row>
      <xdr:rowOff>0</xdr:rowOff>
    </xdr:from>
    <xdr:to>
      <xdr:col>7</xdr:col>
      <xdr:colOff>361950</xdr:colOff>
      <xdr:row>123</xdr:row>
      <xdr:rowOff>9525</xdr:rowOff>
    </xdr:to>
    <xdr:pic>
      <xdr:nvPicPr>
        <xdr:cNvPr id="2070" name="Рисунок 27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3448050" y="26374725"/>
          <a:ext cx="2571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0</xdr:colOff>
      <xdr:row>173</xdr:row>
      <xdr:rowOff>0</xdr:rowOff>
    </xdr:from>
    <xdr:to>
      <xdr:col>4</xdr:col>
      <xdr:colOff>28575</xdr:colOff>
      <xdr:row>173</xdr:row>
      <xdr:rowOff>180975</xdr:rowOff>
    </xdr:to>
    <xdr:pic>
      <xdr:nvPicPr>
        <xdr:cNvPr id="2071" name="Рисунок 31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247650" y="36156900"/>
          <a:ext cx="139065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0</xdr:colOff>
      <xdr:row>179</xdr:row>
      <xdr:rowOff>0</xdr:rowOff>
    </xdr:from>
    <xdr:to>
      <xdr:col>5</xdr:col>
      <xdr:colOff>533400</xdr:colOff>
      <xdr:row>180</xdr:row>
      <xdr:rowOff>9525</xdr:rowOff>
    </xdr:to>
    <xdr:pic>
      <xdr:nvPicPr>
        <xdr:cNvPr id="2072" name="Рисунок 33"/>
        <xdr:cNvPicPr>
          <a:picLocks noChangeAspect="1" noChangeArrowheads="1"/>
        </xdr:cNvPicPr>
      </xdr:nvPicPr>
      <xdr:blipFill>
        <a:blip xmlns:r="http://schemas.openxmlformats.org/officeDocument/2006/relationships" r:embed="rId23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247650" y="37309425"/>
          <a:ext cx="24003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0</xdr:colOff>
      <xdr:row>177</xdr:row>
      <xdr:rowOff>0</xdr:rowOff>
    </xdr:from>
    <xdr:to>
      <xdr:col>4</xdr:col>
      <xdr:colOff>9525</xdr:colOff>
      <xdr:row>178</xdr:row>
      <xdr:rowOff>9525</xdr:rowOff>
    </xdr:to>
    <xdr:pic>
      <xdr:nvPicPr>
        <xdr:cNvPr id="2073" name="Рисунок 34"/>
        <xdr:cNvPicPr>
          <a:picLocks noChangeAspect="1" noChangeArrowheads="1"/>
        </xdr:cNvPicPr>
      </xdr:nvPicPr>
      <xdr:blipFill>
        <a:blip xmlns:r="http://schemas.openxmlformats.org/officeDocument/2006/relationships" r:embed="rId24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247650" y="36928425"/>
          <a:ext cx="13716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23</xdr:col>
      <xdr:colOff>0</xdr:colOff>
      <xdr:row>107</xdr:row>
      <xdr:rowOff>0</xdr:rowOff>
    </xdr:from>
    <xdr:to>
      <xdr:col>23</xdr:col>
      <xdr:colOff>495300</xdr:colOff>
      <xdr:row>108</xdr:row>
      <xdr:rowOff>9525</xdr:rowOff>
    </xdr:to>
    <xdr:pic>
      <xdr:nvPicPr>
        <xdr:cNvPr id="2074" name="Рисунок 35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1934825" y="23402925"/>
          <a:ext cx="43815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23</xdr:col>
      <xdr:colOff>0</xdr:colOff>
      <xdr:row>108</xdr:row>
      <xdr:rowOff>0</xdr:rowOff>
    </xdr:from>
    <xdr:to>
      <xdr:col>23</xdr:col>
      <xdr:colOff>295275</xdr:colOff>
      <xdr:row>108</xdr:row>
      <xdr:rowOff>180975</xdr:rowOff>
    </xdr:to>
    <xdr:pic>
      <xdr:nvPicPr>
        <xdr:cNvPr id="2075" name="Рисунок 36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1934825" y="23612475"/>
          <a:ext cx="295275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23</xdr:col>
      <xdr:colOff>0</xdr:colOff>
      <xdr:row>106</xdr:row>
      <xdr:rowOff>381000</xdr:rowOff>
    </xdr:from>
    <xdr:to>
      <xdr:col>23</xdr:col>
      <xdr:colOff>257175</xdr:colOff>
      <xdr:row>107</xdr:row>
      <xdr:rowOff>0</xdr:rowOff>
    </xdr:to>
    <xdr:pic>
      <xdr:nvPicPr>
        <xdr:cNvPr id="2076" name="Рисунок 37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1934825" y="23202900"/>
          <a:ext cx="2571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0</xdr:colOff>
      <xdr:row>126</xdr:row>
      <xdr:rowOff>0</xdr:rowOff>
    </xdr:from>
    <xdr:to>
      <xdr:col>10</xdr:col>
      <xdr:colOff>57150</xdr:colOff>
      <xdr:row>127</xdr:row>
      <xdr:rowOff>114300</xdr:rowOff>
    </xdr:to>
    <xdr:pic>
      <xdr:nvPicPr>
        <xdr:cNvPr id="2077" name="Рисунок 38"/>
        <xdr:cNvPicPr>
          <a:picLocks noChangeAspect="1" noChangeArrowheads="1"/>
        </xdr:cNvPicPr>
      </xdr:nvPicPr>
      <xdr:blipFill>
        <a:blip xmlns:r="http://schemas.openxmlformats.org/officeDocument/2006/relationships" r:embed="rId25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247650" y="27136725"/>
          <a:ext cx="44767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23</xdr:col>
      <xdr:colOff>0</xdr:colOff>
      <xdr:row>109</xdr:row>
      <xdr:rowOff>0</xdr:rowOff>
    </xdr:from>
    <xdr:to>
      <xdr:col>23</xdr:col>
      <xdr:colOff>314325</xdr:colOff>
      <xdr:row>110</xdr:row>
      <xdr:rowOff>0</xdr:rowOff>
    </xdr:to>
    <xdr:pic>
      <xdr:nvPicPr>
        <xdr:cNvPr id="2078" name="Рисунок 39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1934825" y="23822025"/>
          <a:ext cx="3143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23</xdr:col>
      <xdr:colOff>0</xdr:colOff>
      <xdr:row>110</xdr:row>
      <xdr:rowOff>0</xdr:rowOff>
    </xdr:from>
    <xdr:to>
      <xdr:col>23</xdr:col>
      <xdr:colOff>314325</xdr:colOff>
      <xdr:row>111</xdr:row>
      <xdr:rowOff>9525</xdr:rowOff>
    </xdr:to>
    <xdr:pic>
      <xdr:nvPicPr>
        <xdr:cNvPr id="2079" name="Рисунок 40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1934825" y="24022050"/>
          <a:ext cx="314325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23</xdr:col>
      <xdr:colOff>0</xdr:colOff>
      <xdr:row>113</xdr:row>
      <xdr:rowOff>0</xdr:rowOff>
    </xdr:from>
    <xdr:to>
      <xdr:col>24</xdr:col>
      <xdr:colOff>47625</xdr:colOff>
      <xdr:row>113</xdr:row>
      <xdr:rowOff>190500</xdr:rowOff>
    </xdr:to>
    <xdr:pic>
      <xdr:nvPicPr>
        <xdr:cNvPr id="2080" name="Рисунок 44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1934825" y="24641175"/>
          <a:ext cx="4857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18</xdr:col>
      <xdr:colOff>0</xdr:colOff>
      <xdr:row>121</xdr:row>
      <xdr:rowOff>0</xdr:rowOff>
    </xdr:from>
    <xdr:to>
      <xdr:col>18</xdr:col>
      <xdr:colOff>257175</xdr:colOff>
      <xdr:row>122</xdr:row>
      <xdr:rowOff>9525</xdr:rowOff>
    </xdr:to>
    <xdr:pic>
      <xdr:nvPicPr>
        <xdr:cNvPr id="2081" name="Рисунок 4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8448675" y="26184225"/>
          <a:ext cx="2571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23</xdr:col>
      <xdr:colOff>0</xdr:colOff>
      <xdr:row>111</xdr:row>
      <xdr:rowOff>0</xdr:rowOff>
    </xdr:from>
    <xdr:to>
      <xdr:col>23</xdr:col>
      <xdr:colOff>314325</xdr:colOff>
      <xdr:row>112</xdr:row>
      <xdr:rowOff>9525</xdr:rowOff>
    </xdr:to>
    <xdr:pic>
      <xdr:nvPicPr>
        <xdr:cNvPr id="2082" name="Рисунок 47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1934825" y="24222075"/>
          <a:ext cx="314325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23</xdr:col>
      <xdr:colOff>0</xdr:colOff>
      <xdr:row>112</xdr:row>
      <xdr:rowOff>0</xdr:rowOff>
    </xdr:from>
    <xdr:to>
      <xdr:col>23</xdr:col>
      <xdr:colOff>314325</xdr:colOff>
      <xdr:row>113</xdr:row>
      <xdr:rowOff>9525</xdr:rowOff>
    </xdr:to>
    <xdr:pic>
      <xdr:nvPicPr>
        <xdr:cNvPr id="2083" name="Рисунок 48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1934825" y="24431625"/>
          <a:ext cx="314325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191</xdr:row>
      <xdr:rowOff>0</xdr:rowOff>
    </xdr:from>
    <xdr:to>
      <xdr:col>6</xdr:col>
      <xdr:colOff>333375</xdr:colOff>
      <xdr:row>194</xdr:row>
      <xdr:rowOff>161925</xdr:rowOff>
    </xdr:to>
    <xdr:pic>
      <xdr:nvPicPr>
        <xdr:cNvPr id="2084" name="Рисунок 41" descr="http://zvt.abok.ru/upload/Form_1_Scr_1.jpg"/>
        <xdr:cNvPicPr>
          <a:picLocks noChangeAspect="1" noChangeArrowheads="1"/>
        </xdr:cNvPicPr>
      </xdr:nvPicPr>
      <xdr:blipFill>
        <a:blip xmlns:r="http://schemas.openxmlformats.org/officeDocument/2006/relationships" r:embed="rId26" cstate="print"/>
        <a:srcRect/>
        <a:stretch>
          <a:fillRect/>
        </a:stretch>
      </xdr:blipFill>
      <xdr:spPr bwMode="auto">
        <a:xfrm>
          <a:off x="247650" y="39595425"/>
          <a:ext cx="2828925" cy="733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200</xdr:row>
      <xdr:rowOff>0</xdr:rowOff>
    </xdr:from>
    <xdr:to>
      <xdr:col>10</xdr:col>
      <xdr:colOff>342900</xdr:colOff>
      <xdr:row>211</xdr:row>
      <xdr:rowOff>180975</xdr:rowOff>
    </xdr:to>
    <xdr:pic>
      <xdr:nvPicPr>
        <xdr:cNvPr id="2085" name="Рисунок 42" descr="http://zvt.abok.ru/upload/Sc_3.jpg"/>
        <xdr:cNvPicPr>
          <a:picLocks noChangeAspect="1" noChangeArrowheads="1"/>
        </xdr:cNvPicPr>
      </xdr:nvPicPr>
      <xdr:blipFill>
        <a:blip xmlns:r="http://schemas.openxmlformats.org/officeDocument/2006/relationships" r:embed="rId27" cstate="print"/>
        <a:srcRect/>
        <a:stretch>
          <a:fillRect/>
        </a:stretch>
      </xdr:blipFill>
      <xdr:spPr bwMode="auto">
        <a:xfrm>
          <a:off x="247650" y="41338500"/>
          <a:ext cx="4762500" cy="2276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11</xdr:row>
      <xdr:rowOff>0</xdr:rowOff>
    </xdr:from>
    <xdr:to>
      <xdr:col>15</xdr:col>
      <xdr:colOff>76200</xdr:colOff>
      <xdr:row>31</xdr:row>
      <xdr:rowOff>152400</xdr:rowOff>
    </xdr:to>
    <xdr:pic>
      <xdr:nvPicPr>
        <xdr:cNvPr id="3073" name="Рисунок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2190750"/>
          <a:ext cx="9220200" cy="396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9525</xdr:colOff>
      <xdr:row>33</xdr:row>
      <xdr:rowOff>9525</xdr:rowOff>
    </xdr:from>
    <xdr:to>
      <xdr:col>16</xdr:col>
      <xdr:colOff>314325</xdr:colOff>
      <xdr:row>36</xdr:row>
      <xdr:rowOff>133350</xdr:rowOff>
    </xdr:to>
    <xdr:pic>
      <xdr:nvPicPr>
        <xdr:cNvPr id="3074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9525" y="6391275"/>
          <a:ext cx="10058400" cy="695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16</xdr:col>
      <xdr:colOff>47625</xdr:colOff>
      <xdr:row>75</xdr:row>
      <xdr:rowOff>133350</xdr:rowOff>
    </xdr:to>
    <xdr:pic>
      <xdr:nvPicPr>
        <xdr:cNvPr id="3075" name="Рисунок 3"/>
        <xdr:cNvPicPr>
          <a:picLocks noChangeAspect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0" y="7143750"/>
          <a:ext cx="9801225" cy="7372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57150</xdr:colOff>
      <xdr:row>75</xdr:row>
      <xdr:rowOff>104775</xdr:rowOff>
    </xdr:from>
    <xdr:to>
      <xdr:col>16</xdr:col>
      <xdr:colOff>0</xdr:colOff>
      <xdr:row>78</xdr:row>
      <xdr:rowOff>161925</xdr:rowOff>
    </xdr:to>
    <xdr:pic>
      <xdr:nvPicPr>
        <xdr:cNvPr id="3076" name="Рисунок 4"/>
        <xdr:cNvPicPr>
          <a:picLocks noChangeAspect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57150" y="14487525"/>
          <a:ext cx="9696450" cy="628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92"/>
  <sheetViews>
    <sheetView workbookViewId="0">
      <selection activeCell="E3" sqref="E3"/>
    </sheetView>
  </sheetViews>
  <sheetFormatPr defaultRowHeight="15"/>
  <cols>
    <col min="1" max="1" width="13.5703125" customWidth="1"/>
    <col min="2" max="2" width="16.5703125" customWidth="1"/>
    <col min="3" max="3" width="20.85546875" bestFit="1" customWidth="1"/>
    <col min="4" max="4" width="28.140625" customWidth="1"/>
    <col min="5" max="5" width="10.42578125" customWidth="1"/>
    <col min="6" max="6" width="15.140625" customWidth="1"/>
    <col min="7" max="7" width="15.28515625" customWidth="1"/>
    <col min="8" max="8" width="16.140625" customWidth="1"/>
    <col min="9" max="9" width="14.85546875" bestFit="1" customWidth="1"/>
    <col min="10" max="10" width="15.7109375" bestFit="1" customWidth="1"/>
    <col min="11" max="11" width="14.85546875" bestFit="1" customWidth="1"/>
    <col min="12" max="12" width="13.42578125" customWidth="1"/>
    <col min="13" max="13" width="17.140625" customWidth="1"/>
    <col min="14" max="14" width="13" customWidth="1"/>
    <col min="15" max="15" width="15.85546875" bestFit="1" customWidth="1"/>
    <col min="16" max="16" width="16.7109375" bestFit="1" customWidth="1"/>
    <col min="17" max="17" width="15.85546875" bestFit="1" customWidth="1"/>
    <col min="18" max="18" width="16.7109375" bestFit="1" customWidth="1"/>
    <col min="19" max="19" width="15.85546875" bestFit="1" customWidth="1"/>
    <col min="20" max="20" width="16.7109375" bestFit="1" customWidth="1"/>
    <col min="21" max="21" width="15.85546875" bestFit="1" customWidth="1"/>
    <col min="22" max="22" width="16.7109375" bestFit="1" customWidth="1"/>
  </cols>
  <sheetData>
    <row r="1" spans="1:22">
      <c r="A1" t="s">
        <v>0</v>
      </c>
      <c r="B1" t="s">
        <v>1</v>
      </c>
      <c r="C1" t="s">
        <v>2</v>
      </c>
      <c r="D1" t="s">
        <v>117</v>
      </c>
      <c r="E1" t="s">
        <v>3</v>
      </c>
      <c r="F1" t="s">
        <v>4</v>
      </c>
      <c r="G1" t="s">
        <v>5</v>
      </c>
      <c r="H1" t="s">
        <v>6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15</v>
      </c>
      <c r="V1" t="s">
        <v>16</v>
      </c>
    </row>
    <row r="2" spans="1:22">
      <c r="A2">
        <v>25482311</v>
      </c>
      <c r="B2">
        <v>25482311</v>
      </c>
      <c r="C2">
        <v>157</v>
      </c>
      <c r="D2">
        <v>221</v>
      </c>
      <c r="E2" s="1">
        <v>44531</v>
      </c>
      <c r="F2">
        <v>217</v>
      </c>
      <c r="G2" s="1">
        <v>44516</v>
      </c>
      <c r="H2">
        <v>182</v>
      </c>
      <c r="I2" s="1">
        <v>44501</v>
      </c>
      <c r="J2">
        <v>146</v>
      </c>
      <c r="K2" s="1">
        <v>44485</v>
      </c>
      <c r="L2">
        <v>126</v>
      </c>
      <c r="M2" s="1">
        <v>44302</v>
      </c>
      <c r="N2">
        <v>126</v>
      </c>
      <c r="O2" s="1">
        <v>44287</v>
      </c>
      <c r="P2">
        <v>108</v>
      </c>
      <c r="Q2" s="1">
        <v>44271</v>
      </c>
      <c r="R2">
        <v>61</v>
      </c>
      <c r="S2" s="1">
        <v>44256</v>
      </c>
      <c r="T2">
        <v>13</v>
      </c>
      <c r="U2" s="1">
        <v>44243</v>
      </c>
      <c r="V2">
        <v>0</v>
      </c>
    </row>
    <row r="3" spans="1:22">
      <c r="A3">
        <v>25482312</v>
      </c>
      <c r="B3">
        <v>25482312</v>
      </c>
      <c r="C3">
        <v>128</v>
      </c>
      <c r="D3">
        <v>186</v>
      </c>
      <c r="E3" s="1">
        <v>44531</v>
      </c>
      <c r="F3">
        <v>182</v>
      </c>
      <c r="G3" s="1">
        <v>44516</v>
      </c>
      <c r="H3">
        <v>151</v>
      </c>
      <c r="I3" s="1">
        <v>44501</v>
      </c>
      <c r="J3">
        <v>120</v>
      </c>
      <c r="K3" s="1">
        <v>44485</v>
      </c>
      <c r="L3">
        <v>105</v>
      </c>
      <c r="M3" s="1">
        <v>44302</v>
      </c>
      <c r="N3">
        <v>105</v>
      </c>
      <c r="O3" s="1">
        <v>44287</v>
      </c>
      <c r="P3">
        <v>91</v>
      </c>
      <c r="Q3" s="1">
        <v>44271</v>
      </c>
      <c r="R3">
        <v>65</v>
      </c>
      <c r="S3" s="1">
        <v>44256</v>
      </c>
      <c r="T3">
        <v>12</v>
      </c>
      <c r="U3" s="1">
        <v>44243</v>
      </c>
      <c r="V3">
        <v>0</v>
      </c>
    </row>
    <row r="4" spans="1:22">
      <c r="A4">
        <v>25482313</v>
      </c>
      <c r="B4">
        <v>25482313</v>
      </c>
      <c r="C4">
        <v>252</v>
      </c>
      <c r="D4">
        <v>351</v>
      </c>
      <c r="E4" s="1">
        <v>44531</v>
      </c>
      <c r="F4">
        <v>344</v>
      </c>
      <c r="G4" s="1">
        <v>44516</v>
      </c>
      <c r="H4">
        <v>289</v>
      </c>
      <c r="I4" s="1">
        <v>44501</v>
      </c>
      <c r="J4">
        <v>235</v>
      </c>
      <c r="K4" s="1">
        <v>44485</v>
      </c>
      <c r="L4">
        <v>211</v>
      </c>
      <c r="M4" s="1">
        <v>44302</v>
      </c>
      <c r="N4">
        <v>211</v>
      </c>
      <c r="O4" s="1">
        <v>44287</v>
      </c>
      <c r="P4">
        <v>175</v>
      </c>
      <c r="Q4" s="1">
        <v>44271</v>
      </c>
      <c r="R4">
        <v>100</v>
      </c>
      <c r="S4" s="1">
        <v>44256</v>
      </c>
      <c r="T4">
        <v>20</v>
      </c>
      <c r="U4" s="1">
        <v>44243</v>
      </c>
      <c r="V4">
        <v>0</v>
      </c>
    </row>
    <row r="5" spans="1:22">
      <c r="A5">
        <v>25482324</v>
      </c>
      <c r="B5">
        <v>25482324</v>
      </c>
      <c r="C5">
        <v>190</v>
      </c>
      <c r="D5">
        <v>253</v>
      </c>
      <c r="E5" s="1">
        <v>44531</v>
      </c>
      <c r="F5">
        <v>247</v>
      </c>
      <c r="G5" s="1">
        <v>44516</v>
      </c>
      <c r="H5">
        <v>209</v>
      </c>
      <c r="I5" s="1">
        <v>44501</v>
      </c>
      <c r="J5">
        <v>190</v>
      </c>
      <c r="K5" s="1">
        <v>44485</v>
      </c>
      <c r="L5">
        <v>173</v>
      </c>
      <c r="M5" s="1">
        <v>44302</v>
      </c>
      <c r="N5">
        <v>173</v>
      </c>
      <c r="O5" s="1">
        <v>44287</v>
      </c>
      <c r="P5">
        <v>141</v>
      </c>
      <c r="Q5" s="1">
        <v>44271</v>
      </c>
      <c r="R5">
        <v>79</v>
      </c>
      <c r="S5" s="1">
        <v>44256</v>
      </c>
      <c r="T5">
        <v>18</v>
      </c>
      <c r="U5" s="1">
        <v>44243</v>
      </c>
      <c r="V5">
        <v>0</v>
      </c>
    </row>
    <row r="6" spans="1:22">
      <c r="A6">
        <v>25482310</v>
      </c>
      <c r="B6">
        <v>25482310</v>
      </c>
      <c r="C6">
        <v>136</v>
      </c>
      <c r="D6">
        <v>168</v>
      </c>
      <c r="E6" s="1">
        <v>44531</v>
      </c>
      <c r="F6">
        <v>166</v>
      </c>
      <c r="G6" s="1">
        <v>44516</v>
      </c>
      <c r="H6">
        <v>148</v>
      </c>
      <c r="I6" s="1">
        <v>44501</v>
      </c>
      <c r="J6">
        <v>130</v>
      </c>
      <c r="K6" s="1">
        <v>44485</v>
      </c>
      <c r="L6">
        <v>119</v>
      </c>
      <c r="M6" s="1">
        <v>44302</v>
      </c>
      <c r="N6">
        <v>119</v>
      </c>
      <c r="O6" s="1">
        <v>44287</v>
      </c>
      <c r="P6">
        <v>99</v>
      </c>
      <c r="Q6" s="1">
        <v>44271</v>
      </c>
      <c r="R6">
        <v>52</v>
      </c>
      <c r="S6" s="1">
        <v>44256</v>
      </c>
      <c r="T6">
        <v>10</v>
      </c>
      <c r="U6" s="1">
        <v>44243</v>
      </c>
      <c r="V6">
        <v>0</v>
      </c>
    </row>
    <row r="7" spans="1:22">
      <c r="A7">
        <v>25482309</v>
      </c>
      <c r="B7">
        <v>25482309</v>
      </c>
      <c r="C7">
        <v>142</v>
      </c>
      <c r="D7">
        <v>198</v>
      </c>
      <c r="E7" s="1">
        <v>44531</v>
      </c>
      <c r="F7">
        <v>193</v>
      </c>
      <c r="G7" s="1">
        <v>44516</v>
      </c>
      <c r="H7">
        <v>163</v>
      </c>
      <c r="I7" s="1">
        <v>44501</v>
      </c>
      <c r="J7">
        <v>131</v>
      </c>
      <c r="K7" s="1">
        <v>44485</v>
      </c>
      <c r="L7">
        <v>113</v>
      </c>
      <c r="M7" s="1">
        <v>44302</v>
      </c>
      <c r="N7">
        <v>113</v>
      </c>
      <c r="O7" s="1">
        <v>44287</v>
      </c>
      <c r="P7">
        <v>94</v>
      </c>
      <c r="Q7" s="1">
        <v>44271</v>
      </c>
      <c r="R7">
        <v>47</v>
      </c>
      <c r="S7" s="1">
        <v>44256</v>
      </c>
      <c r="T7">
        <v>10</v>
      </c>
      <c r="U7" s="1">
        <v>44243</v>
      </c>
      <c r="V7">
        <v>0</v>
      </c>
    </row>
    <row r="8" spans="1:22">
      <c r="A8">
        <v>25482325</v>
      </c>
      <c r="B8">
        <v>25482325</v>
      </c>
      <c r="C8">
        <v>150</v>
      </c>
      <c r="D8">
        <v>150</v>
      </c>
      <c r="E8" s="1">
        <v>44531</v>
      </c>
      <c r="F8">
        <v>150</v>
      </c>
      <c r="G8" s="1">
        <v>44516</v>
      </c>
      <c r="H8">
        <v>150</v>
      </c>
      <c r="I8" s="1">
        <v>44501</v>
      </c>
      <c r="J8">
        <v>150</v>
      </c>
      <c r="K8" s="1">
        <v>44485</v>
      </c>
      <c r="L8">
        <v>131</v>
      </c>
      <c r="M8" s="1">
        <v>44302</v>
      </c>
      <c r="N8">
        <v>131</v>
      </c>
      <c r="O8" s="1">
        <v>44287</v>
      </c>
      <c r="P8">
        <v>105</v>
      </c>
      <c r="Q8" s="1">
        <v>44271</v>
      </c>
      <c r="R8">
        <v>56</v>
      </c>
      <c r="S8" s="1">
        <v>44256</v>
      </c>
      <c r="T8">
        <v>11</v>
      </c>
      <c r="U8" s="1">
        <v>44243</v>
      </c>
      <c r="V8">
        <v>0</v>
      </c>
    </row>
    <row r="9" spans="1:22">
      <c r="A9">
        <v>25482680</v>
      </c>
      <c r="B9">
        <v>25482680</v>
      </c>
      <c r="C9">
        <v>230</v>
      </c>
      <c r="D9">
        <v>326</v>
      </c>
      <c r="E9" s="1">
        <v>44531</v>
      </c>
      <c r="F9">
        <v>317</v>
      </c>
      <c r="G9" s="1">
        <v>44516</v>
      </c>
      <c r="H9">
        <v>265</v>
      </c>
      <c r="I9" s="1">
        <v>44501</v>
      </c>
      <c r="J9">
        <v>211</v>
      </c>
      <c r="K9" s="1">
        <v>44485</v>
      </c>
      <c r="L9">
        <v>178</v>
      </c>
      <c r="M9" s="1">
        <v>44302</v>
      </c>
      <c r="N9">
        <v>178</v>
      </c>
      <c r="O9" s="1">
        <v>44287</v>
      </c>
      <c r="P9">
        <v>141</v>
      </c>
      <c r="Q9" s="1">
        <v>44271</v>
      </c>
      <c r="R9">
        <v>74</v>
      </c>
      <c r="S9" s="1">
        <v>44256</v>
      </c>
      <c r="T9">
        <v>13</v>
      </c>
      <c r="U9" s="1">
        <v>44243</v>
      </c>
      <c r="V9">
        <v>0</v>
      </c>
    </row>
    <row r="10" spans="1:22">
      <c r="A10">
        <v>25482651</v>
      </c>
      <c r="B10">
        <v>25482651</v>
      </c>
      <c r="C10">
        <v>197</v>
      </c>
      <c r="D10">
        <v>276</v>
      </c>
      <c r="E10" s="1">
        <v>44531</v>
      </c>
      <c r="F10">
        <v>270</v>
      </c>
      <c r="G10" s="1">
        <v>44516</v>
      </c>
      <c r="H10">
        <v>227</v>
      </c>
      <c r="I10" s="1">
        <v>44501</v>
      </c>
      <c r="J10">
        <v>184</v>
      </c>
      <c r="K10" s="1">
        <v>44485</v>
      </c>
      <c r="L10">
        <v>155</v>
      </c>
      <c r="M10" s="1">
        <v>44302</v>
      </c>
      <c r="N10">
        <v>155</v>
      </c>
      <c r="O10" s="1">
        <v>44287</v>
      </c>
      <c r="P10">
        <v>126</v>
      </c>
      <c r="Q10" s="1">
        <v>44271</v>
      </c>
      <c r="R10">
        <v>69</v>
      </c>
      <c r="S10" s="1">
        <v>44256</v>
      </c>
      <c r="T10">
        <v>12</v>
      </c>
      <c r="U10" s="1">
        <v>44243</v>
      </c>
      <c r="V10">
        <v>0</v>
      </c>
    </row>
    <row r="11" spans="1:22">
      <c r="A11">
        <v>25482650</v>
      </c>
      <c r="B11">
        <v>25482650</v>
      </c>
      <c r="C11">
        <v>181</v>
      </c>
      <c r="D11">
        <v>252</v>
      </c>
      <c r="E11" s="1">
        <v>44531</v>
      </c>
      <c r="F11">
        <v>246</v>
      </c>
      <c r="G11" s="1">
        <v>44516</v>
      </c>
      <c r="H11">
        <v>213</v>
      </c>
      <c r="I11" s="1">
        <v>44501</v>
      </c>
      <c r="J11">
        <v>166</v>
      </c>
      <c r="K11" s="1">
        <v>44485</v>
      </c>
      <c r="L11">
        <v>129</v>
      </c>
      <c r="M11" s="1">
        <v>44302</v>
      </c>
      <c r="N11">
        <v>129</v>
      </c>
      <c r="O11" s="1">
        <v>44287</v>
      </c>
      <c r="P11">
        <v>105</v>
      </c>
      <c r="Q11" s="1">
        <v>44271</v>
      </c>
      <c r="R11">
        <v>56</v>
      </c>
      <c r="S11" s="1">
        <v>44256</v>
      </c>
      <c r="T11">
        <v>9</v>
      </c>
      <c r="U11" s="1">
        <v>44243</v>
      </c>
      <c r="V11">
        <v>0</v>
      </c>
    </row>
    <row r="12" spans="1:22">
      <c r="A12">
        <v>25482679</v>
      </c>
      <c r="B12">
        <v>25482679</v>
      </c>
      <c r="C12">
        <v>179</v>
      </c>
      <c r="D12">
        <v>248</v>
      </c>
      <c r="E12" s="1">
        <v>44531</v>
      </c>
      <c r="F12">
        <v>243</v>
      </c>
      <c r="G12" s="1">
        <v>44516</v>
      </c>
      <c r="H12">
        <v>206</v>
      </c>
      <c r="I12" s="1">
        <v>44501</v>
      </c>
      <c r="J12">
        <v>166</v>
      </c>
      <c r="K12" s="1">
        <v>44485</v>
      </c>
      <c r="L12">
        <v>140</v>
      </c>
      <c r="M12" s="1">
        <v>44302</v>
      </c>
      <c r="N12">
        <v>140</v>
      </c>
      <c r="O12" s="1">
        <v>44287</v>
      </c>
      <c r="P12">
        <v>114</v>
      </c>
      <c r="Q12" s="1">
        <v>44271</v>
      </c>
      <c r="R12">
        <v>62</v>
      </c>
      <c r="S12" s="1">
        <v>44256</v>
      </c>
      <c r="T12">
        <v>10</v>
      </c>
      <c r="U12" s="1">
        <v>44243</v>
      </c>
      <c r="V12">
        <v>0</v>
      </c>
    </row>
    <row r="13" spans="1:22">
      <c r="A13">
        <v>25482652</v>
      </c>
      <c r="B13">
        <v>25482652</v>
      </c>
      <c r="C13">
        <v>303</v>
      </c>
      <c r="D13">
        <v>334</v>
      </c>
      <c r="E13" s="1">
        <v>44531</v>
      </c>
      <c r="F13">
        <v>327</v>
      </c>
      <c r="G13" s="1">
        <v>44516</v>
      </c>
      <c r="H13">
        <v>305</v>
      </c>
      <c r="I13" s="1">
        <v>44501</v>
      </c>
      <c r="J13">
        <v>302</v>
      </c>
      <c r="K13" s="1">
        <v>44485</v>
      </c>
      <c r="L13">
        <v>298</v>
      </c>
      <c r="M13" s="1">
        <v>44302</v>
      </c>
      <c r="N13">
        <v>298</v>
      </c>
      <c r="O13" s="1">
        <v>44287</v>
      </c>
      <c r="P13">
        <v>248</v>
      </c>
      <c r="Q13" s="1">
        <v>44271</v>
      </c>
      <c r="R13">
        <v>132</v>
      </c>
      <c r="S13" s="1">
        <v>44256</v>
      </c>
      <c r="T13">
        <v>27</v>
      </c>
      <c r="U13" s="1">
        <v>44243</v>
      </c>
      <c r="V13">
        <v>0</v>
      </c>
    </row>
    <row r="14" spans="1:22">
      <c r="A14">
        <v>25482656</v>
      </c>
      <c r="B14">
        <v>25482656</v>
      </c>
      <c r="C14">
        <v>213</v>
      </c>
      <c r="D14">
        <v>237</v>
      </c>
      <c r="E14" s="1">
        <v>44531</v>
      </c>
      <c r="F14">
        <v>233</v>
      </c>
      <c r="G14" s="1">
        <v>44516</v>
      </c>
      <c r="H14">
        <v>213</v>
      </c>
      <c r="I14" s="1">
        <v>44501</v>
      </c>
      <c r="J14">
        <v>213</v>
      </c>
      <c r="K14" s="1">
        <v>44485</v>
      </c>
      <c r="L14">
        <v>211</v>
      </c>
      <c r="M14" s="1">
        <v>44302</v>
      </c>
      <c r="N14">
        <v>211</v>
      </c>
      <c r="O14" s="1">
        <v>44287</v>
      </c>
      <c r="P14">
        <v>183</v>
      </c>
      <c r="Q14" s="1">
        <v>44271</v>
      </c>
      <c r="R14">
        <v>99</v>
      </c>
      <c r="S14" s="1">
        <v>44256</v>
      </c>
      <c r="T14">
        <v>17</v>
      </c>
      <c r="U14" s="1">
        <v>44243</v>
      </c>
      <c r="V14">
        <v>0</v>
      </c>
    </row>
    <row r="15" spans="1:22">
      <c r="A15">
        <v>25482655</v>
      </c>
      <c r="B15">
        <v>25482655</v>
      </c>
      <c r="C15">
        <v>203</v>
      </c>
      <c r="D15">
        <v>237</v>
      </c>
      <c r="E15" s="1">
        <v>44531</v>
      </c>
      <c r="F15">
        <v>231</v>
      </c>
      <c r="G15" s="1">
        <v>44516</v>
      </c>
      <c r="H15">
        <v>203</v>
      </c>
      <c r="I15" s="1">
        <v>44501</v>
      </c>
      <c r="J15">
        <v>203</v>
      </c>
      <c r="K15" s="1">
        <v>44485</v>
      </c>
      <c r="L15">
        <v>201</v>
      </c>
      <c r="M15" s="1">
        <v>44302</v>
      </c>
      <c r="N15">
        <v>201</v>
      </c>
      <c r="O15" s="1">
        <v>44287</v>
      </c>
      <c r="P15">
        <v>163</v>
      </c>
      <c r="Q15" s="1">
        <v>44271</v>
      </c>
      <c r="R15">
        <v>91</v>
      </c>
      <c r="S15" s="1">
        <v>44256</v>
      </c>
      <c r="T15">
        <v>19</v>
      </c>
      <c r="U15" s="1">
        <v>44243</v>
      </c>
      <c r="V15">
        <v>0</v>
      </c>
    </row>
    <row r="16" spans="1:22">
      <c r="A16">
        <v>25482692</v>
      </c>
      <c r="B16">
        <v>25482692</v>
      </c>
      <c r="C16">
        <v>61</v>
      </c>
      <c r="D16">
        <v>69</v>
      </c>
      <c r="E16" s="1">
        <v>44531</v>
      </c>
      <c r="F16">
        <v>67</v>
      </c>
      <c r="G16" s="1">
        <v>44516</v>
      </c>
      <c r="H16">
        <v>61</v>
      </c>
      <c r="I16" s="1">
        <v>44501</v>
      </c>
      <c r="J16">
        <v>61</v>
      </c>
      <c r="K16" s="1">
        <v>44485</v>
      </c>
      <c r="L16">
        <v>46</v>
      </c>
      <c r="M16" s="1">
        <v>44302</v>
      </c>
      <c r="N16">
        <v>46</v>
      </c>
      <c r="O16" s="1">
        <v>44287</v>
      </c>
      <c r="P16">
        <v>46</v>
      </c>
      <c r="Q16" s="1">
        <v>44271</v>
      </c>
      <c r="R16">
        <v>37</v>
      </c>
      <c r="S16" s="1">
        <v>44256</v>
      </c>
      <c r="T16">
        <v>4</v>
      </c>
      <c r="U16" s="1">
        <v>44243</v>
      </c>
      <c r="V16">
        <v>0</v>
      </c>
    </row>
    <row r="17" spans="1:22">
      <c r="A17">
        <v>25482693</v>
      </c>
      <c r="B17">
        <v>25482693</v>
      </c>
      <c r="C17">
        <v>118</v>
      </c>
      <c r="D17">
        <v>158</v>
      </c>
      <c r="E17" s="1">
        <v>44531</v>
      </c>
      <c r="F17">
        <v>151</v>
      </c>
      <c r="G17" s="1">
        <v>44516</v>
      </c>
      <c r="H17">
        <v>125</v>
      </c>
      <c r="I17" s="1">
        <v>44501</v>
      </c>
      <c r="J17">
        <v>114</v>
      </c>
      <c r="K17" s="1">
        <v>44485</v>
      </c>
      <c r="L17">
        <v>103</v>
      </c>
      <c r="M17" s="1">
        <v>44302</v>
      </c>
      <c r="N17">
        <v>103</v>
      </c>
      <c r="O17" s="1">
        <v>44287</v>
      </c>
      <c r="P17">
        <v>86</v>
      </c>
      <c r="Q17" s="1">
        <v>44271</v>
      </c>
      <c r="R17">
        <v>55</v>
      </c>
      <c r="S17" s="1">
        <v>44256</v>
      </c>
      <c r="T17">
        <v>4</v>
      </c>
      <c r="U17" s="1">
        <v>44243</v>
      </c>
      <c r="V17">
        <v>0</v>
      </c>
    </row>
    <row r="18" spans="1:22">
      <c r="A18">
        <v>25482691</v>
      </c>
      <c r="B18">
        <v>25482691</v>
      </c>
      <c r="C18">
        <v>82</v>
      </c>
      <c r="D18">
        <v>124</v>
      </c>
      <c r="E18" s="1">
        <v>44531</v>
      </c>
      <c r="F18">
        <v>120</v>
      </c>
      <c r="G18" s="1">
        <v>44516</v>
      </c>
      <c r="H18">
        <v>94</v>
      </c>
      <c r="I18" s="1">
        <v>44501</v>
      </c>
      <c r="J18">
        <v>82</v>
      </c>
      <c r="K18" s="1">
        <v>44485</v>
      </c>
      <c r="L18">
        <v>76</v>
      </c>
      <c r="M18" s="1">
        <v>44302</v>
      </c>
      <c r="N18">
        <v>76</v>
      </c>
      <c r="O18" s="1">
        <v>44287</v>
      </c>
      <c r="P18">
        <v>66</v>
      </c>
      <c r="Q18" s="1">
        <v>44271</v>
      </c>
      <c r="R18">
        <v>40</v>
      </c>
      <c r="S18" s="1">
        <v>44256</v>
      </c>
      <c r="T18">
        <v>3</v>
      </c>
      <c r="U18" s="1">
        <v>44243</v>
      </c>
      <c r="V18">
        <v>0</v>
      </c>
    </row>
    <row r="19" spans="1:22">
      <c r="A19">
        <v>25482690</v>
      </c>
      <c r="B19">
        <v>25482690</v>
      </c>
      <c r="C19">
        <v>148</v>
      </c>
      <c r="D19">
        <v>167</v>
      </c>
      <c r="E19" s="1">
        <v>44531</v>
      </c>
      <c r="F19">
        <v>162</v>
      </c>
      <c r="G19" s="1">
        <v>44516</v>
      </c>
      <c r="H19">
        <v>153</v>
      </c>
      <c r="I19" s="1">
        <v>44501</v>
      </c>
      <c r="J19">
        <v>147</v>
      </c>
      <c r="K19" s="1">
        <v>44485</v>
      </c>
      <c r="L19">
        <v>141</v>
      </c>
      <c r="M19" s="1">
        <v>44302</v>
      </c>
      <c r="N19">
        <v>141</v>
      </c>
      <c r="O19" s="1">
        <v>44287</v>
      </c>
      <c r="P19">
        <v>115</v>
      </c>
      <c r="Q19" s="1">
        <v>44271</v>
      </c>
      <c r="R19">
        <v>61</v>
      </c>
      <c r="S19" s="1">
        <v>44256</v>
      </c>
      <c r="T19">
        <v>7</v>
      </c>
      <c r="U19" s="1">
        <v>44243</v>
      </c>
      <c r="V19">
        <v>0</v>
      </c>
    </row>
    <row r="20" spans="1:22">
      <c r="A20">
        <v>25482332</v>
      </c>
      <c r="B20">
        <v>25482332</v>
      </c>
      <c r="C20">
        <v>85</v>
      </c>
      <c r="D20">
        <v>110</v>
      </c>
      <c r="E20" s="1">
        <v>44531</v>
      </c>
      <c r="F20">
        <v>107</v>
      </c>
      <c r="G20" s="1">
        <v>44516</v>
      </c>
      <c r="H20">
        <v>92</v>
      </c>
      <c r="I20" s="1">
        <v>44501</v>
      </c>
      <c r="J20">
        <v>84</v>
      </c>
      <c r="K20" s="1">
        <v>44485</v>
      </c>
      <c r="L20">
        <v>77</v>
      </c>
      <c r="M20" s="1">
        <v>44302</v>
      </c>
      <c r="N20">
        <v>77</v>
      </c>
      <c r="O20" s="1">
        <v>44287</v>
      </c>
      <c r="P20">
        <v>65</v>
      </c>
      <c r="Q20" s="1">
        <v>44271</v>
      </c>
      <c r="R20">
        <v>50</v>
      </c>
      <c r="S20" s="1">
        <v>44256</v>
      </c>
      <c r="T20">
        <v>18</v>
      </c>
      <c r="U20" s="1">
        <v>44243</v>
      </c>
      <c r="V20">
        <v>0</v>
      </c>
    </row>
    <row r="21" spans="1:22">
      <c r="A21">
        <v>25482331</v>
      </c>
      <c r="B21">
        <v>25482331</v>
      </c>
      <c r="C21">
        <v>79</v>
      </c>
      <c r="D21">
        <v>103</v>
      </c>
      <c r="E21" s="1">
        <v>44531</v>
      </c>
      <c r="F21">
        <v>100</v>
      </c>
      <c r="G21" s="1">
        <v>44516</v>
      </c>
      <c r="H21">
        <v>86</v>
      </c>
      <c r="I21" s="1">
        <v>44501</v>
      </c>
      <c r="J21">
        <v>76</v>
      </c>
      <c r="K21" s="1">
        <v>44485</v>
      </c>
      <c r="L21">
        <v>72</v>
      </c>
      <c r="M21" s="1">
        <v>44302</v>
      </c>
      <c r="N21">
        <v>72</v>
      </c>
      <c r="O21" s="1">
        <v>44287</v>
      </c>
      <c r="P21">
        <v>61</v>
      </c>
      <c r="Q21" s="1">
        <v>44271</v>
      </c>
      <c r="R21">
        <v>47</v>
      </c>
      <c r="S21" s="1">
        <v>44256</v>
      </c>
      <c r="T21">
        <v>16</v>
      </c>
      <c r="U21" s="1">
        <v>44243</v>
      </c>
      <c r="V21">
        <v>0</v>
      </c>
    </row>
    <row r="22" spans="1:22">
      <c r="A22">
        <v>25482333</v>
      </c>
      <c r="B22">
        <v>25482333</v>
      </c>
      <c r="C22">
        <v>85</v>
      </c>
      <c r="D22">
        <v>100</v>
      </c>
      <c r="E22" s="1">
        <v>44531</v>
      </c>
      <c r="F22">
        <v>98</v>
      </c>
      <c r="G22" s="1">
        <v>44516</v>
      </c>
      <c r="H22">
        <v>89</v>
      </c>
      <c r="I22" s="1">
        <v>44501</v>
      </c>
      <c r="J22">
        <v>85</v>
      </c>
      <c r="K22" s="1">
        <v>44485</v>
      </c>
      <c r="L22">
        <v>79</v>
      </c>
      <c r="M22" s="1">
        <v>44302</v>
      </c>
      <c r="N22">
        <v>79</v>
      </c>
      <c r="O22" s="1">
        <v>44287</v>
      </c>
      <c r="P22">
        <v>63</v>
      </c>
      <c r="Q22" s="1">
        <v>44271</v>
      </c>
      <c r="R22">
        <v>47</v>
      </c>
      <c r="S22" s="1">
        <v>44256</v>
      </c>
      <c r="T22">
        <v>25</v>
      </c>
      <c r="U22" s="1">
        <v>44243</v>
      </c>
      <c r="V22">
        <v>0</v>
      </c>
    </row>
    <row r="23" spans="1:22">
      <c r="A23">
        <v>25482330</v>
      </c>
      <c r="B23">
        <v>25482330</v>
      </c>
      <c r="C23">
        <v>69</v>
      </c>
      <c r="D23">
        <v>70</v>
      </c>
      <c r="E23" s="1">
        <v>44531</v>
      </c>
      <c r="F23">
        <v>69</v>
      </c>
      <c r="G23" s="1">
        <v>44516</v>
      </c>
      <c r="H23">
        <v>69</v>
      </c>
      <c r="I23" s="1">
        <v>44501</v>
      </c>
      <c r="J23">
        <v>69</v>
      </c>
      <c r="K23" s="1">
        <v>44485</v>
      </c>
      <c r="L23">
        <v>68</v>
      </c>
      <c r="M23" s="1">
        <v>44302</v>
      </c>
      <c r="N23">
        <v>68</v>
      </c>
      <c r="O23" s="1">
        <v>44287</v>
      </c>
      <c r="P23">
        <v>62</v>
      </c>
      <c r="Q23" s="1">
        <v>44271</v>
      </c>
      <c r="R23">
        <v>41</v>
      </c>
      <c r="S23" s="1">
        <v>44256</v>
      </c>
      <c r="T23">
        <v>11</v>
      </c>
      <c r="U23" s="1">
        <v>44243</v>
      </c>
      <c r="V23">
        <v>0</v>
      </c>
    </row>
    <row r="24" spans="1:22">
      <c r="A24">
        <v>25482687</v>
      </c>
      <c r="B24">
        <v>25482687</v>
      </c>
      <c r="C24">
        <v>217</v>
      </c>
      <c r="D24">
        <v>292</v>
      </c>
      <c r="E24" s="1">
        <v>44531</v>
      </c>
      <c r="F24">
        <v>287</v>
      </c>
      <c r="G24" s="1">
        <v>44516</v>
      </c>
      <c r="H24">
        <v>248</v>
      </c>
      <c r="I24" s="1">
        <v>44501</v>
      </c>
      <c r="J24">
        <v>203</v>
      </c>
      <c r="K24" s="1">
        <v>44485</v>
      </c>
      <c r="L24">
        <v>175</v>
      </c>
      <c r="M24" s="1">
        <v>44302</v>
      </c>
      <c r="N24">
        <v>175</v>
      </c>
      <c r="O24" s="1">
        <v>44287</v>
      </c>
      <c r="P24">
        <v>144</v>
      </c>
      <c r="Q24" s="1">
        <v>44271</v>
      </c>
      <c r="R24">
        <v>73</v>
      </c>
      <c r="S24" s="1">
        <v>44256</v>
      </c>
      <c r="T24">
        <v>12</v>
      </c>
      <c r="U24" s="1">
        <v>44243</v>
      </c>
      <c r="V24">
        <v>0</v>
      </c>
    </row>
    <row r="25" spans="1:22">
      <c r="A25">
        <v>25482682</v>
      </c>
      <c r="B25">
        <v>25482682</v>
      </c>
      <c r="C25">
        <v>181</v>
      </c>
      <c r="D25">
        <v>239</v>
      </c>
      <c r="E25" s="1">
        <v>44531</v>
      </c>
      <c r="F25">
        <v>235</v>
      </c>
      <c r="G25" s="1">
        <v>44516</v>
      </c>
      <c r="H25">
        <v>203</v>
      </c>
      <c r="I25" s="1">
        <v>44501</v>
      </c>
      <c r="J25">
        <v>172</v>
      </c>
      <c r="K25" s="1">
        <v>44485</v>
      </c>
      <c r="L25">
        <v>153</v>
      </c>
      <c r="M25" s="1">
        <v>44302</v>
      </c>
      <c r="N25">
        <v>153</v>
      </c>
      <c r="O25" s="1">
        <v>44287</v>
      </c>
      <c r="P25">
        <v>127</v>
      </c>
      <c r="Q25" s="1">
        <v>44271</v>
      </c>
      <c r="R25">
        <v>70</v>
      </c>
      <c r="S25" s="1">
        <v>44256</v>
      </c>
      <c r="T25">
        <v>13</v>
      </c>
      <c r="U25" s="1">
        <v>44243</v>
      </c>
      <c r="V25">
        <v>0</v>
      </c>
    </row>
    <row r="26" spans="1:22">
      <c r="A26">
        <v>25482681</v>
      </c>
      <c r="B26">
        <v>25482681</v>
      </c>
      <c r="C26">
        <v>179</v>
      </c>
      <c r="D26">
        <v>247</v>
      </c>
      <c r="E26" s="1">
        <v>44531</v>
      </c>
      <c r="F26">
        <v>241</v>
      </c>
      <c r="G26" s="1">
        <v>44516</v>
      </c>
      <c r="H26">
        <v>207</v>
      </c>
      <c r="I26" s="1">
        <v>44501</v>
      </c>
      <c r="J26">
        <v>167</v>
      </c>
      <c r="K26" s="1">
        <v>44485</v>
      </c>
      <c r="L26">
        <v>145</v>
      </c>
      <c r="M26" s="1">
        <v>44302</v>
      </c>
      <c r="N26">
        <v>145</v>
      </c>
      <c r="O26" s="1">
        <v>44287</v>
      </c>
      <c r="P26">
        <v>122</v>
      </c>
      <c r="Q26" s="1">
        <v>44271</v>
      </c>
      <c r="R26">
        <v>62</v>
      </c>
      <c r="S26" s="1">
        <v>44256</v>
      </c>
      <c r="T26">
        <v>10</v>
      </c>
      <c r="U26" s="1">
        <v>44243</v>
      </c>
      <c r="V26">
        <v>0</v>
      </c>
    </row>
    <row r="27" spans="1:22">
      <c r="A27">
        <v>25482686</v>
      </c>
      <c r="B27">
        <v>25482686</v>
      </c>
      <c r="C27">
        <v>205</v>
      </c>
      <c r="D27">
        <v>296</v>
      </c>
      <c r="E27" s="1">
        <v>44531</v>
      </c>
      <c r="F27">
        <v>290</v>
      </c>
      <c r="G27" s="1">
        <v>44516</v>
      </c>
      <c r="H27">
        <v>240</v>
      </c>
      <c r="I27" s="1">
        <v>44501</v>
      </c>
      <c r="J27">
        <v>190</v>
      </c>
      <c r="K27" s="1">
        <v>44485</v>
      </c>
      <c r="L27">
        <v>157</v>
      </c>
      <c r="M27" s="1">
        <v>44302</v>
      </c>
      <c r="N27">
        <v>157</v>
      </c>
      <c r="O27" s="1">
        <v>44287</v>
      </c>
      <c r="P27">
        <v>128</v>
      </c>
      <c r="Q27" s="1">
        <v>44271</v>
      </c>
      <c r="R27">
        <v>70</v>
      </c>
      <c r="S27" s="1">
        <v>44256</v>
      </c>
      <c r="T27">
        <v>13</v>
      </c>
      <c r="U27" s="1">
        <v>44243</v>
      </c>
      <c r="V27">
        <v>0</v>
      </c>
    </row>
    <row r="28" spans="1:22">
      <c r="A28">
        <v>25482335</v>
      </c>
      <c r="B28">
        <v>25482335</v>
      </c>
      <c r="C28">
        <v>243</v>
      </c>
      <c r="D28">
        <v>369</v>
      </c>
      <c r="E28" s="1">
        <v>44531</v>
      </c>
      <c r="F28">
        <v>362</v>
      </c>
      <c r="G28" s="1">
        <v>44516</v>
      </c>
      <c r="H28">
        <v>301</v>
      </c>
      <c r="I28" s="1">
        <v>44501</v>
      </c>
      <c r="J28">
        <v>212</v>
      </c>
      <c r="K28" s="1">
        <v>44485</v>
      </c>
      <c r="L28">
        <v>159</v>
      </c>
      <c r="M28" s="1">
        <v>44302</v>
      </c>
      <c r="N28">
        <v>159</v>
      </c>
      <c r="O28" s="1">
        <v>44287</v>
      </c>
      <c r="P28">
        <v>159</v>
      </c>
      <c r="Q28" s="1">
        <v>44271</v>
      </c>
      <c r="R28">
        <v>138</v>
      </c>
      <c r="S28" s="1">
        <v>44256</v>
      </c>
      <c r="T28">
        <v>38</v>
      </c>
      <c r="U28" s="1">
        <v>44243</v>
      </c>
      <c r="V28">
        <v>0</v>
      </c>
    </row>
    <row r="29" spans="1:22">
      <c r="A29">
        <v>25482336</v>
      </c>
      <c r="B29">
        <v>25482336</v>
      </c>
      <c r="C29">
        <v>159</v>
      </c>
      <c r="D29">
        <v>248</v>
      </c>
      <c r="E29" s="1">
        <v>44531</v>
      </c>
      <c r="F29">
        <v>241</v>
      </c>
      <c r="G29" s="1">
        <v>44516</v>
      </c>
      <c r="H29">
        <v>185</v>
      </c>
      <c r="I29" s="1">
        <v>44501</v>
      </c>
      <c r="J29">
        <v>151</v>
      </c>
      <c r="K29" s="1">
        <v>44485</v>
      </c>
      <c r="L29">
        <v>135</v>
      </c>
      <c r="M29" s="1">
        <v>44302</v>
      </c>
      <c r="N29">
        <v>135</v>
      </c>
      <c r="O29" s="1">
        <v>44287</v>
      </c>
      <c r="P29">
        <v>121</v>
      </c>
      <c r="Q29" s="1">
        <v>44271</v>
      </c>
      <c r="R29">
        <v>70</v>
      </c>
      <c r="S29" s="1">
        <v>44256</v>
      </c>
      <c r="T29">
        <v>15</v>
      </c>
      <c r="U29" s="1">
        <v>44243</v>
      </c>
      <c r="V29">
        <v>0</v>
      </c>
    </row>
    <row r="30" spans="1:22">
      <c r="A30">
        <v>25482334</v>
      </c>
      <c r="B30">
        <v>25482334</v>
      </c>
      <c r="C30">
        <v>162</v>
      </c>
      <c r="D30">
        <v>230</v>
      </c>
      <c r="E30" s="1">
        <v>44531</v>
      </c>
      <c r="F30">
        <v>225</v>
      </c>
      <c r="G30" s="1">
        <v>44516</v>
      </c>
      <c r="H30">
        <v>183</v>
      </c>
      <c r="I30" s="1">
        <v>44501</v>
      </c>
      <c r="J30">
        <v>155</v>
      </c>
      <c r="K30" s="1">
        <v>44485</v>
      </c>
      <c r="L30">
        <v>140</v>
      </c>
      <c r="M30" s="1">
        <v>44302</v>
      </c>
      <c r="N30">
        <v>140</v>
      </c>
      <c r="O30" s="1">
        <v>44287</v>
      </c>
      <c r="P30">
        <v>125</v>
      </c>
      <c r="Q30" s="1">
        <v>44271</v>
      </c>
      <c r="R30">
        <v>66</v>
      </c>
      <c r="S30" s="1">
        <v>44256</v>
      </c>
      <c r="T30">
        <v>16</v>
      </c>
      <c r="U30" s="1">
        <v>44243</v>
      </c>
      <c r="V30">
        <v>0</v>
      </c>
    </row>
    <row r="31" spans="1:22">
      <c r="A31">
        <v>25482329</v>
      </c>
      <c r="B31">
        <v>25482329</v>
      </c>
      <c r="C31">
        <v>218</v>
      </c>
      <c r="D31">
        <v>353</v>
      </c>
      <c r="E31" s="1">
        <v>44531</v>
      </c>
      <c r="F31">
        <v>348</v>
      </c>
      <c r="G31" s="1">
        <v>44516</v>
      </c>
      <c r="H31">
        <v>278</v>
      </c>
      <c r="I31" s="1">
        <v>44501</v>
      </c>
      <c r="J31">
        <v>192</v>
      </c>
      <c r="K31" s="1">
        <v>44485</v>
      </c>
      <c r="L31">
        <v>139</v>
      </c>
      <c r="M31" s="1">
        <v>44302</v>
      </c>
      <c r="N31">
        <v>139</v>
      </c>
      <c r="O31" s="1">
        <v>44287</v>
      </c>
      <c r="P31">
        <v>130</v>
      </c>
      <c r="Q31" s="1">
        <v>44271</v>
      </c>
      <c r="R31">
        <v>81</v>
      </c>
      <c r="S31" s="1">
        <v>44256</v>
      </c>
      <c r="T31">
        <v>19</v>
      </c>
      <c r="U31" s="1">
        <v>44243</v>
      </c>
      <c r="V31">
        <v>0</v>
      </c>
    </row>
    <row r="32" spans="1:22">
      <c r="A32">
        <v>25482664</v>
      </c>
      <c r="B32">
        <v>25482664</v>
      </c>
      <c r="C32">
        <v>243</v>
      </c>
      <c r="D32">
        <v>357</v>
      </c>
      <c r="E32" s="1">
        <v>44531</v>
      </c>
      <c r="F32">
        <v>350</v>
      </c>
      <c r="G32" s="1">
        <v>44516</v>
      </c>
      <c r="H32">
        <v>286</v>
      </c>
      <c r="I32" s="1">
        <v>44501</v>
      </c>
      <c r="J32">
        <v>224</v>
      </c>
      <c r="K32" s="1">
        <v>44485</v>
      </c>
      <c r="L32">
        <v>185</v>
      </c>
      <c r="M32" s="1">
        <v>44302</v>
      </c>
      <c r="N32">
        <v>185</v>
      </c>
      <c r="O32" s="1">
        <v>44287</v>
      </c>
      <c r="P32">
        <v>149</v>
      </c>
      <c r="Q32" s="1">
        <v>44271</v>
      </c>
      <c r="R32">
        <v>82</v>
      </c>
      <c r="S32" s="1">
        <v>44256</v>
      </c>
      <c r="T32">
        <v>15</v>
      </c>
      <c r="U32" s="1">
        <v>44243</v>
      </c>
      <c r="V32">
        <v>0</v>
      </c>
    </row>
    <row r="33" spans="1:22">
      <c r="A33">
        <v>25482667</v>
      </c>
      <c r="B33">
        <v>25482667</v>
      </c>
      <c r="C33">
        <v>179</v>
      </c>
      <c r="D33">
        <v>265</v>
      </c>
      <c r="E33" s="1">
        <v>44531</v>
      </c>
      <c r="F33">
        <v>259</v>
      </c>
      <c r="G33" s="1">
        <v>44516</v>
      </c>
      <c r="H33">
        <v>212</v>
      </c>
      <c r="I33" s="1">
        <v>44501</v>
      </c>
      <c r="J33">
        <v>163</v>
      </c>
      <c r="K33" s="1">
        <v>44485</v>
      </c>
      <c r="L33">
        <v>127</v>
      </c>
      <c r="M33" s="1">
        <v>44302</v>
      </c>
      <c r="N33">
        <v>127</v>
      </c>
      <c r="O33" s="1">
        <v>44287</v>
      </c>
      <c r="P33">
        <v>105</v>
      </c>
      <c r="Q33" s="1">
        <v>44271</v>
      </c>
      <c r="R33">
        <v>59</v>
      </c>
      <c r="S33" s="1">
        <v>44256</v>
      </c>
      <c r="T33">
        <v>9</v>
      </c>
      <c r="U33" s="1">
        <v>44243</v>
      </c>
      <c r="V33">
        <v>0</v>
      </c>
    </row>
    <row r="34" spans="1:22">
      <c r="A34">
        <v>25482665</v>
      </c>
      <c r="B34">
        <v>25482665</v>
      </c>
      <c r="C34">
        <v>190</v>
      </c>
      <c r="D34">
        <v>278</v>
      </c>
      <c r="E34" s="1">
        <v>44531</v>
      </c>
      <c r="F34">
        <v>272</v>
      </c>
      <c r="G34" s="1">
        <v>44516</v>
      </c>
      <c r="H34">
        <v>222</v>
      </c>
      <c r="I34" s="1">
        <v>44501</v>
      </c>
      <c r="J34">
        <v>175</v>
      </c>
      <c r="K34" s="1">
        <v>44485</v>
      </c>
      <c r="L34">
        <v>144</v>
      </c>
      <c r="M34" s="1">
        <v>44302</v>
      </c>
      <c r="N34">
        <v>144</v>
      </c>
      <c r="O34" s="1">
        <v>44287</v>
      </c>
      <c r="P34">
        <v>118</v>
      </c>
      <c r="Q34" s="1">
        <v>44271</v>
      </c>
      <c r="R34">
        <v>64</v>
      </c>
      <c r="S34" s="1">
        <v>44256</v>
      </c>
      <c r="T34">
        <v>11</v>
      </c>
      <c r="U34" s="1">
        <v>44243</v>
      </c>
      <c r="V34">
        <v>0</v>
      </c>
    </row>
    <row r="35" spans="1:22">
      <c r="A35">
        <v>25482666</v>
      </c>
      <c r="B35">
        <v>25482666</v>
      </c>
      <c r="C35">
        <v>171</v>
      </c>
      <c r="D35">
        <v>272</v>
      </c>
      <c r="E35" s="1">
        <v>44531</v>
      </c>
      <c r="F35">
        <v>265</v>
      </c>
      <c r="G35" s="1">
        <v>44516</v>
      </c>
      <c r="H35">
        <v>212</v>
      </c>
      <c r="I35" s="1">
        <v>44501</v>
      </c>
      <c r="J35">
        <v>155</v>
      </c>
      <c r="K35" s="1">
        <v>44485</v>
      </c>
      <c r="L35">
        <v>115</v>
      </c>
      <c r="M35" s="1">
        <v>44302</v>
      </c>
      <c r="N35">
        <v>115</v>
      </c>
      <c r="O35" s="1">
        <v>44287</v>
      </c>
      <c r="P35">
        <v>101</v>
      </c>
      <c r="Q35" s="1">
        <v>44271</v>
      </c>
      <c r="R35">
        <v>53</v>
      </c>
      <c r="S35" s="1">
        <v>44256</v>
      </c>
      <c r="T35">
        <v>10</v>
      </c>
      <c r="U35" s="1">
        <v>44243</v>
      </c>
      <c r="V35">
        <v>0</v>
      </c>
    </row>
    <row r="36" spans="1:22">
      <c r="A36">
        <v>25482677</v>
      </c>
      <c r="B36">
        <v>25482677</v>
      </c>
      <c r="C36">
        <v>63</v>
      </c>
      <c r="D36">
        <v>65</v>
      </c>
      <c r="E36" s="1">
        <v>44531</v>
      </c>
      <c r="F36">
        <v>65</v>
      </c>
      <c r="G36" s="1">
        <v>44516</v>
      </c>
      <c r="H36">
        <v>63</v>
      </c>
      <c r="I36" s="1">
        <v>44501</v>
      </c>
      <c r="J36">
        <v>63</v>
      </c>
      <c r="K36" s="1">
        <v>44485</v>
      </c>
      <c r="L36">
        <v>63</v>
      </c>
      <c r="M36" s="1">
        <v>44302</v>
      </c>
      <c r="N36">
        <v>63</v>
      </c>
      <c r="O36" s="1">
        <v>44287</v>
      </c>
      <c r="P36">
        <v>54</v>
      </c>
      <c r="Q36" s="1">
        <v>44271</v>
      </c>
      <c r="R36">
        <v>29</v>
      </c>
      <c r="S36" s="1">
        <v>44256</v>
      </c>
      <c r="T36">
        <v>2</v>
      </c>
      <c r="U36" s="1">
        <v>44243</v>
      </c>
      <c r="V36">
        <v>0</v>
      </c>
    </row>
    <row r="37" spans="1:22">
      <c r="A37">
        <v>25482676</v>
      </c>
      <c r="B37">
        <v>25482676</v>
      </c>
      <c r="C37">
        <v>9</v>
      </c>
      <c r="D37">
        <v>39</v>
      </c>
      <c r="E37" s="1">
        <v>44531</v>
      </c>
      <c r="F37">
        <v>35</v>
      </c>
      <c r="G37" s="1">
        <v>44516</v>
      </c>
      <c r="H37">
        <v>11</v>
      </c>
      <c r="I37" s="1">
        <v>44501</v>
      </c>
      <c r="J37">
        <v>9</v>
      </c>
      <c r="K37" s="1">
        <v>44485</v>
      </c>
      <c r="L37">
        <v>0</v>
      </c>
      <c r="M37" s="1">
        <v>44302</v>
      </c>
      <c r="N37">
        <v>0</v>
      </c>
      <c r="O37" s="1">
        <v>44287</v>
      </c>
      <c r="P37">
        <v>0</v>
      </c>
      <c r="Q37" s="1">
        <v>44271</v>
      </c>
      <c r="R37">
        <v>0</v>
      </c>
      <c r="S37" s="1">
        <v>44256</v>
      </c>
      <c r="T37">
        <v>0</v>
      </c>
      <c r="U37" s="1">
        <v>44243</v>
      </c>
      <c r="V37">
        <v>0</v>
      </c>
    </row>
    <row r="38" spans="1:22">
      <c r="A38">
        <v>25482675</v>
      </c>
      <c r="B38">
        <v>25482675</v>
      </c>
      <c r="C38">
        <v>133</v>
      </c>
      <c r="D38">
        <v>133</v>
      </c>
      <c r="E38" s="1">
        <v>44531</v>
      </c>
      <c r="F38">
        <v>133</v>
      </c>
      <c r="G38" s="1">
        <v>44516</v>
      </c>
      <c r="H38">
        <v>133</v>
      </c>
      <c r="I38" s="1">
        <v>44501</v>
      </c>
      <c r="J38">
        <v>133</v>
      </c>
      <c r="K38" s="1">
        <v>44485</v>
      </c>
      <c r="L38">
        <v>133</v>
      </c>
      <c r="M38" s="1">
        <v>44302</v>
      </c>
      <c r="N38">
        <v>133</v>
      </c>
      <c r="O38" s="1">
        <v>44287</v>
      </c>
      <c r="P38">
        <v>108</v>
      </c>
      <c r="Q38" s="1">
        <v>44271</v>
      </c>
      <c r="R38">
        <v>56</v>
      </c>
      <c r="S38" s="1">
        <v>44256</v>
      </c>
      <c r="T38">
        <v>5</v>
      </c>
      <c r="U38" s="1">
        <v>44243</v>
      </c>
      <c r="V38">
        <v>0</v>
      </c>
    </row>
    <row r="39" spans="1:22">
      <c r="A39">
        <v>25482674</v>
      </c>
      <c r="B39">
        <v>25482674</v>
      </c>
      <c r="C39">
        <v>109</v>
      </c>
      <c r="D39">
        <v>117</v>
      </c>
      <c r="E39" s="1">
        <v>44531</v>
      </c>
      <c r="F39">
        <v>117</v>
      </c>
      <c r="G39" s="1">
        <v>44516</v>
      </c>
      <c r="H39">
        <v>111</v>
      </c>
      <c r="I39" s="1">
        <v>44501</v>
      </c>
      <c r="J39">
        <v>109</v>
      </c>
      <c r="K39" s="1">
        <v>44485</v>
      </c>
      <c r="L39">
        <v>100</v>
      </c>
      <c r="M39" s="1">
        <v>44302</v>
      </c>
      <c r="N39">
        <v>100</v>
      </c>
      <c r="O39" s="1">
        <v>44287</v>
      </c>
      <c r="P39">
        <v>83</v>
      </c>
      <c r="Q39" s="1">
        <v>44271</v>
      </c>
      <c r="R39">
        <v>45</v>
      </c>
      <c r="S39" s="1">
        <v>44256</v>
      </c>
      <c r="T39">
        <v>4</v>
      </c>
      <c r="U39" s="1">
        <v>44243</v>
      </c>
      <c r="V39">
        <v>0</v>
      </c>
    </row>
    <row r="40" spans="1:22">
      <c r="A40">
        <v>25482661</v>
      </c>
      <c r="B40">
        <v>25482661</v>
      </c>
      <c r="C40">
        <v>228</v>
      </c>
      <c r="D40">
        <v>299</v>
      </c>
      <c r="E40" s="1">
        <v>44531</v>
      </c>
      <c r="F40">
        <v>295</v>
      </c>
      <c r="G40" s="1">
        <v>44516</v>
      </c>
      <c r="H40">
        <v>257</v>
      </c>
      <c r="I40" s="1">
        <v>44501</v>
      </c>
      <c r="J40">
        <v>216</v>
      </c>
      <c r="K40" s="1">
        <v>44485</v>
      </c>
      <c r="L40">
        <v>188</v>
      </c>
      <c r="M40" s="1">
        <v>44302</v>
      </c>
      <c r="N40">
        <v>188</v>
      </c>
      <c r="O40" s="1">
        <v>44287</v>
      </c>
      <c r="P40">
        <v>154</v>
      </c>
      <c r="Q40" s="1">
        <v>44271</v>
      </c>
      <c r="R40">
        <v>68</v>
      </c>
      <c r="S40" s="1">
        <v>44256</v>
      </c>
      <c r="T40">
        <v>7</v>
      </c>
      <c r="U40" s="1">
        <v>44243</v>
      </c>
      <c r="V40">
        <v>0</v>
      </c>
    </row>
    <row r="41" spans="1:22">
      <c r="A41">
        <v>25482660</v>
      </c>
      <c r="B41">
        <v>25482660</v>
      </c>
      <c r="C41">
        <v>184</v>
      </c>
      <c r="D41">
        <v>184</v>
      </c>
      <c r="E41" s="1">
        <v>44531</v>
      </c>
      <c r="F41">
        <v>184</v>
      </c>
      <c r="G41" s="1">
        <v>44516</v>
      </c>
      <c r="H41">
        <v>184</v>
      </c>
      <c r="I41" s="1">
        <v>44501</v>
      </c>
      <c r="J41">
        <v>184</v>
      </c>
      <c r="K41" s="1">
        <v>44485</v>
      </c>
      <c r="L41">
        <v>184</v>
      </c>
      <c r="M41" s="1">
        <v>44302</v>
      </c>
      <c r="N41">
        <v>184</v>
      </c>
      <c r="O41" s="1">
        <v>44287</v>
      </c>
      <c r="P41">
        <v>149</v>
      </c>
      <c r="Q41" s="1">
        <v>44271</v>
      </c>
      <c r="R41">
        <v>77</v>
      </c>
      <c r="S41" s="1">
        <v>44256</v>
      </c>
      <c r="T41">
        <v>9</v>
      </c>
      <c r="U41" s="1">
        <v>44243</v>
      </c>
      <c r="V41">
        <v>0</v>
      </c>
    </row>
    <row r="42" spans="1:22">
      <c r="A42">
        <v>25482659</v>
      </c>
      <c r="B42">
        <v>25482659</v>
      </c>
      <c r="C42">
        <v>230</v>
      </c>
      <c r="D42">
        <v>307</v>
      </c>
      <c r="E42" s="1">
        <v>44531</v>
      </c>
      <c r="F42">
        <v>301</v>
      </c>
      <c r="G42" s="1">
        <v>44516</v>
      </c>
      <c r="H42">
        <v>262</v>
      </c>
      <c r="I42" s="1">
        <v>44501</v>
      </c>
      <c r="J42">
        <v>217</v>
      </c>
      <c r="K42" s="1">
        <v>44485</v>
      </c>
      <c r="L42">
        <v>185</v>
      </c>
      <c r="M42" s="1">
        <v>44302</v>
      </c>
      <c r="N42">
        <v>185</v>
      </c>
      <c r="O42" s="1">
        <v>44287</v>
      </c>
      <c r="P42">
        <v>150</v>
      </c>
      <c r="Q42" s="1">
        <v>44271</v>
      </c>
      <c r="R42">
        <v>78</v>
      </c>
      <c r="S42" s="1">
        <v>44256</v>
      </c>
      <c r="T42">
        <v>9</v>
      </c>
      <c r="U42" s="1">
        <v>44243</v>
      </c>
      <c r="V42">
        <v>0</v>
      </c>
    </row>
    <row r="43" spans="1:22">
      <c r="A43">
        <v>25482653</v>
      </c>
      <c r="B43">
        <v>25482653</v>
      </c>
      <c r="C43">
        <v>184</v>
      </c>
      <c r="D43">
        <v>269</v>
      </c>
      <c r="E43" s="1">
        <v>44531</v>
      </c>
      <c r="F43">
        <v>263</v>
      </c>
      <c r="G43" s="1">
        <v>44516</v>
      </c>
      <c r="H43">
        <v>212</v>
      </c>
      <c r="I43" s="1">
        <v>44501</v>
      </c>
      <c r="J43">
        <v>171</v>
      </c>
      <c r="K43" s="1">
        <v>44485</v>
      </c>
      <c r="L43">
        <v>136</v>
      </c>
      <c r="M43" s="1">
        <v>44302</v>
      </c>
      <c r="N43">
        <v>136</v>
      </c>
      <c r="O43" s="1">
        <v>44287</v>
      </c>
      <c r="P43">
        <v>114</v>
      </c>
      <c r="Q43" s="1">
        <v>44271</v>
      </c>
      <c r="R43">
        <v>80</v>
      </c>
      <c r="S43" s="1">
        <v>44256</v>
      </c>
      <c r="T43">
        <v>17</v>
      </c>
      <c r="U43" s="1">
        <v>44243</v>
      </c>
      <c r="V43">
        <v>0</v>
      </c>
    </row>
    <row r="44" spans="1:22">
      <c r="A44">
        <v>25482649</v>
      </c>
      <c r="B44">
        <v>25482649</v>
      </c>
      <c r="C44">
        <v>288</v>
      </c>
      <c r="D44">
        <v>392</v>
      </c>
      <c r="E44" s="1">
        <v>44531</v>
      </c>
      <c r="F44">
        <v>385</v>
      </c>
      <c r="G44" s="1">
        <v>44516</v>
      </c>
      <c r="H44">
        <v>328</v>
      </c>
      <c r="I44" s="1">
        <v>44501</v>
      </c>
      <c r="J44">
        <v>267</v>
      </c>
      <c r="K44" s="1">
        <v>44485</v>
      </c>
      <c r="L44">
        <v>230</v>
      </c>
      <c r="M44" s="1">
        <v>44302</v>
      </c>
      <c r="N44">
        <v>230</v>
      </c>
      <c r="O44" s="1">
        <v>44287</v>
      </c>
      <c r="P44">
        <v>185</v>
      </c>
      <c r="Q44" s="1">
        <v>44271</v>
      </c>
      <c r="R44">
        <v>101</v>
      </c>
      <c r="S44" s="1">
        <v>44256</v>
      </c>
      <c r="T44">
        <v>21</v>
      </c>
      <c r="U44" s="1">
        <v>44243</v>
      </c>
      <c r="V44">
        <v>0</v>
      </c>
    </row>
    <row r="45" spans="1:22">
      <c r="A45">
        <v>25482345</v>
      </c>
      <c r="B45">
        <v>25482345</v>
      </c>
      <c r="C45">
        <v>274</v>
      </c>
      <c r="D45">
        <v>369</v>
      </c>
      <c r="E45" s="1">
        <v>44531</v>
      </c>
      <c r="F45">
        <v>362</v>
      </c>
      <c r="G45" s="1">
        <v>44516</v>
      </c>
      <c r="H45">
        <v>301</v>
      </c>
      <c r="I45" s="1">
        <v>44501</v>
      </c>
      <c r="J45">
        <v>258</v>
      </c>
      <c r="K45" s="1">
        <v>44485</v>
      </c>
      <c r="L45">
        <v>218</v>
      </c>
      <c r="M45" s="1">
        <v>44302</v>
      </c>
      <c r="N45">
        <v>218</v>
      </c>
      <c r="O45" s="1">
        <v>44287</v>
      </c>
      <c r="P45">
        <v>179</v>
      </c>
      <c r="Q45" s="1">
        <v>44271</v>
      </c>
      <c r="R45">
        <v>103</v>
      </c>
      <c r="S45" s="1">
        <v>44256</v>
      </c>
      <c r="T45">
        <v>23</v>
      </c>
      <c r="U45" s="1">
        <v>44243</v>
      </c>
      <c r="V45">
        <v>0</v>
      </c>
    </row>
    <row r="46" spans="1:22">
      <c r="A46">
        <v>25482663</v>
      </c>
      <c r="B46">
        <v>25482663</v>
      </c>
      <c r="C46">
        <v>155</v>
      </c>
      <c r="D46">
        <v>156</v>
      </c>
      <c r="E46" s="1">
        <v>44531</v>
      </c>
      <c r="F46">
        <v>155</v>
      </c>
      <c r="G46" s="1">
        <v>44516</v>
      </c>
      <c r="H46">
        <v>155</v>
      </c>
      <c r="I46" s="1">
        <v>44501</v>
      </c>
      <c r="J46">
        <v>150</v>
      </c>
      <c r="K46" s="1">
        <v>44485</v>
      </c>
      <c r="L46">
        <v>127</v>
      </c>
      <c r="M46" s="1">
        <v>44302</v>
      </c>
      <c r="N46">
        <v>127</v>
      </c>
      <c r="O46" s="1">
        <v>44287</v>
      </c>
      <c r="P46">
        <v>105</v>
      </c>
      <c r="Q46" s="1">
        <v>44271</v>
      </c>
      <c r="R46">
        <v>60</v>
      </c>
      <c r="S46" s="1">
        <v>44256</v>
      </c>
      <c r="T46">
        <v>6</v>
      </c>
      <c r="U46" s="1">
        <v>44243</v>
      </c>
      <c r="V46">
        <v>0</v>
      </c>
    </row>
    <row r="47" spans="1:22">
      <c r="A47">
        <v>25482668</v>
      </c>
      <c r="B47">
        <v>25482668</v>
      </c>
      <c r="C47">
        <v>165</v>
      </c>
      <c r="D47">
        <v>239</v>
      </c>
      <c r="E47" s="1">
        <v>44531</v>
      </c>
      <c r="F47">
        <v>233</v>
      </c>
      <c r="G47" s="1">
        <v>44516</v>
      </c>
      <c r="H47">
        <v>192</v>
      </c>
      <c r="I47" s="1">
        <v>44501</v>
      </c>
      <c r="J47">
        <v>153</v>
      </c>
      <c r="K47" s="1">
        <v>44485</v>
      </c>
      <c r="L47">
        <v>129</v>
      </c>
      <c r="M47" s="1">
        <v>44302</v>
      </c>
      <c r="N47">
        <v>129</v>
      </c>
      <c r="O47" s="1">
        <v>44287</v>
      </c>
      <c r="P47">
        <v>107</v>
      </c>
      <c r="Q47" s="1">
        <v>44271</v>
      </c>
      <c r="R47">
        <v>58</v>
      </c>
      <c r="S47" s="1">
        <v>44256</v>
      </c>
      <c r="T47">
        <v>7</v>
      </c>
      <c r="U47" s="1">
        <v>44243</v>
      </c>
      <c r="V47">
        <v>0</v>
      </c>
    </row>
    <row r="48" spans="1:22">
      <c r="A48">
        <v>25482662</v>
      </c>
      <c r="B48">
        <v>25482662</v>
      </c>
      <c r="C48">
        <v>203</v>
      </c>
      <c r="D48">
        <v>203</v>
      </c>
      <c r="E48" s="1">
        <v>44531</v>
      </c>
      <c r="F48">
        <v>203</v>
      </c>
      <c r="G48" s="1">
        <v>44516</v>
      </c>
      <c r="H48">
        <v>203</v>
      </c>
      <c r="I48" s="1">
        <v>44501</v>
      </c>
      <c r="J48">
        <v>203</v>
      </c>
      <c r="K48" s="1">
        <v>44485</v>
      </c>
      <c r="L48">
        <v>194</v>
      </c>
      <c r="M48" s="1">
        <v>44302</v>
      </c>
      <c r="N48">
        <v>194</v>
      </c>
      <c r="O48" s="1">
        <v>44287</v>
      </c>
      <c r="P48">
        <v>155</v>
      </c>
      <c r="Q48" s="1">
        <v>44271</v>
      </c>
      <c r="R48">
        <v>72</v>
      </c>
      <c r="S48" s="1">
        <v>44256</v>
      </c>
      <c r="T48">
        <v>9</v>
      </c>
      <c r="U48" s="1">
        <v>44243</v>
      </c>
      <c r="V48">
        <v>0</v>
      </c>
    </row>
    <row r="49" spans="1:22">
      <c r="A49">
        <v>25482689</v>
      </c>
      <c r="B49">
        <v>25482689</v>
      </c>
      <c r="C49">
        <v>158</v>
      </c>
      <c r="D49">
        <v>158</v>
      </c>
      <c r="E49" s="1">
        <v>44531</v>
      </c>
      <c r="F49">
        <v>158</v>
      </c>
      <c r="G49" s="1">
        <v>44516</v>
      </c>
      <c r="H49">
        <v>158</v>
      </c>
      <c r="I49" s="1">
        <v>44501</v>
      </c>
      <c r="J49">
        <v>158</v>
      </c>
      <c r="K49" s="1">
        <v>44485</v>
      </c>
      <c r="L49">
        <v>150</v>
      </c>
      <c r="M49" s="1">
        <v>44302</v>
      </c>
      <c r="N49">
        <v>150</v>
      </c>
      <c r="O49" s="1">
        <v>44287</v>
      </c>
      <c r="P49">
        <v>125</v>
      </c>
      <c r="Q49" s="1">
        <v>44271</v>
      </c>
      <c r="R49">
        <v>69</v>
      </c>
      <c r="S49" s="1">
        <v>44256</v>
      </c>
      <c r="T49">
        <v>7</v>
      </c>
      <c r="U49" s="1">
        <v>44243</v>
      </c>
      <c r="V49">
        <v>0</v>
      </c>
    </row>
    <row r="50" spans="1:22">
      <c r="A50">
        <v>25482347</v>
      </c>
      <c r="B50">
        <v>25482347</v>
      </c>
      <c r="C50">
        <v>69</v>
      </c>
      <c r="D50">
        <v>135</v>
      </c>
      <c r="E50" s="1">
        <v>44531</v>
      </c>
      <c r="F50">
        <v>129</v>
      </c>
      <c r="G50" s="1">
        <v>44516</v>
      </c>
      <c r="H50">
        <v>87</v>
      </c>
      <c r="I50" s="1">
        <v>44501</v>
      </c>
      <c r="J50">
        <v>57</v>
      </c>
      <c r="K50" s="1">
        <v>44485</v>
      </c>
      <c r="L50">
        <v>28</v>
      </c>
      <c r="M50" s="1">
        <v>44302</v>
      </c>
      <c r="N50">
        <v>28</v>
      </c>
      <c r="O50" s="1">
        <v>44287</v>
      </c>
      <c r="P50">
        <v>3</v>
      </c>
      <c r="Q50" s="1">
        <v>44271</v>
      </c>
      <c r="R50">
        <v>0</v>
      </c>
      <c r="S50" s="1">
        <v>44256</v>
      </c>
      <c r="T50">
        <v>0</v>
      </c>
      <c r="U50" s="1">
        <v>44243</v>
      </c>
      <c r="V50">
        <v>0</v>
      </c>
    </row>
    <row r="51" spans="1:22">
      <c r="A51">
        <v>25482348</v>
      </c>
      <c r="B51">
        <v>25482348</v>
      </c>
      <c r="C51">
        <v>129</v>
      </c>
      <c r="D51">
        <v>255</v>
      </c>
      <c r="E51" s="1">
        <v>44531</v>
      </c>
      <c r="F51">
        <v>248</v>
      </c>
      <c r="G51" s="1">
        <v>44516</v>
      </c>
      <c r="H51">
        <v>189</v>
      </c>
      <c r="I51" s="1">
        <v>44501</v>
      </c>
      <c r="J51">
        <v>103</v>
      </c>
      <c r="K51" s="1">
        <v>44485</v>
      </c>
      <c r="L51">
        <v>57</v>
      </c>
      <c r="M51" s="1">
        <v>44302</v>
      </c>
      <c r="N51">
        <v>57</v>
      </c>
      <c r="O51" s="1">
        <v>44287</v>
      </c>
      <c r="P51">
        <v>8</v>
      </c>
      <c r="Q51" s="1">
        <v>44271</v>
      </c>
      <c r="R51">
        <v>0</v>
      </c>
      <c r="S51" s="1">
        <v>44256</v>
      </c>
      <c r="T51">
        <v>0</v>
      </c>
      <c r="U51" s="1">
        <v>44243</v>
      </c>
      <c r="V51">
        <v>0</v>
      </c>
    </row>
    <row r="52" spans="1:22">
      <c r="A52">
        <v>25482344</v>
      </c>
      <c r="B52">
        <v>25482344</v>
      </c>
      <c r="C52">
        <v>35</v>
      </c>
      <c r="D52">
        <v>79</v>
      </c>
      <c r="E52" s="1">
        <v>44531</v>
      </c>
      <c r="F52">
        <v>76</v>
      </c>
      <c r="G52" s="1">
        <v>44516</v>
      </c>
      <c r="H52">
        <v>46</v>
      </c>
      <c r="I52" s="1">
        <v>44501</v>
      </c>
      <c r="J52">
        <v>31</v>
      </c>
      <c r="K52" s="1">
        <v>44485</v>
      </c>
      <c r="L52">
        <v>19</v>
      </c>
      <c r="M52" s="1">
        <v>44302</v>
      </c>
      <c r="N52">
        <v>19</v>
      </c>
      <c r="O52" s="1">
        <v>44287</v>
      </c>
      <c r="P52">
        <v>2</v>
      </c>
      <c r="Q52" s="1">
        <v>44271</v>
      </c>
      <c r="R52">
        <v>0</v>
      </c>
      <c r="S52" s="1">
        <v>44256</v>
      </c>
      <c r="T52">
        <v>0</v>
      </c>
      <c r="U52" s="1">
        <v>44243</v>
      </c>
      <c r="V52">
        <v>0</v>
      </c>
    </row>
    <row r="53" spans="1:22">
      <c r="A53">
        <v>25482340</v>
      </c>
      <c r="B53">
        <v>25482340</v>
      </c>
      <c r="C53">
        <v>34</v>
      </c>
      <c r="D53">
        <v>75</v>
      </c>
      <c r="E53" s="1">
        <v>44531</v>
      </c>
      <c r="F53">
        <v>72</v>
      </c>
      <c r="G53" s="1">
        <v>44516</v>
      </c>
      <c r="H53">
        <v>43</v>
      </c>
      <c r="I53" s="1">
        <v>44501</v>
      </c>
      <c r="J53">
        <v>29</v>
      </c>
      <c r="K53" s="1">
        <v>44485</v>
      </c>
      <c r="L53">
        <v>15</v>
      </c>
      <c r="M53" s="1">
        <v>44302</v>
      </c>
      <c r="N53">
        <v>15</v>
      </c>
      <c r="O53" s="1">
        <v>44287</v>
      </c>
      <c r="P53">
        <v>0</v>
      </c>
      <c r="Q53" s="1">
        <v>44271</v>
      </c>
      <c r="R53">
        <v>0</v>
      </c>
      <c r="S53" s="1">
        <v>44256</v>
      </c>
      <c r="T53">
        <v>0</v>
      </c>
      <c r="U53" s="1">
        <v>44243</v>
      </c>
      <c r="V53">
        <v>0</v>
      </c>
    </row>
    <row r="54" spans="1:22">
      <c r="A54">
        <v>25482343</v>
      </c>
      <c r="B54">
        <v>25482343</v>
      </c>
      <c r="C54">
        <v>66</v>
      </c>
      <c r="D54">
        <v>125</v>
      </c>
      <c r="E54" s="1">
        <v>44531</v>
      </c>
      <c r="F54">
        <v>122</v>
      </c>
      <c r="G54" s="1">
        <v>44516</v>
      </c>
      <c r="H54">
        <v>88</v>
      </c>
      <c r="I54" s="1">
        <v>44501</v>
      </c>
      <c r="J54">
        <v>56</v>
      </c>
      <c r="K54" s="1">
        <v>44485</v>
      </c>
      <c r="L54">
        <v>35</v>
      </c>
      <c r="M54" s="1">
        <v>44302</v>
      </c>
      <c r="N54">
        <v>35</v>
      </c>
      <c r="O54" s="1">
        <v>44287</v>
      </c>
      <c r="P54">
        <v>4</v>
      </c>
      <c r="Q54" s="1">
        <v>44271</v>
      </c>
      <c r="R54">
        <v>0</v>
      </c>
      <c r="S54" s="1">
        <v>44256</v>
      </c>
      <c r="T54">
        <v>0</v>
      </c>
      <c r="U54" s="1">
        <v>44243</v>
      </c>
      <c r="V54">
        <v>0</v>
      </c>
    </row>
    <row r="55" spans="1:22">
      <c r="A55">
        <v>25482327</v>
      </c>
      <c r="B55">
        <v>25482327</v>
      </c>
      <c r="C55">
        <v>126</v>
      </c>
      <c r="D55">
        <v>147</v>
      </c>
      <c r="E55" s="1">
        <v>44531</v>
      </c>
      <c r="F55">
        <v>143</v>
      </c>
      <c r="G55" s="1">
        <v>44516</v>
      </c>
      <c r="H55">
        <v>131</v>
      </c>
      <c r="I55" s="1">
        <v>44501</v>
      </c>
      <c r="J55">
        <v>125</v>
      </c>
      <c r="K55" s="1">
        <v>44485</v>
      </c>
      <c r="L55">
        <v>121</v>
      </c>
      <c r="M55" s="1">
        <v>44302</v>
      </c>
      <c r="N55">
        <v>121</v>
      </c>
      <c r="O55" s="1">
        <v>44287</v>
      </c>
      <c r="P55">
        <v>99</v>
      </c>
      <c r="Q55" s="1">
        <v>44271</v>
      </c>
      <c r="R55">
        <v>68</v>
      </c>
      <c r="S55" s="1">
        <v>44256</v>
      </c>
      <c r="T55">
        <v>15</v>
      </c>
      <c r="U55" s="1">
        <v>44243</v>
      </c>
      <c r="V55">
        <v>0</v>
      </c>
    </row>
    <row r="56" spans="1:22">
      <c r="A56">
        <v>25482321</v>
      </c>
      <c r="B56">
        <v>25482321</v>
      </c>
      <c r="C56">
        <v>196</v>
      </c>
      <c r="D56">
        <v>261</v>
      </c>
      <c r="E56" s="1">
        <v>44531</v>
      </c>
      <c r="F56">
        <v>255</v>
      </c>
      <c r="G56" s="1">
        <v>44516</v>
      </c>
      <c r="H56">
        <v>219</v>
      </c>
      <c r="I56" s="1">
        <v>44501</v>
      </c>
      <c r="J56">
        <v>191</v>
      </c>
      <c r="K56" s="1">
        <v>44485</v>
      </c>
      <c r="L56">
        <v>174</v>
      </c>
      <c r="M56" s="1">
        <v>44302</v>
      </c>
      <c r="N56">
        <v>174</v>
      </c>
      <c r="O56" s="1">
        <v>44287</v>
      </c>
      <c r="P56">
        <v>142</v>
      </c>
      <c r="Q56" s="1">
        <v>44271</v>
      </c>
      <c r="R56">
        <v>81</v>
      </c>
      <c r="S56" s="1">
        <v>44256</v>
      </c>
      <c r="T56">
        <v>18</v>
      </c>
      <c r="U56" s="1">
        <v>44243</v>
      </c>
      <c r="V56">
        <v>0</v>
      </c>
    </row>
    <row r="57" spans="1:22">
      <c r="A57">
        <v>25482326</v>
      </c>
      <c r="B57">
        <v>25482326</v>
      </c>
      <c r="C57">
        <v>292</v>
      </c>
      <c r="D57">
        <v>317</v>
      </c>
      <c r="E57" s="1">
        <v>44531</v>
      </c>
      <c r="F57">
        <v>315</v>
      </c>
      <c r="G57" s="1">
        <v>44516</v>
      </c>
      <c r="H57">
        <v>302</v>
      </c>
      <c r="I57" s="1">
        <v>44501</v>
      </c>
      <c r="J57">
        <v>288</v>
      </c>
      <c r="K57" s="1">
        <v>44485</v>
      </c>
      <c r="L57">
        <v>275</v>
      </c>
      <c r="M57" s="1">
        <v>44302</v>
      </c>
      <c r="N57">
        <v>275</v>
      </c>
      <c r="O57" s="1">
        <v>44287</v>
      </c>
      <c r="P57">
        <v>224</v>
      </c>
      <c r="Q57" s="1">
        <v>44271</v>
      </c>
      <c r="R57">
        <v>127</v>
      </c>
      <c r="S57" s="1">
        <v>44256</v>
      </c>
      <c r="T57">
        <v>29</v>
      </c>
      <c r="U57" s="1">
        <v>44243</v>
      </c>
      <c r="V57">
        <v>0</v>
      </c>
    </row>
    <row r="58" spans="1:22">
      <c r="A58">
        <v>25482685</v>
      </c>
      <c r="B58">
        <v>25482685</v>
      </c>
      <c r="C58">
        <v>177</v>
      </c>
      <c r="D58">
        <v>248</v>
      </c>
      <c r="E58" s="1">
        <v>44531</v>
      </c>
      <c r="F58">
        <v>243</v>
      </c>
      <c r="G58" s="1">
        <v>44516</v>
      </c>
      <c r="H58">
        <v>202</v>
      </c>
      <c r="I58" s="1">
        <v>44501</v>
      </c>
      <c r="J58">
        <v>171</v>
      </c>
      <c r="K58" s="1">
        <v>44485</v>
      </c>
      <c r="L58">
        <v>146</v>
      </c>
      <c r="M58" s="1">
        <v>44302</v>
      </c>
      <c r="N58">
        <v>146</v>
      </c>
      <c r="O58" s="1">
        <v>44287</v>
      </c>
      <c r="P58">
        <v>110</v>
      </c>
      <c r="Q58" s="1">
        <v>44271</v>
      </c>
      <c r="R58">
        <v>58</v>
      </c>
      <c r="S58" s="1">
        <v>44256</v>
      </c>
      <c r="T58">
        <v>11</v>
      </c>
      <c r="U58" s="1">
        <v>44243</v>
      </c>
      <c r="V58">
        <v>0</v>
      </c>
    </row>
    <row r="59" spans="1:22">
      <c r="A59">
        <v>25482684</v>
      </c>
      <c r="B59">
        <v>25482684</v>
      </c>
      <c r="C59">
        <v>225</v>
      </c>
      <c r="D59">
        <v>311</v>
      </c>
      <c r="E59" s="1">
        <v>44531</v>
      </c>
      <c r="F59">
        <v>305</v>
      </c>
      <c r="G59" s="1">
        <v>44516</v>
      </c>
      <c r="H59">
        <v>259</v>
      </c>
      <c r="I59" s="1">
        <v>44501</v>
      </c>
      <c r="J59">
        <v>208</v>
      </c>
      <c r="K59" s="1">
        <v>44485</v>
      </c>
      <c r="L59">
        <v>167</v>
      </c>
      <c r="M59" s="1">
        <v>44302</v>
      </c>
      <c r="N59">
        <v>167</v>
      </c>
      <c r="O59" s="1">
        <v>44287</v>
      </c>
      <c r="P59">
        <v>140</v>
      </c>
      <c r="Q59" s="1">
        <v>44271</v>
      </c>
      <c r="R59">
        <v>79</v>
      </c>
      <c r="S59" s="1">
        <v>44256</v>
      </c>
      <c r="T59">
        <v>14</v>
      </c>
      <c r="U59" s="1">
        <v>44243</v>
      </c>
      <c r="V59">
        <v>0</v>
      </c>
    </row>
    <row r="60" spans="1:22">
      <c r="A60">
        <v>25482683</v>
      </c>
      <c r="B60">
        <v>25482683</v>
      </c>
      <c r="C60">
        <v>212</v>
      </c>
      <c r="D60">
        <v>304</v>
      </c>
      <c r="E60" s="1">
        <v>44531</v>
      </c>
      <c r="F60">
        <v>299</v>
      </c>
      <c r="G60" s="1">
        <v>44516</v>
      </c>
      <c r="H60">
        <v>247</v>
      </c>
      <c r="I60" s="1">
        <v>44501</v>
      </c>
      <c r="J60">
        <v>196</v>
      </c>
      <c r="K60" s="1">
        <v>44485</v>
      </c>
      <c r="L60">
        <v>160</v>
      </c>
      <c r="M60" s="1">
        <v>44302</v>
      </c>
      <c r="N60">
        <v>160</v>
      </c>
      <c r="O60" s="1">
        <v>44287</v>
      </c>
      <c r="P60">
        <v>126</v>
      </c>
      <c r="Q60" s="1">
        <v>44271</v>
      </c>
      <c r="R60">
        <v>72</v>
      </c>
      <c r="S60" s="1">
        <v>44256</v>
      </c>
      <c r="T60">
        <v>12</v>
      </c>
      <c r="U60" s="1">
        <v>44243</v>
      </c>
      <c r="V60">
        <v>0</v>
      </c>
    </row>
    <row r="61" spans="1:22">
      <c r="A61">
        <v>25482688</v>
      </c>
      <c r="B61">
        <v>25482688</v>
      </c>
      <c r="C61">
        <v>125</v>
      </c>
      <c r="D61">
        <v>200</v>
      </c>
      <c r="E61" s="1">
        <v>44531</v>
      </c>
      <c r="F61">
        <v>195</v>
      </c>
      <c r="G61" s="1">
        <v>44516</v>
      </c>
      <c r="H61">
        <v>154</v>
      </c>
      <c r="I61" s="1">
        <v>44501</v>
      </c>
      <c r="J61">
        <v>112</v>
      </c>
      <c r="K61" s="1">
        <v>44485</v>
      </c>
      <c r="L61">
        <v>81</v>
      </c>
      <c r="M61" s="1">
        <v>44302</v>
      </c>
      <c r="N61">
        <v>81</v>
      </c>
      <c r="O61" s="1">
        <v>44287</v>
      </c>
      <c r="P61">
        <v>64</v>
      </c>
      <c r="Q61" s="1">
        <v>44271</v>
      </c>
      <c r="R61">
        <v>33</v>
      </c>
      <c r="S61" s="1">
        <v>44256</v>
      </c>
      <c r="T61">
        <v>6</v>
      </c>
      <c r="U61" s="1">
        <v>44243</v>
      </c>
      <c r="V61">
        <v>0</v>
      </c>
    </row>
    <row r="62" spans="1:22">
      <c r="A62">
        <v>25482318</v>
      </c>
      <c r="B62">
        <v>25482318</v>
      </c>
      <c r="C62">
        <v>250</v>
      </c>
      <c r="D62">
        <v>371</v>
      </c>
      <c r="E62" s="1">
        <v>44531</v>
      </c>
      <c r="F62">
        <v>362</v>
      </c>
      <c r="G62" s="1">
        <v>44516</v>
      </c>
      <c r="H62">
        <v>289</v>
      </c>
      <c r="I62" s="1">
        <v>44501</v>
      </c>
      <c r="J62">
        <v>239</v>
      </c>
      <c r="K62" s="1">
        <v>44485</v>
      </c>
      <c r="L62">
        <v>219</v>
      </c>
      <c r="M62" s="1">
        <v>44302</v>
      </c>
      <c r="N62">
        <v>219</v>
      </c>
      <c r="O62" s="1">
        <v>44287</v>
      </c>
      <c r="P62">
        <v>178</v>
      </c>
      <c r="Q62" s="1">
        <v>44271</v>
      </c>
      <c r="R62">
        <v>99</v>
      </c>
      <c r="S62" s="1">
        <v>44256</v>
      </c>
      <c r="T62">
        <v>22</v>
      </c>
      <c r="U62" s="1">
        <v>44243</v>
      </c>
      <c r="V62">
        <v>0</v>
      </c>
    </row>
    <row r="63" spans="1:22">
      <c r="A63">
        <v>25482316</v>
      </c>
      <c r="B63">
        <v>25482316</v>
      </c>
      <c r="C63">
        <v>120</v>
      </c>
      <c r="D63">
        <v>194</v>
      </c>
      <c r="E63" s="1">
        <v>44531</v>
      </c>
      <c r="F63">
        <v>187</v>
      </c>
      <c r="G63" s="1">
        <v>44516</v>
      </c>
      <c r="H63">
        <v>132</v>
      </c>
      <c r="I63" s="1">
        <v>44501</v>
      </c>
      <c r="J63">
        <v>120</v>
      </c>
      <c r="K63" s="1">
        <v>44485</v>
      </c>
      <c r="L63">
        <v>111</v>
      </c>
      <c r="M63" s="1">
        <v>44302</v>
      </c>
      <c r="N63">
        <v>111</v>
      </c>
      <c r="O63" s="1">
        <v>44287</v>
      </c>
      <c r="P63">
        <v>103</v>
      </c>
      <c r="Q63" s="1">
        <v>44271</v>
      </c>
      <c r="R63">
        <v>68</v>
      </c>
      <c r="S63" s="1">
        <v>44256</v>
      </c>
      <c r="T63">
        <v>17</v>
      </c>
      <c r="U63" s="1">
        <v>44243</v>
      </c>
      <c r="V63">
        <v>0</v>
      </c>
    </row>
    <row r="64" spans="1:22">
      <c r="A64">
        <v>25482317</v>
      </c>
      <c r="B64">
        <v>25482317</v>
      </c>
      <c r="C64">
        <v>59</v>
      </c>
      <c r="D64">
        <v>59</v>
      </c>
      <c r="E64" s="1">
        <v>44531</v>
      </c>
      <c r="F64">
        <v>59</v>
      </c>
      <c r="G64" s="1">
        <v>44516</v>
      </c>
      <c r="H64">
        <v>59</v>
      </c>
      <c r="I64" s="1">
        <v>44501</v>
      </c>
      <c r="J64">
        <v>59</v>
      </c>
      <c r="K64" s="1">
        <v>44485</v>
      </c>
      <c r="L64">
        <v>59</v>
      </c>
      <c r="M64" s="1">
        <v>44302</v>
      </c>
      <c r="N64">
        <v>59</v>
      </c>
      <c r="O64" s="1">
        <v>44287</v>
      </c>
      <c r="P64">
        <v>58</v>
      </c>
      <c r="Q64" s="1">
        <v>44271</v>
      </c>
      <c r="R64">
        <v>39</v>
      </c>
      <c r="S64" s="1">
        <v>44256</v>
      </c>
      <c r="T64">
        <v>16</v>
      </c>
      <c r="U64" s="1">
        <v>44243</v>
      </c>
      <c r="V64">
        <v>0</v>
      </c>
    </row>
    <row r="65" spans="1:22">
      <c r="A65">
        <v>25482342</v>
      </c>
      <c r="B65">
        <v>25482342</v>
      </c>
      <c r="C65">
        <v>158</v>
      </c>
      <c r="D65">
        <v>195</v>
      </c>
      <c r="E65" s="1">
        <v>44531</v>
      </c>
      <c r="F65">
        <v>188</v>
      </c>
      <c r="G65" s="1">
        <v>44516</v>
      </c>
      <c r="H65">
        <v>168</v>
      </c>
      <c r="I65" s="1">
        <v>44501</v>
      </c>
      <c r="J65">
        <v>158</v>
      </c>
      <c r="K65" s="1">
        <v>44485</v>
      </c>
      <c r="L65">
        <v>146</v>
      </c>
      <c r="M65" s="1">
        <v>44302</v>
      </c>
      <c r="N65">
        <v>146</v>
      </c>
      <c r="O65" s="1">
        <v>44287</v>
      </c>
      <c r="P65">
        <v>137</v>
      </c>
      <c r="Q65" s="1">
        <v>44271</v>
      </c>
      <c r="R65">
        <v>85</v>
      </c>
      <c r="S65" s="1">
        <v>44256</v>
      </c>
      <c r="T65">
        <v>20</v>
      </c>
      <c r="U65" s="1">
        <v>44243</v>
      </c>
      <c r="V65">
        <v>0</v>
      </c>
    </row>
    <row r="66" spans="1:22">
      <c r="A66">
        <v>25482328</v>
      </c>
      <c r="B66">
        <v>25482328</v>
      </c>
      <c r="C66">
        <v>203</v>
      </c>
      <c r="D66">
        <v>295</v>
      </c>
      <c r="E66" s="1">
        <v>44531</v>
      </c>
      <c r="F66">
        <v>288</v>
      </c>
      <c r="G66" s="1">
        <v>44516</v>
      </c>
      <c r="H66">
        <v>237</v>
      </c>
      <c r="I66" s="1">
        <v>44501</v>
      </c>
      <c r="J66">
        <v>188</v>
      </c>
      <c r="K66" s="1">
        <v>44485</v>
      </c>
      <c r="L66">
        <v>155</v>
      </c>
      <c r="M66" s="1">
        <v>44302</v>
      </c>
      <c r="N66">
        <v>155</v>
      </c>
      <c r="O66" s="1">
        <v>44287</v>
      </c>
      <c r="P66">
        <v>130</v>
      </c>
      <c r="Q66" s="1">
        <v>44271</v>
      </c>
      <c r="R66">
        <v>91</v>
      </c>
      <c r="S66" s="1">
        <v>44256</v>
      </c>
      <c r="T66">
        <v>23</v>
      </c>
      <c r="U66" s="1">
        <v>44243</v>
      </c>
      <c r="V66">
        <v>0</v>
      </c>
    </row>
    <row r="67" spans="1:22">
      <c r="A67">
        <v>25482338</v>
      </c>
      <c r="B67">
        <v>25482338</v>
      </c>
      <c r="C67">
        <v>474</v>
      </c>
      <c r="D67">
        <v>669</v>
      </c>
      <c r="E67" s="1">
        <v>44531</v>
      </c>
      <c r="F67">
        <v>657</v>
      </c>
      <c r="G67" s="1">
        <v>44516</v>
      </c>
      <c r="H67">
        <v>550</v>
      </c>
      <c r="I67" s="1">
        <v>44501</v>
      </c>
      <c r="J67">
        <v>439</v>
      </c>
      <c r="K67" s="1">
        <v>44485</v>
      </c>
      <c r="L67">
        <v>372</v>
      </c>
      <c r="M67" s="1">
        <v>44302</v>
      </c>
      <c r="N67">
        <v>372</v>
      </c>
      <c r="O67" s="1">
        <v>44287</v>
      </c>
      <c r="P67">
        <v>294</v>
      </c>
      <c r="Q67" s="1">
        <v>44271</v>
      </c>
      <c r="R67">
        <v>164</v>
      </c>
      <c r="S67" s="1">
        <v>44256</v>
      </c>
      <c r="T67">
        <v>38</v>
      </c>
      <c r="U67" s="1">
        <v>44243</v>
      </c>
      <c r="V67">
        <v>0</v>
      </c>
    </row>
    <row r="68" spans="1:22">
      <c r="A68">
        <v>25482337</v>
      </c>
      <c r="B68">
        <v>25482337</v>
      </c>
      <c r="C68">
        <v>279</v>
      </c>
      <c r="D68">
        <v>390</v>
      </c>
      <c r="E68" s="1">
        <v>44531</v>
      </c>
      <c r="F68">
        <v>381</v>
      </c>
      <c r="G68" s="1">
        <v>44516</v>
      </c>
      <c r="H68">
        <v>323</v>
      </c>
      <c r="I68" s="1">
        <v>44501</v>
      </c>
      <c r="J68">
        <v>260</v>
      </c>
      <c r="K68" s="1">
        <v>44485</v>
      </c>
      <c r="L68">
        <v>221</v>
      </c>
      <c r="M68" s="1">
        <v>44302</v>
      </c>
      <c r="N68">
        <v>221</v>
      </c>
      <c r="O68" s="1">
        <v>44287</v>
      </c>
      <c r="P68">
        <v>176</v>
      </c>
      <c r="Q68" s="1">
        <v>44271</v>
      </c>
      <c r="R68">
        <v>100</v>
      </c>
      <c r="S68" s="1">
        <v>44256</v>
      </c>
      <c r="T68">
        <v>25</v>
      </c>
      <c r="U68" s="1">
        <v>44243</v>
      </c>
      <c r="V68">
        <v>0</v>
      </c>
    </row>
    <row r="69" spans="1:22">
      <c r="A69">
        <v>25482658</v>
      </c>
      <c r="B69">
        <v>25482658</v>
      </c>
      <c r="C69">
        <v>89</v>
      </c>
      <c r="D69">
        <v>135</v>
      </c>
      <c r="E69" s="1">
        <v>44531</v>
      </c>
      <c r="F69">
        <v>127</v>
      </c>
      <c r="G69" s="1">
        <v>44516</v>
      </c>
      <c r="H69">
        <v>101</v>
      </c>
      <c r="I69" s="1">
        <v>44501</v>
      </c>
      <c r="J69">
        <v>87</v>
      </c>
      <c r="K69" s="1">
        <v>44485</v>
      </c>
      <c r="L69">
        <v>74</v>
      </c>
      <c r="M69" s="1">
        <v>44302</v>
      </c>
      <c r="N69">
        <v>74</v>
      </c>
      <c r="O69" s="1">
        <v>44287</v>
      </c>
      <c r="P69">
        <v>65</v>
      </c>
      <c r="Q69" s="1">
        <v>44271</v>
      </c>
      <c r="R69">
        <v>49</v>
      </c>
      <c r="S69" s="1">
        <v>44256</v>
      </c>
      <c r="T69">
        <v>15</v>
      </c>
      <c r="U69" s="1">
        <v>44243</v>
      </c>
      <c r="V69">
        <v>0</v>
      </c>
    </row>
    <row r="70" spans="1:22">
      <c r="A70">
        <v>25482657</v>
      </c>
      <c r="B70">
        <v>25482657</v>
      </c>
      <c r="C70">
        <v>36</v>
      </c>
      <c r="D70">
        <v>60</v>
      </c>
      <c r="E70" s="1">
        <v>44531</v>
      </c>
      <c r="F70">
        <v>58</v>
      </c>
      <c r="G70" s="1">
        <v>44516</v>
      </c>
      <c r="H70">
        <v>43</v>
      </c>
      <c r="I70" s="1">
        <v>44501</v>
      </c>
      <c r="J70">
        <v>36</v>
      </c>
      <c r="K70" s="1">
        <v>44485</v>
      </c>
      <c r="L70">
        <v>36</v>
      </c>
      <c r="M70" s="1">
        <v>44302</v>
      </c>
      <c r="N70">
        <v>36</v>
      </c>
      <c r="O70" s="1">
        <v>44287</v>
      </c>
      <c r="P70">
        <v>36</v>
      </c>
      <c r="Q70" s="1">
        <v>44271</v>
      </c>
      <c r="R70">
        <v>28</v>
      </c>
      <c r="S70" s="1">
        <v>44256</v>
      </c>
      <c r="T70">
        <v>7</v>
      </c>
      <c r="U70" s="1">
        <v>44243</v>
      </c>
      <c r="V70">
        <v>0</v>
      </c>
    </row>
    <row r="71" spans="1:22">
      <c r="A71">
        <v>25482654</v>
      </c>
      <c r="B71">
        <v>25482654</v>
      </c>
      <c r="C71">
        <v>62</v>
      </c>
      <c r="D71">
        <v>98</v>
      </c>
      <c r="E71" s="1">
        <v>44531</v>
      </c>
      <c r="F71">
        <v>89</v>
      </c>
      <c r="G71" s="1">
        <v>44516</v>
      </c>
      <c r="H71">
        <v>65</v>
      </c>
      <c r="I71" s="1">
        <v>44501</v>
      </c>
      <c r="J71">
        <v>57</v>
      </c>
      <c r="K71" s="1">
        <v>44485</v>
      </c>
      <c r="L71">
        <v>48</v>
      </c>
      <c r="M71" s="1">
        <v>44302</v>
      </c>
      <c r="N71">
        <v>48</v>
      </c>
      <c r="O71" s="1">
        <v>44287</v>
      </c>
      <c r="P71">
        <v>41</v>
      </c>
      <c r="Q71" s="1">
        <v>44271</v>
      </c>
      <c r="R71">
        <v>41</v>
      </c>
      <c r="S71" s="1">
        <v>44256</v>
      </c>
      <c r="T71">
        <v>20</v>
      </c>
      <c r="U71" s="1">
        <v>44243</v>
      </c>
      <c r="V71">
        <v>0</v>
      </c>
    </row>
    <row r="72" spans="1:22">
      <c r="A72">
        <v>25482319</v>
      </c>
      <c r="B72">
        <v>25482319</v>
      </c>
      <c r="C72">
        <v>252</v>
      </c>
      <c r="D72">
        <v>357</v>
      </c>
      <c r="E72" s="1">
        <v>44531</v>
      </c>
      <c r="F72">
        <v>350</v>
      </c>
      <c r="G72" s="1">
        <v>44516</v>
      </c>
      <c r="H72">
        <v>292</v>
      </c>
      <c r="I72" s="1">
        <v>44501</v>
      </c>
      <c r="J72">
        <v>240</v>
      </c>
      <c r="K72" s="1">
        <v>44485</v>
      </c>
      <c r="L72">
        <v>205</v>
      </c>
      <c r="M72" s="1">
        <v>44302</v>
      </c>
      <c r="N72">
        <v>205</v>
      </c>
      <c r="O72" s="1">
        <v>44287</v>
      </c>
      <c r="P72">
        <v>164</v>
      </c>
      <c r="Q72" s="1">
        <v>44271</v>
      </c>
      <c r="R72">
        <v>92</v>
      </c>
      <c r="S72" s="1">
        <v>44256</v>
      </c>
      <c r="T72">
        <v>21</v>
      </c>
      <c r="U72" s="1">
        <v>44243</v>
      </c>
      <c r="V72">
        <v>0</v>
      </c>
    </row>
    <row r="73" spans="1:22">
      <c r="A73">
        <v>25482320</v>
      </c>
      <c r="B73">
        <v>25482320</v>
      </c>
      <c r="C73">
        <v>219</v>
      </c>
      <c r="D73">
        <v>294</v>
      </c>
      <c r="E73" s="1">
        <v>44531</v>
      </c>
      <c r="F73">
        <v>286</v>
      </c>
      <c r="G73" s="1">
        <v>44516</v>
      </c>
      <c r="H73">
        <v>236</v>
      </c>
      <c r="I73" s="1">
        <v>44501</v>
      </c>
      <c r="J73">
        <v>219</v>
      </c>
      <c r="K73" s="1">
        <v>44485</v>
      </c>
      <c r="L73">
        <v>202</v>
      </c>
      <c r="M73" s="1">
        <v>44302</v>
      </c>
      <c r="N73">
        <v>202</v>
      </c>
      <c r="O73" s="1">
        <v>44287</v>
      </c>
      <c r="P73">
        <v>163</v>
      </c>
      <c r="Q73" s="1">
        <v>44271</v>
      </c>
      <c r="R73">
        <v>92</v>
      </c>
      <c r="S73" s="1">
        <v>44256</v>
      </c>
      <c r="T73">
        <v>21</v>
      </c>
      <c r="U73" s="1">
        <v>44243</v>
      </c>
      <c r="V73">
        <v>0</v>
      </c>
    </row>
    <row r="74" spans="1:22">
      <c r="A74">
        <v>25482322</v>
      </c>
      <c r="B74">
        <v>25482322</v>
      </c>
      <c r="C74">
        <v>259</v>
      </c>
      <c r="D74">
        <v>261</v>
      </c>
      <c r="E74" s="1">
        <v>44531</v>
      </c>
      <c r="F74">
        <v>261</v>
      </c>
      <c r="G74" s="1">
        <v>44516</v>
      </c>
      <c r="H74">
        <v>259</v>
      </c>
      <c r="I74" s="1">
        <v>44501</v>
      </c>
      <c r="J74">
        <v>259</v>
      </c>
      <c r="K74" s="1">
        <v>44485</v>
      </c>
      <c r="L74">
        <v>244</v>
      </c>
      <c r="M74" s="1">
        <v>44302</v>
      </c>
      <c r="N74">
        <v>244</v>
      </c>
      <c r="O74" s="1">
        <v>44287</v>
      </c>
      <c r="P74">
        <v>196</v>
      </c>
      <c r="Q74" s="1">
        <v>44271</v>
      </c>
      <c r="R74">
        <v>108</v>
      </c>
      <c r="S74" s="1">
        <v>44256</v>
      </c>
      <c r="T74">
        <v>27</v>
      </c>
      <c r="U74" s="1">
        <v>44243</v>
      </c>
      <c r="V74">
        <v>0</v>
      </c>
    </row>
    <row r="75" spans="1:22">
      <c r="A75">
        <v>25482323</v>
      </c>
      <c r="B75">
        <v>25482323</v>
      </c>
      <c r="C75">
        <v>190</v>
      </c>
      <c r="D75">
        <v>195</v>
      </c>
      <c r="E75" s="1">
        <v>44531</v>
      </c>
      <c r="F75">
        <v>195</v>
      </c>
      <c r="G75" s="1">
        <v>44516</v>
      </c>
      <c r="H75">
        <v>192</v>
      </c>
      <c r="I75" s="1">
        <v>44501</v>
      </c>
      <c r="J75">
        <v>190</v>
      </c>
      <c r="K75" s="1">
        <v>44485</v>
      </c>
      <c r="L75">
        <v>179</v>
      </c>
      <c r="M75" s="1">
        <v>44302</v>
      </c>
      <c r="N75">
        <v>179</v>
      </c>
      <c r="O75" s="1">
        <v>44287</v>
      </c>
      <c r="P75">
        <v>144</v>
      </c>
      <c r="Q75" s="1">
        <v>44271</v>
      </c>
      <c r="R75">
        <v>80</v>
      </c>
      <c r="S75" s="1">
        <v>44256</v>
      </c>
      <c r="T75">
        <v>19</v>
      </c>
      <c r="U75" s="1">
        <v>44243</v>
      </c>
      <c r="V75">
        <v>0</v>
      </c>
    </row>
    <row r="76" spans="1:22">
      <c r="A76">
        <v>25482695</v>
      </c>
      <c r="B76">
        <v>25482695</v>
      </c>
      <c r="C76">
        <v>412</v>
      </c>
      <c r="D76">
        <v>542</v>
      </c>
      <c r="E76" s="1">
        <v>44531</v>
      </c>
      <c r="F76">
        <v>535</v>
      </c>
      <c r="G76" s="1">
        <v>44516</v>
      </c>
      <c r="H76">
        <v>469</v>
      </c>
      <c r="I76" s="1">
        <v>44501</v>
      </c>
      <c r="J76">
        <v>386</v>
      </c>
      <c r="K76" s="1">
        <v>44485</v>
      </c>
      <c r="L76">
        <v>344</v>
      </c>
      <c r="M76" s="1">
        <v>44302</v>
      </c>
      <c r="N76">
        <v>344</v>
      </c>
      <c r="O76" s="1">
        <v>44287</v>
      </c>
      <c r="P76">
        <v>269</v>
      </c>
      <c r="Q76" s="1">
        <v>44271</v>
      </c>
      <c r="R76">
        <v>142</v>
      </c>
      <c r="S76" s="1">
        <v>44256</v>
      </c>
      <c r="T76">
        <v>17</v>
      </c>
      <c r="U76" s="1">
        <v>44243</v>
      </c>
      <c r="V76">
        <v>0</v>
      </c>
    </row>
    <row r="77" spans="1:22">
      <c r="A77">
        <v>25482696</v>
      </c>
      <c r="B77">
        <v>25482696</v>
      </c>
      <c r="C77">
        <v>374</v>
      </c>
      <c r="D77">
        <v>567</v>
      </c>
      <c r="E77" s="1">
        <v>44531</v>
      </c>
      <c r="F77">
        <v>555</v>
      </c>
      <c r="G77" s="1">
        <v>44516</v>
      </c>
      <c r="H77">
        <v>449</v>
      </c>
      <c r="I77" s="1">
        <v>44501</v>
      </c>
      <c r="J77">
        <v>342</v>
      </c>
      <c r="K77" s="1">
        <v>44485</v>
      </c>
      <c r="L77">
        <v>280</v>
      </c>
      <c r="M77" s="1">
        <v>44302</v>
      </c>
      <c r="N77">
        <v>280</v>
      </c>
      <c r="O77" s="1">
        <v>44287</v>
      </c>
      <c r="P77">
        <v>217</v>
      </c>
      <c r="Q77" s="1">
        <v>44271</v>
      </c>
      <c r="R77">
        <v>121</v>
      </c>
      <c r="S77" s="1">
        <v>44256</v>
      </c>
      <c r="T77">
        <v>11</v>
      </c>
      <c r="U77" s="1">
        <v>44243</v>
      </c>
      <c r="V77">
        <v>0</v>
      </c>
    </row>
    <row r="78" spans="1:22">
      <c r="A78">
        <v>25482697</v>
      </c>
      <c r="B78">
        <v>25482697</v>
      </c>
      <c r="C78">
        <v>362</v>
      </c>
      <c r="D78">
        <v>464</v>
      </c>
      <c r="E78" s="1">
        <v>44531</v>
      </c>
      <c r="F78">
        <v>457</v>
      </c>
      <c r="G78" s="1">
        <v>44516</v>
      </c>
      <c r="H78">
        <v>401</v>
      </c>
      <c r="I78" s="1">
        <v>44501</v>
      </c>
      <c r="J78">
        <v>345</v>
      </c>
      <c r="K78" s="1">
        <v>44485</v>
      </c>
      <c r="L78">
        <v>310</v>
      </c>
      <c r="M78" s="1">
        <v>44302</v>
      </c>
      <c r="N78">
        <v>310</v>
      </c>
      <c r="O78" s="1">
        <v>44287</v>
      </c>
      <c r="P78">
        <v>239</v>
      </c>
      <c r="Q78" s="1">
        <v>44271</v>
      </c>
      <c r="R78">
        <v>122</v>
      </c>
      <c r="S78" s="1">
        <v>44256</v>
      </c>
      <c r="T78">
        <v>10</v>
      </c>
      <c r="U78" s="1">
        <v>44243</v>
      </c>
      <c r="V78">
        <v>0</v>
      </c>
    </row>
    <row r="79" spans="1:22">
      <c r="A79">
        <v>25482698</v>
      </c>
      <c r="B79">
        <v>25482698</v>
      </c>
      <c r="C79">
        <v>374</v>
      </c>
      <c r="D79">
        <v>505</v>
      </c>
      <c r="E79" s="1">
        <v>44531</v>
      </c>
      <c r="F79">
        <v>496</v>
      </c>
      <c r="G79" s="1">
        <v>44516</v>
      </c>
      <c r="H79">
        <v>422</v>
      </c>
      <c r="I79" s="1">
        <v>44501</v>
      </c>
      <c r="J79">
        <v>360</v>
      </c>
      <c r="K79" s="1">
        <v>44485</v>
      </c>
      <c r="L79">
        <v>326</v>
      </c>
      <c r="M79" s="1">
        <v>44302</v>
      </c>
      <c r="N79">
        <v>326</v>
      </c>
      <c r="O79" s="1">
        <v>44287</v>
      </c>
      <c r="P79">
        <v>256</v>
      </c>
      <c r="Q79" s="1">
        <v>44271</v>
      </c>
      <c r="R79">
        <v>133</v>
      </c>
      <c r="S79" s="1">
        <v>44256</v>
      </c>
      <c r="T79">
        <v>16</v>
      </c>
      <c r="U79" s="1">
        <v>44243</v>
      </c>
      <c r="V79">
        <v>0</v>
      </c>
    </row>
    <row r="80" spans="1:22">
      <c r="A80">
        <v>25482671</v>
      </c>
      <c r="B80">
        <v>25482671</v>
      </c>
      <c r="C80">
        <v>360</v>
      </c>
      <c r="D80">
        <v>490</v>
      </c>
      <c r="E80" s="1">
        <v>44531</v>
      </c>
      <c r="F80">
        <v>482</v>
      </c>
      <c r="G80" s="1">
        <v>44516</v>
      </c>
      <c r="H80">
        <v>413</v>
      </c>
      <c r="I80" s="1">
        <v>44501</v>
      </c>
      <c r="J80">
        <v>342</v>
      </c>
      <c r="K80" s="1">
        <v>44485</v>
      </c>
      <c r="L80">
        <v>308</v>
      </c>
      <c r="M80" s="1">
        <v>44302</v>
      </c>
      <c r="N80">
        <v>306</v>
      </c>
      <c r="O80" s="1">
        <v>44287</v>
      </c>
      <c r="P80">
        <v>234</v>
      </c>
      <c r="Q80" s="1">
        <v>44271</v>
      </c>
      <c r="R80">
        <v>121</v>
      </c>
      <c r="S80" s="1">
        <v>44256</v>
      </c>
      <c r="T80">
        <v>14</v>
      </c>
      <c r="U80" s="1">
        <v>44243</v>
      </c>
      <c r="V80">
        <v>0</v>
      </c>
    </row>
    <row r="81" spans="1:22">
      <c r="A81">
        <v>25482670</v>
      </c>
      <c r="B81">
        <v>25482670</v>
      </c>
      <c r="C81">
        <v>369</v>
      </c>
      <c r="D81">
        <v>528</v>
      </c>
      <c r="E81" s="1">
        <v>44531</v>
      </c>
      <c r="F81">
        <v>519</v>
      </c>
      <c r="G81" s="1">
        <v>44516</v>
      </c>
      <c r="H81">
        <v>432</v>
      </c>
      <c r="I81" s="1">
        <v>44501</v>
      </c>
      <c r="J81">
        <v>348</v>
      </c>
      <c r="K81" s="1">
        <v>44485</v>
      </c>
      <c r="L81">
        <v>301</v>
      </c>
      <c r="M81" s="1">
        <v>44302</v>
      </c>
      <c r="N81">
        <v>301</v>
      </c>
      <c r="O81" s="1">
        <v>44287</v>
      </c>
      <c r="P81">
        <v>248</v>
      </c>
      <c r="Q81" s="1">
        <v>44271</v>
      </c>
      <c r="R81">
        <v>122</v>
      </c>
      <c r="S81" s="1">
        <v>44256</v>
      </c>
      <c r="T81">
        <v>18</v>
      </c>
      <c r="U81" s="1">
        <v>44243</v>
      </c>
      <c r="V81">
        <v>0</v>
      </c>
    </row>
    <row r="82" spans="1:22">
      <c r="A82">
        <v>25482669</v>
      </c>
      <c r="B82">
        <v>25482669</v>
      </c>
      <c r="C82">
        <v>277</v>
      </c>
      <c r="D82">
        <v>416</v>
      </c>
      <c r="E82" s="1">
        <v>44531</v>
      </c>
      <c r="F82">
        <v>410</v>
      </c>
      <c r="G82" s="1">
        <v>44516</v>
      </c>
      <c r="H82">
        <v>338</v>
      </c>
      <c r="I82" s="1">
        <v>44501</v>
      </c>
      <c r="J82">
        <v>256</v>
      </c>
      <c r="K82" s="1">
        <v>44485</v>
      </c>
      <c r="L82">
        <v>210</v>
      </c>
      <c r="M82" s="1">
        <v>44302</v>
      </c>
      <c r="N82">
        <v>210</v>
      </c>
      <c r="O82" s="1">
        <v>44287</v>
      </c>
      <c r="P82">
        <v>165</v>
      </c>
      <c r="Q82" s="1">
        <v>44271</v>
      </c>
      <c r="R82">
        <v>84</v>
      </c>
      <c r="S82" s="1">
        <v>44256</v>
      </c>
      <c r="T82">
        <v>9</v>
      </c>
      <c r="U82" s="1">
        <v>44243</v>
      </c>
      <c r="V82">
        <v>0</v>
      </c>
    </row>
    <row r="83" spans="1:22">
      <c r="A83">
        <v>25482694</v>
      </c>
      <c r="B83">
        <v>25482694</v>
      </c>
      <c r="C83">
        <v>269</v>
      </c>
      <c r="D83">
        <v>398</v>
      </c>
      <c r="E83" s="1">
        <v>44531</v>
      </c>
      <c r="F83">
        <v>389</v>
      </c>
      <c r="G83" s="1">
        <v>44516</v>
      </c>
      <c r="H83">
        <v>319</v>
      </c>
      <c r="I83" s="1">
        <v>44501</v>
      </c>
      <c r="J83">
        <v>251</v>
      </c>
      <c r="K83" s="1">
        <v>44485</v>
      </c>
      <c r="L83">
        <v>213</v>
      </c>
      <c r="M83" s="1">
        <v>44302</v>
      </c>
      <c r="N83">
        <v>213</v>
      </c>
      <c r="O83" s="1">
        <v>44287</v>
      </c>
      <c r="P83">
        <v>169</v>
      </c>
      <c r="Q83" s="1">
        <v>44271</v>
      </c>
      <c r="R83">
        <v>83</v>
      </c>
      <c r="S83" s="1">
        <v>44256</v>
      </c>
      <c r="T83">
        <v>9</v>
      </c>
      <c r="U83" s="1">
        <v>44243</v>
      </c>
      <c r="V83">
        <v>0</v>
      </c>
    </row>
    <row r="84" spans="1:22">
      <c r="A84">
        <v>25482673</v>
      </c>
      <c r="B84">
        <v>25482673</v>
      </c>
      <c r="C84">
        <v>223</v>
      </c>
      <c r="D84">
        <v>319</v>
      </c>
      <c r="E84" s="1">
        <v>44531</v>
      </c>
      <c r="F84">
        <v>313</v>
      </c>
      <c r="G84" s="1">
        <v>44516</v>
      </c>
      <c r="H84">
        <v>258</v>
      </c>
      <c r="I84" s="1">
        <v>44501</v>
      </c>
      <c r="J84">
        <v>208</v>
      </c>
      <c r="K84" s="1">
        <v>44485</v>
      </c>
      <c r="L84">
        <v>178</v>
      </c>
      <c r="M84" s="1">
        <v>44302</v>
      </c>
      <c r="N84">
        <v>178</v>
      </c>
      <c r="O84" s="1">
        <v>44287</v>
      </c>
      <c r="P84">
        <v>140</v>
      </c>
      <c r="Q84" s="1">
        <v>44271</v>
      </c>
      <c r="R84">
        <v>74</v>
      </c>
      <c r="S84" s="1">
        <v>44256</v>
      </c>
      <c r="T84">
        <v>9</v>
      </c>
      <c r="U84" s="1">
        <v>44243</v>
      </c>
      <c r="V84">
        <v>0</v>
      </c>
    </row>
    <row r="85" spans="1:22">
      <c r="A85">
        <v>25482672</v>
      </c>
      <c r="B85">
        <v>25482672</v>
      </c>
      <c r="C85">
        <v>226</v>
      </c>
      <c r="D85">
        <v>320</v>
      </c>
      <c r="E85" s="1">
        <v>44531</v>
      </c>
      <c r="F85">
        <v>314</v>
      </c>
      <c r="G85" s="1">
        <v>44516</v>
      </c>
      <c r="H85">
        <v>262</v>
      </c>
      <c r="I85" s="1">
        <v>44501</v>
      </c>
      <c r="J85">
        <v>211</v>
      </c>
      <c r="K85" s="1">
        <v>44485</v>
      </c>
      <c r="L85">
        <v>180</v>
      </c>
      <c r="M85" s="1">
        <v>44302</v>
      </c>
      <c r="N85">
        <v>180</v>
      </c>
      <c r="O85" s="1">
        <v>44287</v>
      </c>
      <c r="P85">
        <v>142</v>
      </c>
      <c r="Q85" s="1">
        <v>44271</v>
      </c>
      <c r="R85">
        <v>77</v>
      </c>
      <c r="S85" s="1">
        <v>44256</v>
      </c>
      <c r="T85">
        <v>9</v>
      </c>
      <c r="U85" s="1">
        <v>44243</v>
      </c>
      <c r="V85">
        <v>0</v>
      </c>
    </row>
    <row r="86" spans="1:22">
      <c r="A86">
        <v>25482250</v>
      </c>
      <c r="B86">
        <v>25482250</v>
      </c>
      <c r="C86">
        <v>6</v>
      </c>
      <c r="D86">
        <v>10</v>
      </c>
      <c r="E86" s="1">
        <v>44531</v>
      </c>
      <c r="F86">
        <v>9</v>
      </c>
      <c r="G86" s="1">
        <v>44516</v>
      </c>
      <c r="H86">
        <v>9</v>
      </c>
      <c r="I86" s="1">
        <v>44501</v>
      </c>
      <c r="J86">
        <v>3</v>
      </c>
      <c r="K86" s="1">
        <v>44485</v>
      </c>
      <c r="L86">
        <v>0</v>
      </c>
      <c r="M86" s="1">
        <v>44302</v>
      </c>
      <c r="N86">
        <v>0</v>
      </c>
      <c r="O86" s="1">
        <v>44287</v>
      </c>
      <c r="P86">
        <v>0</v>
      </c>
      <c r="Q86" s="1">
        <v>44271</v>
      </c>
      <c r="R86">
        <v>0</v>
      </c>
      <c r="S86" s="1">
        <v>44256</v>
      </c>
      <c r="T86">
        <v>0</v>
      </c>
      <c r="U86" s="1">
        <v>44243</v>
      </c>
      <c r="V86">
        <v>0</v>
      </c>
    </row>
    <row r="87" spans="1:22">
      <c r="A87">
        <v>25482251</v>
      </c>
      <c r="B87">
        <v>25482251</v>
      </c>
      <c r="C87">
        <v>4</v>
      </c>
      <c r="D87">
        <v>22</v>
      </c>
      <c r="E87" s="1">
        <v>44531</v>
      </c>
      <c r="F87">
        <v>14</v>
      </c>
      <c r="G87" s="1">
        <v>44516</v>
      </c>
      <c r="H87">
        <v>5</v>
      </c>
      <c r="I87" s="1">
        <v>44501</v>
      </c>
      <c r="J87">
        <v>3</v>
      </c>
      <c r="K87" s="1">
        <v>44485</v>
      </c>
      <c r="L87">
        <v>0</v>
      </c>
      <c r="M87" s="1">
        <v>44302</v>
      </c>
      <c r="N87">
        <v>0</v>
      </c>
      <c r="O87" s="1">
        <v>44287</v>
      </c>
      <c r="P87">
        <v>0</v>
      </c>
      <c r="Q87" s="1">
        <v>44271</v>
      </c>
      <c r="R87">
        <v>0</v>
      </c>
      <c r="S87" s="1">
        <v>44256</v>
      </c>
      <c r="T87">
        <v>0</v>
      </c>
      <c r="U87" s="1">
        <v>44243</v>
      </c>
      <c r="V87">
        <v>0</v>
      </c>
    </row>
    <row r="88" spans="1:22">
      <c r="A88">
        <v>25482252</v>
      </c>
      <c r="B88">
        <v>25482252</v>
      </c>
      <c r="C88">
        <v>13</v>
      </c>
      <c r="D88">
        <v>50</v>
      </c>
      <c r="E88" s="1">
        <v>44531</v>
      </c>
      <c r="F88">
        <v>47</v>
      </c>
      <c r="G88" s="1">
        <v>44516</v>
      </c>
      <c r="H88">
        <v>25</v>
      </c>
      <c r="I88" s="1">
        <v>44501</v>
      </c>
      <c r="J88">
        <v>11</v>
      </c>
      <c r="K88" s="1">
        <v>44485</v>
      </c>
      <c r="L88">
        <v>0</v>
      </c>
      <c r="M88" s="1">
        <v>44302</v>
      </c>
      <c r="N88">
        <v>0</v>
      </c>
      <c r="O88" s="1">
        <v>44287</v>
      </c>
      <c r="P88">
        <v>0</v>
      </c>
      <c r="Q88" s="1">
        <v>44271</v>
      </c>
      <c r="R88">
        <v>0</v>
      </c>
      <c r="S88" s="1">
        <v>44256</v>
      </c>
      <c r="T88">
        <v>0</v>
      </c>
      <c r="U88" s="1">
        <v>44243</v>
      </c>
      <c r="V88">
        <v>0</v>
      </c>
    </row>
    <row r="89" spans="1:22">
      <c r="A89">
        <v>25482253</v>
      </c>
      <c r="B89">
        <v>25482253</v>
      </c>
      <c r="C89">
        <v>21</v>
      </c>
      <c r="D89">
        <v>67</v>
      </c>
      <c r="E89" s="1">
        <v>44531</v>
      </c>
      <c r="F89">
        <v>63</v>
      </c>
      <c r="G89" s="1">
        <v>44516</v>
      </c>
      <c r="H89">
        <v>36</v>
      </c>
      <c r="I89" s="1">
        <v>44501</v>
      </c>
      <c r="J89">
        <v>18</v>
      </c>
      <c r="K89" s="1">
        <v>44485</v>
      </c>
      <c r="L89">
        <v>0</v>
      </c>
      <c r="M89" s="1">
        <v>44302</v>
      </c>
      <c r="N89">
        <v>0</v>
      </c>
      <c r="O89" s="1">
        <v>44287</v>
      </c>
      <c r="P89">
        <v>0</v>
      </c>
      <c r="Q89" s="1">
        <v>44271</v>
      </c>
      <c r="R89">
        <v>0</v>
      </c>
      <c r="S89" s="1">
        <v>44256</v>
      </c>
    </row>
    <row r="91" spans="1:22">
      <c r="E91" s="3" t="s">
        <v>118</v>
      </c>
      <c r="I91" s="3" t="s">
        <v>18</v>
      </c>
      <c r="K91" s="3" t="s">
        <v>19</v>
      </c>
      <c r="M91" s="3" t="s">
        <v>20</v>
      </c>
    </row>
    <row r="92" spans="1:22">
      <c r="E92" s="2" t="s">
        <v>119</v>
      </c>
      <c r="I92" s="2">
        <v>1394.62</v>
      </c>
      <c r="K92" s="2" t="s">
        <v>17</v>
      </c>
      <c r="M92" s="2" t="s">
        <v>17</v>
      </c>
    </row>
  </sheetData>
  <phoneticPr fontId="17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P199"/>
  <sheetViews>
    <sheetView tabSelected="1" workbookViewId="0">
      <pane ySplit="1" topLeftCell="A93" activePane="bottomLeft" state="frozen"/>
      <selection pane="bottomLeft" activeCell="A101" sqref="A101"/>
    </sheetView>
  </sheetViews>
  <sheetFormatPr defaultRowHeight="15"/>
  <cols>
    <col min="1" max="1" width="3.7109375" style="18" bestFit="1" customWidth="1"/>
    <col min="2" max="2" width="11.140625" customWidth="1"/>
    <col min="3" max="3" width="5.5703125" style="18" bestFit="1" customWidth="1"/>
    <col min="4" max="4" width="3.7109375" style="18" bestFit="1" customWidth="1"/>
    <col min="5" max="5" width="7.5703125" bestFit="1" customWidth="1"/>
    <col min="6" max="6" width="9.42578125" bestFit="1" customWidth="1"/>
    <col min="7" max="7" width="9" bestFit="1" customWidth="1"/>
    <col min="8" max="8" width="10" bestFit="1" customWidth="1"/>
    <col min="9" max="9" width="6.140625" bestFit="1" customWidth="1"/>
    <col min="10" max="10" width="3.7109375" bestFit="1" customWidth="1"/>
    <col min="11" max="11" width="10.5703125" bestFit="1" customWidth="1"/>
    <col min="12" max="12" width="5" bestFit="1" customWidth="1"/>
    <col min="13" max="13" width="6" bestFit="1" customWidth="1"/>
    <col min="14" max="14" width="5" bestFit="1" customWidth="1"/>
    <col min="15" max="15" width="4" bestFit="1" customWidth="1"/>
    <col min="16" max="16" width="8" bestFit="1" customWidth="1"/>
    <col min="17" max="17" width="9" customWidth="1"/>
    <col min="20" max="20" width="12" bestFit="1" customWidth="1"/>
    <col min="21" max="22" width="9.42578125" bestFit="1" customWidth="1"/>
    <col min="23" max="23" width="12.28515625" bestFit="1" customWidth="1"/>
    <col min="24" max="24" width="6.5703125" bestFit="1" customWidth="1"/>
  </cols>
  <sheetData>
    <row r="1" spans="1:42" ht="90" customHeight="1" thickBot="1">
      <c r="A1" s="55" t="s">
        <v>111</v>
      </c>
      <c r="B1" s="56" t="s">
        <v>21</v>
      </c>
      <c r="C1" s="57" t="s">
        <v>115</v>
      </c>
      <c r="D1" s="58" t="s">
        <v>120</v>
      </c>
      <c r="E1" s="58" t="s">
        <v>112</v>
      </c>
      <c r="F1" s="58" t="s">
        <v>113</v>
      </c>
      <c r="G1" s="56" t="s">
        <v>22</v>
      </c>
      <c r="H1" s="56" t="s">
        <v>23</v>
      </c>
      <c r="I1" s="56" t="s">
        <v>73</v>
      </c>
      <c r="J1" s="56" t="s">
        <v>74</v>
      </c>
      <c r="K1" s="59" t="s">
        <v>75</v>
      </c>
      <c r="L1" s="97" t="s">
        <v>206</v>
      </c>
      <c r="M1" s="97" t="s">
        <v>201</v>
      </c>
      <c r="N1" s="97" t="s">
        <v>202</v>
      </c>
      <c r="O1" s="97" t="s">
        <v>203</v>
      </c>
      <c r="P1" s="99" t="s">
        <v>204</v>
      </c>
      <c r="Q1" s="99"/>
      <c r="R1" s="58" t="s">
        <v>122</v>
      </c>
      <c r="S1" s="58" t="s">
        <v>121</v>
      </c>
      <c r="T1" s="58" t="s">
        <v>123</v>
      </c>
      <c r="U1" s="58" t="s">
        <v>210</v>
      </c>
      <c r="V1" s="69" t="s">
        <v>153</v>
      </c>
      <c r="W1" s="69" t="s">
        <v>211</v>
      </c>
      <c r="X1" s="69" t="s">
        <v>154</v>
      </c>
      <c r="Y1" s="69" t="s">
        <v>150</v>
      </c>
      <c r="Z1" s="69" t="s">
        <v>152</v>
      </c>
      <c r="AA1" s="69" t="s">
        <v>169</v>
      </c>
      <c r="AB1" s="69" t="s">
        <v>171</v>
      </c>
      <c r="AC1" s="69" t="s">
        <v>170</v>
      </c>
      <c r="AD1" s="69" t="s">
        <v>155</v>
      </c>
      <c r="AE1" s="69" t="s">
        <v>172</v>
      </c>
      <c r="AF1" s="69" t="s">
        <v>173</v>
      </c>
      <c r="AG1" s="69" t="s">
        <v>155</v>
      </c>
      <c r="AH1" s="69" t="s">
        <v>171</v>
      </c>
      <c r="AI1" s="69" t="s">
        <v>179</v>
      </c>
      <c r="AJ1" s="87" t="s">
        <v>212</v>
      </c>
      <c r="AK1" s="69" t="s">
        <v>178</v>
      </c>
      <c r="AL1" s="69" t="s">
        <v>180</v>
      </c>
      <c r="AM1" s="87" t="s">
        <v>213</v>
      </c>
      <c r="AN1" s="69" t="s">
        <v>159</v>
      </c>
      <c r="AO1" s="69" t="s">
        <v>160</v>
      </c>
      <c r="AP1" s="87" t="s">
        <v>161</v>
      </c>
    </row>
    <row r="2" spans="1:42" ht="15.75">
      <c r="A2" s="18">
        <v>1</v>
      </c>
      <c r="B2" s="29" t="s">
        <v>24</v>
      </c>
      <c r="C2" s="30">
        <v>3</v>
      </c>
      <c r="D2" s="30">
        <v>2</v>
      </c>
      <c r="E2" s="31">
        <v>61.3</v>
      </c>
      <c r="F2" s="31">
        <v>59.3</v>
      </c>
      <c r="G2" s="6"/>
      <c r="H2" s="6"/>
      <c r="I2" s="6"/>
      <c r="J2" s="6"/>
      <c r="K2" s="6"/>
      <c r="L2" s="6"/>
      <c r="M2" s="6"/>
      <c r="N2" s="6"/>
      <c r="O2" s="6"/>
      <c r="P2" s="6"/>
      <c r="AB2" s="84">
        <f t="shared" ref="AB2:AB8" si="0">IF(AA2=0,F2,0)</f>
        <v>59.3</v>
      </c>
      <c r="AC2" s="86">
        <f t="shared" ref="AC2:AC8" si="1">-AB2*$T$118</f>
        <v>-6.9784548184859727E-2</v>
      </c>
      <c r="AF2" s="64"/>
      <c r="AH2" s="84">
        <f t="shared" ref="AH2:AH8" si="2">IF(AF2=0,F2,0)</f>
        <v>59.3</v>
      </c>
      <c r="AI2" s="86">
        <f>-AH2*$T$122</f>
        <v>-7.1590084673531955E-4</v>
      </c>
      <c r="AM2" s="72">
        <f t="shared" ref="AM2:AM7" si="3">F2*$Y$167</f>
        <v>1.2109416048266439</v>
      </c>
      <c r="AN2" s="72">
        <f t="shared" ref="AN2:AN8" si="4">$Z$108*F2</f>
        <v>4.4795212777444277E-2</v>
      </c>
      <c r="AO2" s="72">
        <f t="shared" ref="AO2:AO8" si="5">$Z$109*F2</f>
        <v>8.9590425554888553E-2</v>
      </c>
      <c r="AP2" s="90">
        <f t="shared" ref="AP2:AP8" si="6">AJ2+AM2+AN2+AO2</f>
        <v>1.3453272431589767</v>
      </c>
    </row>
    <row r="3" spans="1:42" ht="15.75">
      <c r="A3" s="18">
        <v>2</v>
      </c>
      <c r="B3" s="4" t="s">
        <v>25</v>
      </c>
      <c r="C3" s="19">
        <v>3</v>
      </c>
      <c r="D3" s="19">
        <v>2</v>
      </c>
      <c r="E3" s="25">
        <v>56.4</v>
      </c>
      <c r="F3" s="25">
        <v>52</v>
      </c>
      <c r="G3" s="6"/>
      <c r="H3" s="6"/>
      <c r="J3" s="6"/>
      <c r="K3" s="6"/>
      <c r="L3" s="6"/>
      <c r="M3" s="6"/>
      <c r="N3" s="6"/>
      <c r="O3" s="6"/>
      <c r="P3" s="6"/>
      <c r="AB3" s="84">
        <f t="shared" si="0"/>
        <v>52</v>
      </c>
      <c r="AC3" s="86">
        <f t="shared" si="1"/>
        <v>-6.1193870246420007E-2</v>
      </c>
      <c r="AF3" s="64"/>
      <c r="AH3" s="84">
        <f t="shared" si="2"/>
        <v>52</v>
      </c>
      <c r="AI3" s="86">
        <f t="shared" ref="AI3:AI8" si="7">-AH3*$T$122</f>
        <v>-6.2777140017262426E-4</v>
      </c>
      <c r="AM3" s="72">
        <f t="shared" si="3"/>
        <v>1.0618712217704129</v>
      </c>
      <c r="AN3" s="72">
        <f t="shared" si="4"/>
        <v>3.9280793666561592E-2</v>
      </c>
      <c r="AO3" s="72">
        <f t="shared" si="5"/>
        <v>7.8561587333123184E-2</v>
      </c>
      <c r="AP3" s="90">
        <f t="shared" si="6"/>
        <v>1.1797136027700976</v>
      </c>
    </row>
    <row r="4" spans="1:42" ht="15.75">
      <c r="A4" s="18">
        <v>3</v>
      </c>
      <c r="B4" s="4" t="s">
        <v>26</v>
      </c>
      <c r="C4" s="19">
        <v>3</v>
      </c>
      <c r="D4" s="19">
        <v>2</v>
      </c>
      <c r="E4" s="24">
        <v>50.88</v>
      </c>
      <c r="F4" s="24">
        <v>50.88</v>
      </c>
      <c r="G4" s="6"/>
      <c r="H4" s="6"/>
      <c r="J4" s="6"/>
      <c r="K4" s="6"/>
      <c r="L4" s="6"/>
      <c r="M4" s="6"/>
      <c r="N4" s="6"/>
      <c r="O4" s="6"/>
      <c r="P4" s="6"/>
      <c r="AB4" s="84">
        <f t="shared" si="0"/>
        <v>50.88</v>
      </c>
      <c r="AC4" s="86">
        <f t="shared" si="1"/>
        <v>-5.9875848425727886E-2</v>
      </c>
      <c r="AF4" s="64"/>
      <c r="AH4" s="84">
        <f t="shared" si="2"/>
        <v>50.88</v>
      </c>
      <c r="AI4" s="86">
        <f t="shared" si="7"/>
        <v>-6.1425017001506008E-4</v>
      </c>
      <c r="AM4" s="72">
        <f t="shared" si="3"/>
        <v>1.0390001493015117</v>
      </c>
      <c r="AN4" s="72">
        <f t="shared" si="4"/>
        <v>3.8434745802974117E-2</v>
      </c>
      <c r="AO4" s="72">
        <f t="shared" si="5"/>
        <v>7.6869491605948234E-2</v>
      </c>
      <c r="AP4" s="90">
        <f t="shared" si="6"/>
        <v>1.1543043867104341</v>
      </c>
    </row>
    <row r="5" spans="1:42" ht="15.75">
      <c r="A5" s="18">
        <v>4</v>
      </c>
      <c r="B5" s="4" t="s">
        <v>27</v>
      </c>
      <c r="C5" s="19">
        <v>3</v>
      </c>
      <c r="D5" s="19">
        <v>3</v>
      </c>
      <c r="E5" s="26">
        <v>73.8</v>
      </c>
      <c r="F5" s="26">
        <v>67.2</v>
      </c>
      <c r="G5" s="6"/>
      <c r="H5" s="6"/>
      <c r="J5" s="6"/>
      <c r="K5" s="6"/>
      <c r="L5" s="6"/>
      <c r="M5" s="6"/>
      <c r="N5" s="6"/>
      <c r="O5" s="6"/>
      <c r="P5" s="6"/>
      <c r="AB5" s="84">
        <f t="shared" si="0"/>
        <v>67.2</v>
      </c>
      <c r="AC5" s="86">
        <f t="shared" si="1"/>
        <v>-7.9081309241527398E-2</v>
      </c>
      <c r="AF5" s="64"/>
      <c r="AH5" s="84">
        <f t="shared" si="2"/>
        <v>67.2</v>
      </c>
      <c r="AI5" s="86">
        <f t="shared" si="7"/>
        <v>-8.1127380945385295E-4</v>
      </c>
      <c r="AM5" s="72">
        <f t="shared" si="3"/>
        <v>1.3722643481340722</v>
      </c>
      <c r="AN5" s="72">
        <f t="shared" si="4"/>
        <v>5.0762871815248835E-2</v>
      </c>
      <c r="AO5" s="72">
        <f t="shared" si="5"/>
        <v>0.10152574363049767</v>
      </c>
      <c r="AP5" s="90">
        <f t="shared" si="6"/>
        <v>1.5245529635798187</v>
      </c>
    </row>
    <row r="6" spans="1:42" ht="15.75">
      <c r="A6" s="18">
        <v>5</v>
      </c>
      <c r="B6" s="4" t="s">
        <v>28</v>
      </c>
      <c r="C6" s="19">
        <v>4</v>
      </c>
      <c r="D6" s="19">
        <v>3</v>
      </c>
      <c r="E6" s="23">
        <v>74.7</v>
      </c>
      <c r="F6" s="23">
        <v>68.03</v>
      </c>
      <c r="G6" s="6"/>
      <c r="H6" s="6"/>
      <c r="I6" s="6"/>
      <c r="J6" s="6"/>
      <c r="K6" s="6"/>
      <c r="L6" s="6"/>
      <c r="M6" s="6"/>
      <c r="N6" s="6"/>
      <c r="O6" s="6"/>
      <c r="P6" s="6"/>
      <c r="AB6" s="84">
        <f t="shared" si="0"/>
        <v>68.03</v>
      </c>
      <c r="AC6" s="86">
        <f t="shared" si="1"/>
        <v>-8.0058057555076015E-2</v>
      </c>
      <c r="AF6" s="64"/>
      <c r="AH6" s="84">
        <f t="shared" si="2"/>
        <v>68.03</v>
      </c>
      <c r="AI6" s="86">
        <f t="shared" si="7"/>
        <v>-8.212940068027621E-4</v>
      </c>
      <c r="AM6" s="72">
        <f t="shared" si="3"/>
        <v>1.3892134464815613</v>
      </c>
      <c r="AN6" s="72">
        <f t="shared" si="4"/>
        <v>5.1389853714157413E-2</v>
      </c>
      <c r="AO6" s="72">
        <f t="shared" si="5"/>
        <v>0.10277970742831483</v>
      </c>
      <c r="AP6" s="90">
        <f t="shared" si="6"/>
        <v>1.5433830076240336</v>
      </c>
    </row>
    <row r="7" spans="1:42" ht="16.5" thickBot="1">
      <c r="A7" s="18">
        <v>6</v>
      </c>
      <c r="B7" s="4" t="s">
        <v>29</v>
      </c>
      <c r="C7" s="19">
        <v>4</v>
      </c>
      <c r="D7" s="19">
        <v>2</v>
      </c>
      <c r="E7" s="25">
        <v>56.7</v>
      </c>
      <c r="F7" s="25">
        <v>52</v>
      </c>
      <c r="G7" s="6"/>
      <c r="H7" s="6"/>
      <c r="I7" s="6"/>
      <c r="J7" s="6"/>
      <c r="K7" s="6"/>
      <c r="L7" s="6"/>
      <c r="M7" s="6"/>
      <c r="N7" s="6"/>
      <c r="O7" s="6"/>
      <c r="P7" s="6"/>
      <c r="AB7" s="84">
        <f t="shared" si="0"/>
        <v>52</v>
      </c>
      <c r="AC7" s="86">
        <f t="shared" si="1"/>
        <v>-6.1193870246420007E-2</v>
      </c>
      <c r="AF7" s="64"/>
      <c r="AH7" s="84">
        <f t="shared" si="2"/>
        <v>52</v>
      </c>
      <c r="AI7" s="86">
        <f t="shared" si="7"/>
        <v>-6.2777140017262426E-4</v>
      </c>
      <c r="AM7" s="72">
        <f t="shared" si="3"/>
        <v>1.0618712217704129</v>
      </c>
      <c r="AN7" s="72">
        <f t="shared" si="4"/>
        <v>3.9280793666561592E-2</v>
      </c>
      <c r="AO7" s="72">
        <f t="shared" si="5"/>
        <v>7.8561587333123184E-2</v>
      </c>
      <c r="AP7" s="90">
        <f t="shared" si="6"/>
        <v>1.1797136027700976</v>
      </c>
    </row>
    <row r="8" spans="1:42" ht="15.75">
      <c r="A8" s="18">
        <v>7</v>
      </c>
      <c r="B8" s="41" t="s">
        <v>30</v>
      </c>
      <c r="C8" s="42">
        <v>4</v>
      </c>
      <c r="D8" s="43">
        <v>2</v>
      </c>
      <c r="E8" s="44">
        <v>55.7</v>
      </c>
      <c r="F8" s="44">
        <v>51.9</v>
      </c>
      <c r="G8" s="8">
        <v>25482311</v>
      </c>
      <c r="H8" s="13" t="s">
        <v>66</v>
      </c>
      <c r="I8" s="13" t="s">
        <v>76</v>
      </c>
      <c r="J8" s="13">
        <v>9</v>
      </c>
      <c r="K8" s="15" t="s">
        <v>77</v>
      </c>
      <c r="L8" s="98">
        <f>J8*$K$184</f>
        <v>1665</v>
      </c>
      <c r="M8" s="98">
        <f>L8/1000</f>
        <v>1.665</v>
      </c>
      <c r="N8" s="98">
        <v>1.28</v>
      </c>
      <c r="O8" s="98">
        <v>0.9</v>
      </c>
      <c r="P8" s="102">
        <f>M8*N8*O8</f>
        <v>1.9180800000000002</v>
      </c>
      <c r="R8" s="61">
        <f ca="1">показники!F2</f>
        <v>217</v>
      </c>
      <c r="S8" s="61">
        <f ca="1">показники!J2</f>
        <v>146</v>
      </c>
      <c r="T8" s="61">
        <f>R8-S8</f>
        <v>71</v>
      </c>
      <c r="U8" s="75">
        <f>T8*P8</f>
        <v>136.18368000000001</v>
      </c>
      <c r="V8">
        <f>SUM(T8:T10)</f>
        <v>242</v>
      </c>
      <c r="W8" s="75">
        <f>SUM(U8:U10)</f>
        <v>467.37216000000006</v>
      </c>
      <c r="X8" s="70">
        <f>W8/F8</f>
        <v>9.0052439306358405</v>
      </c>
      <c r="Y8" s="70">
        <f>$T$156*W8</f>
        <v>0.60521430429663325</v>
      </c>
      <c r="Z8">
        <f>Y8/F8</f>
        <v>1.1661161932497751E-2</v>
      </c>
      <c r="AA8" s="70">
        <f>IF(Z8&lt;$T$174,($T$174-Z8)*F8,0)</f>
        <v>0</v>
      </c>
      <c r="AB8" s="84">
        <f t="shared" si="0"/>
        <v>51.9</v>
      </c>
      <c r="AC8" s="86">
        <f t="shared" si="1"/>
        <v>-6.1076189726715351E-2</v>
      </c>
      <c r="AD8" s="72">
        <f>AA8+Y8+AC8</f>
        <v>0.5441381145699179</v>
      </c>
      <c r="AE8">
        <f>AD8/F8</f>
        <v>1.0484356735451212E-2</v>
      </c>
      <c r="AF8" s="72">
        <f>IF(AE8&lt;$T$174,($T$174-AE8)*F8,0)</f>
        <v>0</v>
      </c>
      <c r="AG8" s="72">
        <f>AD8+AF8</f>
        <v>0.5441381145699179</v>
      </c>
      <c r="AH8" s="84">
        <f t="shared" si="2"/>
        <v>51.9</v>
      </c>
      <c r="AI8" s="86">
        <f t="shared" si="7"/>
        <v>-6.2656414747998452E-4</v>
      </c>
      <c r="AJ8" s="72">
        <f>AG8+AI8</f>
        <v>0.54351155042243793</v>
      </c>
      <c r="AK8">
        <f>AJ8/F8</f>
        <v>1.0472284208524816E-2</v>
      </c>
      <c r="AL8" s="72">
        <f>IF(AK8&lt;$T$174,($T$174-AK8)*Q8,0)</f>
        <v>0</v>
      </c>
      <c r="AN8" s="72">
        <f t="shared" si="4"/>
        <v>3.9205253678741281E-2</v>
      </c>
      <c r="AO8" s="72">
        <f t="shared" si="5"/>
        <v>7.8410507357482562E-2</v>
      </c>
      <c r="AP8" s="90">
        <f t="shared" si="6"/>
        <v>0.66112731145866177</v>
      </c>
    </row>
    <row r="9" spans="1:42" ht="15.75">
      <c r="B9" s="37"/>
      <c r="C9" s="38"/>
      <c r="D9" s="39"/>
      <c r="E9" s="35"/>
      <c r="F9" s="35"/>
      <c r="G9" s="6">
        <v>25482312</v>
      </c>
      <c r="H9" s="11" t="s">
        <v>62</v>
      </c>
      <c r="I9" s="11"/>
      <c r="J9" s="11">
        <v>11</v>
      </c>
      <c r="K9" s="16" t="s">
        <v>78</v>
      </c>
      <c r="L9" s="98">
        <f>J9*$K$184</f>
        <v>2035</v>
      </c>
      <c r="M9" s="98">
        <f t="shared" ref="M9:M72" si="8">L9/1000</f>
        <v>2.0350000000000001</v>
      </c>
      <c r="N9" s="98">
        <v>1.28</v>
      </c>
      <c r="O9" s="98">
        <v>0.9</v>
      </c>
      <c r="P9" s="102">
        <f t="shared" ref="P9:P72" si="9">M9*N9*O9</f>
        <v>2.3443200000000006</v>
      </c>
      <c r="R9" s="62">
        <f ca="1">показники!F3</f>
        <v>182</v>
      </c>
      <c r="S9" s="62">
        <f ca="1">показники!J3</f>
        <v>120</v>
      </c>
      <c r="T9" s="62">
        <f t="shared" ref="T9:T72" si="10">R9-S9</f>
        <v>62</v>
      </c>
      <c r="U9" s="75">
        <f t="shared" ref="U9:U72" si="11">T9*P9</f>
        <v>145.34784000000005</v>
      </c>
      <c r="AA9" s="70"/>
      <c r="AB9" s="84"/>
      <c r="AC9" s="77"/>
      <c r="AD9" s="64"/>
      <c r="AF9" s="64"/>
      <c r="AG9" s="64"/>
      <c r="AH9" s="84"/>
      <c r="AI9" s="77"/>
      <c r="AJ9" s="64"/>
      <c r="AP9" s="91"/>
    </row>
    <row r="10" spans="1:42" ht="16.5" thickBot="1">
      <c r="B10" s="37"/>
      <c r="C10" s="38"/>
      <c r="D10" s="39"/>
      <c r="E10" s="35"/>
      <c r="F10" s="35"/>
      <c r="G10" s="7">
        <v>25482313</v>
      </c>
      <c r="H10" s="14" t="s">
        <v>63</v>
      </c>
      <c r="I10" s="14"/>
      <c r="J10" s="14">
        <v>8</v>
      </c>
      <c r="K10" s="17" t="s">
        <v>79</v>
      </c>
      <c r="L10" s="98">
        <f>J10*$K$184</f>
        <v>1480</v>
      </c>
      <c r="M10" s="98">
        <f t="shared" si="8"/>
        <v>1.48</v>
      </c>
      <c r="N10" s="98">
        <v>1.28</v>
      </c>
      <c r="O10" s="98">
        <v>0.9</v>
      </c>
      <c r="P10" s="102">
        <f t="shared" si="9"/>
        <v>1.70496</v>
      </c>
      <c r="R10" s="63">
        <f ca="1">показники!F4</f>
        <v>344</v>
      </c>
      <c r="S10" s="63">
        <f ca="1">показники!J4</f>
        <v>235</v>
      </c>
      <c r="T10" s="63">
        <f t="shared" si="10"/>
        <v>109</v>
      </c>
      <c r="U10" s="75">
        <f t="shared" si="11"/>
        <v>185.84064000000001</v>
      </c>
      <c r="AA10" s="70"/>
      <c r="AB10" s="84"/>
      <c r="AC10" s="77"/>
      <c r="AF10" s="64"/>
      <c r="AH10" s="84"/>
      <c r="AI10" s="77"/>
      <c r="AP10" s="91"/>
    </row>
    <row r="11" spans="1:42" ht="16.5" thickBot="1">
      <c r="A11" s="18">
        <v>8</v>
      </c>
      <c r="B11" s="29" t="s">
        <v>31</v>
      </c>
      <c r="C11" s="30">
        <v>4</v>
      </c>
      <c r="D11" s="30">
        <v>3</v>
      </c>
      <c r="E11" s="45">
        <v>75.17</v>
      </c>
      <c r="F11" s="45">
        <v>75.17</v>
      </c>
      <c r="G11" s="6"/>
      <c r="H11" s="27"/>
      <c r="I11" s="27"/>
      <c r="J11" s="27"/>
      <c r="K11" s="28"/>
      <c r="L11" s="98"/>
      <c r="M11" s="98"/>
      <c r="N11" s="98"/>
      <c r="O11" s="98"/>
      <c r="P11" s="102"/>
      <c r="R11" s="60"/>
      <c r="S11" s="60"/>
      <c r="T11" s="60"/>
      <c r="U11" s="75"/>
      <c r="AA11" s="70"/>
      <c r="AB11" s="84">
        <f>IF(AA11=0,F11,0)</f>
        <v>75.17</v>
      </c>
      <c r="AC11" s="86">
        <f>-AB11*$T$118</f>
        <v>-8.846044666198831E-2</v>
      </c>
      <c r="AD11" s="64"/>
      <c r="AF11" s="64"/>
      <c r="AG11" s="64"/>
      <c r="AH11" s="84">
        <f>IF(AF11=0,F11,0)</f>
        <v>75.17</v>
      </c>
      <c r="AI11" s="86">
        <f>-AH11*$T$122</f>
        <v>-9.0749184905723399E-4</v>
      </c>
      <c r="AJ11" s="64"/>
      <c r="AM11" s="72">
        <f>F11*$Y$167</f>
        <v>1.5350165334708066</v>
      </c>
      <c r="AN11" s="72">
        <f>$Z$108*F11</f>
        <v>5.6783408844527601E-2</v>
      </c>
      <c r="AO11" s="72">
        <f>$Z$109*F11</f>
        <v>0.1135668176890552</v>
      </c>
      <c r="AP11" s="90">
        <f>AJ11+AM11+AN11+AO11</f>
        <v>1.7053667600043894</v>
      </c>
    </row>
    <row r="12" spans="1:42" ht="15.75">
      <c r="A12" s="18">
        <v>9</v>
      </c>
      <c r="B12" s="41" t="s">
        <v>32</v>
      </c>
      <c r="C12" s="42">
        <v>5</v>
      </c>
      <c r="D12" s="43">
        <v>3</v>
      </c>
      <c r="E12" s="46">
        <v>68.03</v>
      </c>
      <c r="F12" s="46">
        <v>68.03</v>
      </c>
      <c r="G12" s="8">
        <v>25482324</v>
      </c>
      <c r="H12" s="13" t="s">
        <v>65</v>
      </c>
      <c r="I12" s="13" t="s">
        <v>80</v>
      </c>
      <c r="J12" s="13">
        <v>9</v>
      </c>
      <c r="K12" s="15" t="s">
        <v>84</v>
      </c>
      <c r="L12" s="98">
        <f>J12*$K$183</f>
        <v>1395</v>
      </c>
      <c r="M12" s="98">
        <f t="shared" si="8"/>
        <v>1.395</v>
      </c>
      <c r="N12" s="98">
        <v>1.34</v>
      </c>
      <c r="O12" s="98">
        <v>0.9</v>
      </c>
      <c r="P12" s="102">
        <f t="shared" si="9"/>
        <v>1.6823700000000001</v>
      </c>
      <c r="R12" s="61">
        <f ca="1">показники!F5</f>
        <v>247</v>
      </c>
      <c r="S12" s="61">
        <f ca="1">показники!J5</f>
        <v>190</v>
      </c>
      <c r="T12" s="61">
        <f t="shared" si="10"/>
        <v>57</v>
      </c>
      <c r="U12" s="75">
        <f t="shared" si="11"/>
        <v>95.89509000000001</v>
      </c>
      <c r="V12">
        <f>SUM(T12:T15)</f>
        <v>155</v>
      </c>
      <c r="W12" s="75">
        <f>SUM(U12:U15)</f>
        <v>304.13511000000005</v>
      </c>
      <c r="X12" s="70">
        <f>W12/F12</f>
        <v>4.4706028222842873</v>
      </c>
      <c r="Y12" s="70">
        <f>$T$156*W12</f>
        <v>0.39383372559210639</v>
      </c>
      <c r="Z12">
        <f>Y12/F12</f>
        <v>5.7891184123490579E-3</v>
      </c>
      <c r="AA12" s="70">
        <f>IF(Z12&lt;$T$174,($T$174-Z12)*F12,0)</f>
        <v>4.2980030978231519E-2</v>
      </c>
      <c r="AB12" s="84">
        <f>IF(AA12=0,F12,0)</f>
        <v>0</v>
      </c>
      <c r="AC12" s="86">
        <f>-AB12*$T$118</f>
        <v>0</v>
      </c>
      <c r="AD12" s="72">
        <f>AA12+Y12+AC12</f>
        <v>0.43681375657033789</v>
      </c>
      <c r="AE12">
        <f>AD12/F12</f>
        <v>6.4208989647264129E-3</v>
      </c>
      <c r="AF12" s="72">
        <f>IF(AE12&lt;$T$174,($T$174-AE12)*F12,0)</f>
        <v>0</v>
      </c>
      <c r="AG12" s="72">
        <f>AD12+AF12</f>
        <v>0.43681375657033789</v>
      </c>
      <c r="AH12" s="84">
        <f>IF(AF12=0,F12,0)</f>
        <v>68.03</v>
      </c>
      <c r="AI12" s="86">
        <f>-AH12*$T$122</f>
        <v>-8.212940068027621E-4</v>
      </c>
      <c r="AJ12" s="72">
        <f>AG12+AI12</f>
        <v>0.43599246256353513</v>
      </c>
      <c r="AK12">
        <f>AJ12/F12</f>
        <v>6.4088264378000161E-3</v>
      </c>
      <c r="AL12" s="72">
        <f>IF(AK12&lt;$T$174,($T$174-AK12)*Q12,0)</f>
        <v>0</v>
      </c>
      <c r="AN12" s="72">
        <f>$Z$108*F12</f>
        <v>5.1389853714157413E-2</v>
      </c>
      <c r="AO12" s="72">
        <f>$Z$109*F12</f>
        <v>0.10277970742831483</v>
      </c>
      <c r="AP12" s="90">
        <f>AJ12+AM12+AN12+AO12</f>
        <v>0.59016202370600745</v>
      </c>
    </row>
    <row r="13" spans="1:42" ht="15.75">
      <c r="B13" s="37"/>
      <c r="C13" s="38"/>
      <c r="D13" s="39"/>
      <c r="E13" s="35"/>
      <c r="F13" s="35"/>
      <c r="G13" s="6">
        <v>25482310</v>
      </c>
      <c r="H13" s="11" t="s">
        <v>62</v>
      </c>
      <c r="I13" s="11"/>
      <c r="J13" s="11">
        <v>12</v>
      </c>
      <c r="K13" s="16" t="s">
        <v>83</v>
      </c>
      <c r="L13" s="98">
        <f t="shared" ref="L13:L23" si="12">J13*$K$183</f>
        <v>1860</v>
      </c>
      <c r="M13" s="98">
        <f t="shared" si="8"/>
        <v>1.86</v>
      </c>
      <c r="N13" s="98">
        <v>1.34</v>
      </c>
      <c r="O13" s="98">
        <v>0.9</v>
      </c>
      <c r="P13" s="102">
        <f t="shared" si="9"/>
        <v>2.2431600000000005</v>
      </c>
      <c r="R13" s="62">
        <f ca="1">показники!F6</f>
        <v>166</v>
      </c>
      <c r="S13" s="62">
        <f ca="1">показники!J6</f>
        <v>130</v>
      </c>
      <c r="T13" s="62">
        <f t="shared" si="10"/>
        <v>36</v>
      </c>
      <c r="U13" s="75">
        <f t="shared" si="11"/>
        <v>80.753760000000014</v>
      </c>
      <c r="AA13" s="70"/>
      <c r="AB13" s="84"/>
      <c r="AC13" s="77"/>
      <c r="AD13" s="64"/>
      <c r="AF13" s="64"/>
      <c r="AG13" s="64"/>
      <c r="AH13" s="84"/>
      <c r="AI13" s="77"/>
      <c r="AJ13" s="64"/>
      <c r="AP13" s="91"/>
    </row>
    <row r="14" spans="1:42" ht="15.75">
      <c r="B14" s="37"/>
      <c r="C14" s="38"/>
      <c r="D14" s="39"/>
      <c r="E14" s="35"/>
      <c r="F14" s="35"/>
      <c r="G14" s="6">
        <v>25482309</v>
      </c>
      <c r="H14" s="11" t="s">
        <v>64</v>
      </c>
      <c r="I14" s="11"/>
      <c r="J14" s="11">
        <v>11</v>
      </c>
      <c r="K14" s="16" t="s">
        <v>82</v>
      </c>
      <c r="L14" s="98">
        <f t="shared" si="12"/>
        <v>1705</v>
      </c>
      <c r="M14" s="98">
        <f t="shared" si="8"/>
        <v>1.7050000000000001</v>
      </c>
      <c r="N14" s="98">
        <v>1.34</v>
      </c>
      <c r="O14" s="98">
        <v>0.9</v>
      </c>
      <c r="P14" s="102">
        <f t="shared" si="9"/>
        <v>2.0562300000000002</v>
      </c>
      <c r="R14" s="62">
        <f ca="1">показники!F7</f>
        <v>193</v>
      </c>
      <c r="S14" s="62">
        <f ca="1">показники!J7</f>
        <v>131</v>
      </c>
      <c r="T14" s="62">
        <f t="shared" si="10"/>
        <v>62</v>
      </c>
      <c r="U14" s="75">
        <f t="shared" si="11"/>
        <v>127.48626000000002</v>
      </c>
      <c r="AA14" s="70"/>
      <c r="AB14" s="84"/>
      <c r="AC14" s="77"/>
      <c r="AD14" s="64"/>
      <c r="AF14" s="64"/>
      <c r="AG14" s="64"/>
      <c r="AH14" s="84"/>
      <c r="AI14" s="77"/>
      <c r="AJ14" s="64"/>
      <c r="AP14" s="91"/>
    </row>
    <row r="15" spans="1:42" ht="16.5" thickBot="1">
      <c r="B15" s="37"/>
      <c r="C15" s="38"/>
      <c r="D15" s="39"/>
      <c r="E15" s="35"/>
      <c r="F15" s="35"/>
      <c r="G15" s="7">
        <v>25482325</v>
      </c>
      <c r="H15" s="14" t="s">
        <v>63</v>
      </c>
      <c r="I15" s="14"/>
      <c r="J15" s="14">
        <v>4</v>
      </c>
      <c r="K15" s="17" t="s">
        <v>81</v>
      </c>
      <c r="L15" s="98">
        <f t="shared" si="12"/>
        <v>620</v>
      </c>
      <c r="M15" s="98">
        <f t="shared" si="8"/>
        <v>0.62</v>
      </c>
      <c r="N15" s="98">
        <v>1.34</v>
      </c>
      <c r="O15" s="98">
        <v>0.9</v>
      </c>
      <c r="P15" s="102">
        <f t="shared" si="9"/>
        <v>0.74772000000000005</v>
      </c>
      <c r="R15" s="63">
        <f ca="1">показники!F8</f>
        <v>150</v>
      </c>
      <c r="S15" s="63">
        <f ca="1">показники!J8</f>
        <v>150</v>
      </c>
      <c r="T15" s="63">
        <f>R15-S15</f>
        <v>0</v>
      </c>
      <c r="U15" s="75">
        <f t="shared" si="11"/>
        <v>0</v>
      </c>
      <c r="AA15" s="70"/>
      <c r="AB15" s="84"/>
      <c r="AC15" s="77"/>
      <c r="AF15" s="64"/>
      <c r="AH15" s="84"/>
      <c r="AI15" s="77"/>
      <c r="AP15" s="91"/>
    </row>
    <row r="16" spans="1:42" ht="15.75">
      <c r="A16" s="18">
        <v>10</v>
      </c>
      <c r="B16" s="47" t="s">
        <v>33</v>
      </c>
      <c r="C16" s="48">
        <v>5</v>
      </c>
      <c r="D16" s="30">
        <v>2</v>
      </c>
      <c r="E16" s="49">
        <v>56.4</v>
      </c>
      <c r="F16" s="49">
        <v>52</v>
      </c>
      <c r="G16" s="8">
        <v>25482680</v>
      </c>
      <c r="H16" s="13" t="s">
        <v>62</v>
      </c>
      <c r="I16" s="13" t="s">
        <v>80</v>
      </c>
      <c r="J16" s="13">
        <v>9</v>
      </c>
      <c r="K16" s="15" t="s">
        <v>84</v>
      </c>
      <c r="L16" s="98">
        <f t="shared" si="12"/>
        <v>1395</v>
      </c>
      <c r="M16" s="98">
        <f t="shared" si="8"/>
        <v>1.395</v>
      </c>
      <c r="N16" s="98">
        <v>1.34</v>
      </c>
      <c r="O16" s="98">
        <v>0.9</v>
      </c>
      <c r="P16" s="102">
        <f t="shared" si="9"/>
        <v>1.6823700000000001</v>
      </c>
      <c r="R16" s="61">
        <f ca="1">показники!F9</f>
        <v>317</v>
      </c>
      <c r="S16" s="61">
        <f ca="1">показники!J9</f>
        <v>211</v>
      </c>
      <c r="T16" s="61">
        <f t="shared" si="10"/>
        <v>106</v>
      </c>
      <c r="U16" s="75">
        <f t="shared" si="11"/>
        <v>178.33122</v>
      </c>
      <c r="V16">
        <f>SUM(T16:T19)</f>
        <v>349</v>
      </c>
      <c r="W16" s="75">
        <f>SUM(U16:U19)</f>
        <v>359.46639000000005</v>
      </c>
      <c r="X16" s="70">
        <f>W16/F16</f>
        <v>6.9128151923076935</v>
      </c>
      <c r="Y16" s="70">
        <f>$T$156*W16</f>
        <v>0.46548386866233593</v>
      </c>
      <c r="Z16">
        <f>Y16/F16</f>
        <v>8.9516128588910757E-3</v>
      </c>
      <c r="AA16" s="70">
        <f>IF(Z16&lt;$T$174,($T$174-Z16)*F16,0)</f>
        <v>0</v>
      </c>
      <c r="AB16" s="84">
        <f>IF(AA16=0,F16,0)</f>
        <v>52</v>
      </c>
      <c r="AC16" s="86">
        <f>-AB16*$T$118</f>
        <v>-6.1193870246420007E-2</v>
      </c>
      <c r="AD16" s="72">
        <f>AA16+Y16+AC16</f>
        <v>0.40428999841591595</v>
      </c>
      <c r="AE16">
        <f>AD16/F16</f>
        <v>7.7748076618445374E-3</v>
      </c>
      <c r="AF16" s="72">
        <f>IF(AE16&lt;$T$174,($T$174-AE16)*F16,0)</f>
        <v>0</v>
      </c>
      <c r="AG16" s="72">
        <f>AD16+AF16</f>
        <v>0.40428999841591595</v>
      </c>
      <c r="AH16" s="84">
        <f>IF(AF16=0,F16,0)</f>
        <v>52</v>
      </c>
      <c r="AI16" s="86">
        <f>-AH16*$T$122</f>
        <v>-6.2777140017262426E-4</v>
      </c>
      <c r="AJ16" s="72">
        <f>AG16+AI16</f>
        <v>0.40366222701574334</v>
      </c>
      <c r="AK16">
        <f>AJ16/F16</f>
        <v>7.7627351349181407E-3</v>
      </c>
      <c r="AL16" s="72">
        <f>IF(AK16&lt;$T$174,($T$174-AK16)*Q16,0)</f>
        <v>0</v>
      </c>
      <c r="AN16" s="72">
        <f>$Z$108*F16</f>
        <v>3.9280793666561592E-2</v>
      </c>
      <c r="AO16" s="72">
        <f>$Z$109*F16</f>
        <v>7.8561587333123184E-2</v>
      </c>
      <c r="AP16" s="90">
        <f>AJ16+AM16+AN16+AO16</f>
        <v>0.52150460801542819</v>
      </c>
    </row>
    <row r="17" spans="1:42" ht="15.75">
      <c r="B17" s="50"/>
      <c r="C17" s="51"/>
      <c r="D17" s="52"/>
      <c r="E17" s="53"/>
      <c r="F17" s="53"/>
      <c r="G17" s="6">
        <v>25482651</v>
      </c>
      <c r="H17" s="11" t="s">
        <v>67</v>
      </c>
      <c r="I17" s="11"/>
      <c r="J17" s="11">
        <v>3</v>
      </c>
      <c r="K17" s="16" t="s">
        <v>85</v>
      </c>
      <c r="L17" s="98">
        <f t="shared" si="12"/>
        <v>465</v>
      </c>
      <c r="M17" s="98">
        <f t="shared" si="8"/>
        <v>0.46500000000000002</v>
      </c>
      <c r="N17" s="98">
        <v>1.34</v>
      </c>
      <c r="O17" s="98">
        <v>0.9</v>
      </c>
      <c r="P17" s="102">
        <f t="shared" si="9"/>
        <v>0.56079000000000012</v>
      </c>
      <c r="R17" s="62">
        <f ca="1">показники!F10</f>
        <v>270</v>
      </c>
      <c r="S17" s="62">
        <f ca="1">показники!J10</f>
        <v>184</v>
      </c>
      <c r="T17" s="62">
        <f t="shared" si="10"/>
        <v>86</v>
      </c>
      <c r="U17" s="75">
        <f t="shared" si="11"/>
        <v>48.227940000000011</v>
      </c>
      <c r="AA17" s="70"/>
      <c r="AB17" s="84"/>
      <c r="AC17" s="77"/>
      <c r="AD17" s="64"/>
      <c r="AF17" s="64"/>
      <c r="AG17" s="64"/>
      <c r="AH17" s="84"/>
      <c r="AI17" s="77"/>
      <c r="AJ17" s="64"/>
      <c r="AP17" s="91"/>
    </row>
    <row r="18" spans="1:42" ht="15.75">
      <c r="B18" s="50"/>
      <c r="C18" s="51"/>
      <c r="D18" s="52"/>
      <c r="E18" s="53"/>
      <c r="F18" s="53"/>
      <c r="G18" s="6">
        <v>25482650</v>
      </c>
      <c r="H18" s="11" t="s">
        <v>67</v>
      </c>
      <c r="I18" s="11"/>
      <c r="J18" s="11">
        <v>6</v>
      </c>
      <c r="K18" s="16" t="s">
        <v>87</v>
      </c>
      <c r="L18" s="98">
        <f t="shared" si="12"/>
        <v>930</v>
      </c>
      <c r="M18" s="98">
        <f t="shared" si="8"/>
        <v>0.93</v>
      </c>
      <c r="N18" s="98">
        <v>1.34</v>
      </c>
      <c r="O18" s="98">
        <v>0.9</v>
      </c>
      <c r="P18" s="102">
        <f t="shared" si="9"/>
        <v>1.1215800000000002</v>
      </c>
      <c r="R18" s="62">
        <f ca="1">показники!F11</f>
        <v>246</v>
      </c>
      <c r="S18" s="62">
        <f ca="1">показники!J11</f>
        <v>166</v>
      </c>
      <c r="T18" s="62">
        <f t="shared" si="10"/>
        <v>80</v>
      </c>
      <c r="U18" s="75">
        <f t="shared" si="11"/>
        <v>89.726400000000012</v>
      </c>
      <c r="AA18" s="70"/>
      <c r="AB18" s="84"/>
      <c r="AC18" s="77"/>
      <c r="AD18" s="64"/>
      <c r="AF18" s="64"/>
      <c r="AG18" s="64"/>
      <c r="AH18" s="84"/>
      <c r="AI18" s="77"/>
      <c r="AJ18" s="64"/>
      <c r="AP18" s="91"/>
    </row>
    <row r="19" spans="1:42" ht="16.5" thickBot="1">
      <c r="B19" s="50"/>
      <c r="C19" s="51"/>
      <c r="D19" s="52"/>
      <c r="E19" s="53"/>
      <c r="F19" s="53"/>
      <c r="G19" s="7">
        <v>25482679</v>
      </c>
      <c r="H19" s="14" t="s">
        <v>63</v>
      </c>
      <c r="I19" s="14"/>
      <c r="J19" s="14">
        <v>3</v>
      </c>
      <c r="K19" s="17" t="s">
        <v>85</v>
      </c>
      <c r="L19" s="98">
        <f t="shared" si="12"/>
        <v>465</v>
      </c>
      <c r="M19" s="98">
        <f t="shared" si="8"/>
        <v>0.46500000000000002</v>
      </c>
      <c r="N19" s="98">
        <v>1.34</v>
      </c>
      <c r="O19" s="98">
        <v>0.9</v>
      </c>
      <c r="P19" s="102">
        <f t="shared" si="9"/>
        <v>0.56079000000000012</v>
      </c>
      <c r="R19" s="63">
        <f ca="1">показники!F12</f>
        <v>243</v>
      </c>
      <c r="S19" s="63">
        <f ca="1">показники!J12</f>
        <v>166</v>
      </c>
      <c r="T19" s="63">
        <f t="shared" si="10"/>
        <v>77</v>
      </c>
      <c r="U19" s="75">
        <f t="shared" si="11"/>
        <v>43.180830000000007</v>
      </c>
      <c r="AA19" s="70"/>
      <c r="AB19" s="84"/>
      <c r="AC19" s="77"/>
      <c r="AF19" s="64"/>
      <c r="AH19" s="84"/>
      <c r="AI19" s="77"/>
      <c r="AP19" s="91"/>
    </row>
    <row r="20" spans="1:42" ht="15.75">
      <c r="A20" s="18">
        <v>11</v>
      </c>
      <c r="B20" s="21" t="s">
        <v>34</v>
      </c>
      <c r="C20" s="22">
        <v>5</v>
      </c>
      <c r="D20" s="19">
        <v>2</v>
      </c>
      <c r="E20" s="24">
        <v>55.7</v>
      </c>
      <c r="F20" s="24">
        <v>51.9</v>
      </c>
      <c r="G20" s="8">
        <v>25482250</v>
      </c>
      <c r="H20" s="13" t="s">
        <v>63</v>
      </c>
      <c r="I20" s="13" t="s">
        <v>80</v>
      </c>
      <c r="J20" s="13">
        <v>3</v>
      </c>
      <c r="K20" s="15" t="s">
        <v>85</v>
      </c>
      <c r="L20" s="98">
        <f t="shared" si="12"/>
        <v>465</v>
      </c>
      <c r="M20" s="98">
        <f t="shared" si="8"/>
        <v>0.46500000000000002</v>
      </c>
      <c r="N20" s="98">
        <v>1.34</v>
      </c>
      <c r="O20" s="98">
        <v>0.9</v>
      </c>
      <c r="P20" s="102">
        <f t="shared" si="9"/>
        <v>0.56079000000000012</v>
      </c>
      <c r="R20" s="61">
        <f ca="1">показники!F86</f>
        <v>9</v>
      </c>
      <c r="S20" s="61">
        <f ca="1">показники!J86</f>
        <v>3</v>
      </c>
      <c r="T20" s="61">
        <f t="shared" si="10"/>
        <v>6</v>
      </c>
      <c r="U20" s="75">
        <f t="shared" si="11"/>
        <v>3.3647400000000007</v>
      </c>
      <c r="V20">
        <f>SUM(T20:T23)</f>
        <v>98</v>
      </c>
      <c r="W20" s="75">
        <f>SUM(U20:U23)</f>
        <v>146.92698000000001</v>
      </c>
      <c r="X20" s="70">
        <f>W20/F20</f>
        <v>2.830963005780347</v>
      </c>
      <c r="Y20" s="70">
        <f>$T$156*W20</f>
        <v>0.1902601772067582</v>
      </c>
      <c r="Z20">
        <f>Y20/F20</f>
        <v>3.6658993681456301E-3</v>
      </c>
      <c r="AA20" s="70">
        <f>IF(Z20&lt;$T$174,($T$174-Z20)*F20,0)</f>
        <v>0.14298447906254266</v>
      </c>
      <c r="AB20" s="84">
        <f>IF(AA20=0,F20,0)</f>
        <v>0</v>
      </c>
      <c r="AC20" s="86">
        <f>-AB20*$T$118</f>
        <v>0</v>
      </c>
      <c r="AD20" s="72">
        <f>AA20+Y20+AC20</f>
        <v>0.33324465626930089</v>
      </c>
      <c r="AE20">
        <f>AD20/F20</f>
        <v>6.4208989647264146E-3</v>
      </c>
      <c r="AF20" s="72">
        <f>IF(AE20&lt;$T$174,($T$174-AE20)*F20,0)</f>
        <v>0</v>
      </c>
      <c r="AG20" s="72">
        <f>AD20+AF20</f>
        <v>0.33324465626930089</v>
      </c>
      <c r="AH20" s="84">
        <f>IF(AF20=0,F20,0)</f>
        <v>51.9</v>
      </c>
      <c r="AI20" s="86">
        <f>-AH20*$T$122</f>
        <v>-6.2656414747998452E-4</v>
      </c>
      <c r="AJ20" s="72">
        <f>AG20+AI20</f>
        <v>0.33261809212182092</v>
      </c>
      <c r="AK20">
        <f>AJ20/F20</f>
        <v>6.4088264378000179E-3</v>
      </c>
      <c r="AL20" s="72">
        <f>IF(AK20&lt;$T$174,($T$174-AK20)*Q20,0)</f>
        <v>0</v>
      </c>
      <c r="AN20" s="72">
        <f>$Z$108*F20</f>
        <v>3.9205253678741281E-2</v>
      </c>
      <c r="AO20" s="72">
        <f>$Z$109*F20</f>
        <v>7.8410507357482562E-2</v>
      </c>
      <c r="AP20" s="90">
        <f>AJ20+AM20+AN20+AO20</f>
        <v>0.45023385315804476</v>
      </c>
    </row>
    <row r="21" spans="1:42" ht="15.75">
      <c r="B21" s="37"/>
      <c r="C21" s="38"/>
      <c r="D21" s="39"/>
      <c r="E21" s="35"/>
      <c r="F21" s="35"/>
      <c r="G21" s="6">
        <v>25482251</v>
      </c>
      <c r="H21" s="11" t="s">
        <v>64</v>
      </c>
      <c r="I21" s="11"/>
      <c r="J21" s="11">
        <v>6</v>
      </c>
      <c r="K21" s="16" t="s">
        <v>86</v>
      </c>
      <c r="L21" s="98">
        <f t="shared" si="12"/>
        <v>930</v>
      </c>
      <c r="M21" s="98">
        <f t="shared" si="8"/>
        <v>0.93</v>
      </c>
      <c r="N21" s="98">
        <v>1.34</v>
      </c>
      <c r="O21" s="98">
        <v>0.9</v>
      </c>
      <c r="P21" s="102">
        <f t="shared" si="9"/>
        <v>1.1215800000000002</v>
      </c>
      <c r="R21" s="62">
        <f ca="1">показники!F87</f>
        <v>14</v>
      </c>
      <c r="S21" s="62">
        <f ca="1">показники!J87</f>
        <v>3</v>
      </c>
      <c r="T21" s="62">
        <f t="shared" si="10"/>
        <v>11</v>
      </c>
      <c r="U21" s="75">
        <f t="shared" si="11"/>
        <v>12.337380000000003</v>
      </c>
      <c r="AA21" s="70"/>
      <c r="AB21" s="84"/>
      <c r="AC21" s="77"/>
      <c r="AD21" s="64"/>
      <c r="AF21" s="64"/>
      <c r="AG21" s="64"/>
      <c r="AH21" s="84"/>
      <c r="AI21" s="77"/>
      <c r="AJ21" s="64"/>
      <c r="AP21" s="91"/>
    </row>
    <row r="22" spans="1:42" ht="15.75">
      <c r="B22" s="37"/>
      <c r="C22" s="38"/>
      <c r="D22" s="39"/>
      <c r="E22" s="35"/>
      <c r="F22" s="35"/>
      <c r="G22" s="6">
        <v>25482252</v>
      </c>
      <c r="H22" s="11" t="s">
        <v>64</v>
      </c>
      <c r="I22" s="11"/>
      <c r="J22" s="11">
        <v>7</v>
      </c>
      <c r="K22" s="16" t="s">
        <v>104</v>
      </c>
      <c r="L22" s="98">
        <f t="shared" si="12"/>
        <v>1085</v>
      </c>
      <c r="M22" s="98">
        <f t="shared" si="8"/>
        <v>1.085</v>
      </c>
      <c r="N22" s="98">
        <v>1.34</v>
      </c>
      <c r="O22" s="98">
        <v>0.9</v>
      </c>
      <c r="P22" s="102">
        <f t="shared" si="9"/>
        <v>1.3085100000000001</v>
      </c>
      <c r="R22" s="62">
        <f ca="1">показники!F88</f>
        <v>47</v>
      </c>
      <c r="S22" s="62">
        <f ca="1">показники!J88</f>
        <v>11</v>
      </c>
      <c r="T22" s="62">
        <f t="shared" si="10"/>
        <v>36</v>
      </c>
      <c r="U22" s="75">
        <f t="shared" si="11"/>
        <v>47.106360000000002</v>
      </c>
      <c r="AA22" s="70"/>
      <c r="AB22" s="84"/>
      <c r="AC22" s="77"/>
      <c r="AD22" s="64"/>
      <c r="AF22" s="64"/>
      <c r="AG22" s="64"/>
      <c r="AH22" s="84"/>
      <c r="AI22" s="77"/>
      <c r="AJ22" s="64"/>
      <c r="AP22" s="91"/>
    </row>
    <row r="23" spans="1:42" ht="16.5" thickBot="1">
      <c r="B23" s="37"/>
      <c r="C23" s="38"/>
      <c r="D23" s="39"/>
      <c r="E23" s="35"/>
      <c r="F23" s="35"/>
      <c r="G23" s="7">
        <v>25482253</v>
      </c>
      <c r="H23" s="14" t="s">
        <v>62</v>
      </c>
      <c r="I23" s="14"/>
      <c r="J23" s="14">
        <v>10</v>
      </c>
      <c r="K23" s="17" t="s">
        <v>103</v>
      </c>
      <c r="L23" s="98">
        <f t="shared" si="12"/>
        <v>1550</v>
      </c>
      <c r="M23" s="98">
        <f t="shared" si="8"/>
        <v>1.55</v>
      </c>
      <c r="N23" s="98">
        <v>1.34</v>
      </c>
      <c r="O23" s="98">
        <v>0.9</v>
      </c>
      <c r="P23" s="102">
        <f t="shared" si="9"/>
        <v>1.8693000000000004</v>
      </c>
      <c r="R23" s="63">
        <f ca="1">показники!F89</f>
        <v>63</v>
      </c>
      <c r="S23" s="63">
        <f ca="1">показники!J89</f>
        <v>18</v>
      </c>
      <c r="T23" s="63">
        <f t="shared" si="10"/>
        <v>45</v>
      </c>
      <c r="U23" s="75">
        <f t="shared" si="11"/>
        <v>84.118500000000012</v>
      </c>
      <c r="AA23" s="70"/>
      <c r="AB23" s="84"/>
      <c r="AC23" s="77"/>
      <c r="AF23" s="64"/>
      <c r="AH23" s="84"/>
      <c r="AI23" s="77"/>
      <c r="AP23" s="91"/>
    </row>
    <row r="24" spans="1:42" ht="16.5" thickBot="1">
      <c r="A24" s="18">
        <v>12</v>
      </c>
      <c r="B24" s="4" t="s">
        <v>35</v>
      </c>
      <c r="C24" s="19">
        <v>5</v>
      </c>
      <c r="D24" s="19">
        <v>3</v>
      </c>
      <c r="E24" s="26">
        <v>73.8</v>
      </c>
      <c r="F24" s="26">
        <v>73.8</v>
      </c>
      <c r="G24" s="32"/>
      <c r="H24" s="33"/>
      <c r="I24" s="33"/>
      <c r="J24" s="33"/>
      <c r="K24" s="54"/>
      <c r="L24" s="98"/>
      <c r="M24" s="98"/>
      <c r="N24" s="98"/>
      <c r="O24" s="98"/>
      <c r="P24" s="102"/>
      <c r="R24" s="60"/>
      <c r="S24" s="60"/>
      <c r="T24" s="60"/>
      <c r="U24" s="75"/>
      <c r="AA24" s="70"/>
      <c r="AB24" s="84">
        <f>IF(AA24=0,F24,0)</f>
        <v>73.8</v>
      </c>
      <c r="AC24" s="86">
        <f>-AB24*$T$118</f>
        <v>-8.6848223542034544E-2</v>
      </c>
      <c r="AD24" s="64"/>
      <c r="AF24" s="64"/>
      <c r="AG24" s="64"/>
      <c r="AH24" s="84">
        <f>IF(AF24=0,F24,0)</f>
        <v>73.8</v>
      </c>
      <c r="AI24" s="86">
        <f>-AH24*$T$122</f>
        <v>-8.9095248716807051E-4</v>
      </c>
      <c r="AJ24" s="64"/>
      <c r="AM24" s="72">
        <f>F24*$Y$167</f>
        <v>1.5070403108972397</v>
      </c>
      <c r="AN24" s="72">
        <f>$Z$108*F24</f>
        <v>5.5748511011389335E-2</v>
      </c>
      <c r="AO24" s="72">
        <f>$Z$109*F24</f>
        <v>0.11149702202277867</v>
      </c>
      <c r="AP24" s="90">
        <f>AJ24+AM24+AN24+AO24</f>
        <v>1.6742858439314077</v>
      </c>
    </row>
    <row r="25" spans="1:42" ht="16.5" thickBot="1">
      <c r="A25" s="18">
        <v>13</v>
      </c>
      <c r="B25" s="4" t="s">
        <v>36</v>
      </c>
      <c r="C25" s="19">
        <v>6</v>
      </c>
      <c r="D25" s="19">
        <v>3</v>
      </c>
      <c r="E25" s="23">
        <v>74.5</v>
      </c>
      <c r="F25" s="23">
        <v>69.5</v>
      </c>
      <c r="G25" s="6"/>
      <c r="H25" s="27"/>
      <c r="I25" s="27"/>
      <c r="J25" s="27"/>
      <c r="K25" s="28"/>
      <c r="L25" s="98"/>
      <c r="M25" s="98"/>
      <c r="N25" s="98"/>
      <c r="O25" s="98"/>
      <c r="P25" s="102"/>
      <c r="R25" s="60"/>
      <c r="S25" s="60"/>
      <c r="T25" s="60"/>
      <c r="U25" s="75"/>
      <c r="AA25" s="70"/>
      <c r="AB25" s="84">
        <f>IF(AA25=0,F25,0)</f>
        <v>69.5</v>
      </c>
      <c r="AC25" s="86">
        <f>-AB25*$T$118</f>
        <v>-8.1787961194734429E-2</v>
      </c>
      <c r="AD25" s="64"/>
      <c r="AF25" s="64"/>
      <c r="AG25" s="64"/>
      <c r="AH25" s="84">
        <f>IF(AF25=0,F25,0)</f>
        <v>69.5</v>
      </c>
      <c r="AI25" s="86">
        <f>-AH25*$T$122</f>
        <v>-8.390406213845651E-4</v>
      </c>
      <c r="AJ25" s="64"/>
      <c r="AM25" s="72">
        <f>F25*$Y$167</f>
        <v>1.4192317290969942</v>
      </c>
      <c r="AN25" s="72">
        <f>$Z$108*F25</f>
        <v>5.2500291535115977E-2</v>
      </c>
      <c r="AO25" s="72">
        <f>$Z$109*F25</f>
        <v>0.10500058307023195</v>
      </c>
      <c r="AP25" s="90">
        <f>AJ25+AM25+AN25+AO25</f>
        <v>1.5767326037023421</v>
      </c>
    </row>
    <row r="26" spans="1:42" ht="15.75">
      <c r="A26" s="18">
        <v>14</v>
      </c>
      <c r="B26" s="21" t="s">
        <v>37</v>
      </c>
      <c r="C26" s="22">
        <v>6</v>
      </c>
      <c r="D26" s="19">
        <v>2</v>
      </c>
      <c r="E26" s="25">
        <v>56.5</v>
      </c>
      <c r="F26" s="25">
        <v>50.88</v>
      </c>
      <c r="G26" s="8">
        <v>25482652</v>
      </c>
      <c r="H26" s="13" t="s">
        <v>62</v>
      </c>
      <c r="I26" s="13" t="s">
        <v>80</v>
      </c>
      <c r="J26" s="13">
        <v>9</v>
      </c>
      <c r="K26" s="15" t="s">
        <v>84</v>
      </c>
      <c r="L26" s="98">
        <f t="shared" ref="L26:L32" si="13">J26*$K$183</f>
        <v>1395</v>
      </c>
      <c r="M26" s="98">
        <f t="shared" si="8"/>
        <v>1.395</v>
      </c>
      <c r="N26" s="98">
        <v>1.34</v>
      </c>
      <c r="O26" s="98">
        <v>0.9</v>
      </c>
      <c r="P26" s="102">
        <f t="shared" si="9"/>
        <v>1.6823700000000001</v>
      </c>
      <c r="R26" s="61">
        <f ca="1">показники!F13</f>
        <v>327</v>
      </c>
      <c r="S26" s="61">
        <f ca="1">показники!J13</f>
        <v>302</v>
      </c>
      <c r="T26" s="61">
        <f t="shared" si="10"/>
        <v>25</v>
      </c>
      <c r="U26" s="75">
        <f t="shared" si="11"/>
        <v>42.059250000000006</v>
      </c>
      <c r="V26">
        <f>SUM(T26:T28)</f>
        <v>73</v>
      </c>
      <c r="W26" s="75">
        <f>SUM(U26:U28)</f>
        <v>123.44553000000002</v>
      </c>
      <c r="X26" s="70">
        <f>W26/F26</f>
        <v>2.426209316037736</v>
      </c>
      <c r="Y26" s="70">
        <f>$T$156*W26</f>
        <v>0.15985333948320579</v>
      </c>
      <c r="Z26">
        <f>Y26/F26</f>
        <v>3.1417716093397365E-3</v>
      </c>
      <c r="AA26" s="70">
        <f>IF(Z26&lt;$T$174,($T$174-Z26)*F26,0)</f>
        <v>0.16684199984207415</v>
      </c>
      <c r="AB26" s="84">
        <f>IF(AA26=0,F26,0)</f>
        <v>0</v>
      </c>
      <c r="AC26" s="86">
        <f>-AB26*$T$118</f>
        <v>0</v>
      </c>
      <c r="AD26" s="72">
        <f>AA26+Y26+AC26</f>
        <v>0.32669533932527994</v>
      </c>
      <c r="AE26">
        <f>AD26/F26</f>
        <v>6.4208989647264137E-3</v>
      </c>
      <c r="AF26" s="72">
        <f>IF(AE26&lt;$T$174,($T$174-AE26)*F26,0)</f>
        <v>0</v>
      </c>
      <c r="AG26" s="72">
        <f>AD26+AF26</f>
        <v>0.32669533932527994</v>
      </c>
      <c r="AH26" s="84">
        <f>IF(AF26=0,F26,0)</f>
        <v>50.88</v>
      </c>
      <c r="AI26" s="86">
        <f>-AH26*$T$122</f>
        <v>-6.1425017001506008E-4</v>
      </c>
      <c r="AJ26" s="72">
        <f>AG26+AI26</f>
        <v>0.3260810891552649</v>
      </c>
      <c r="AK26">
        <f>AJ26/F26</f>
        <v>6.408826437800017E-3</v>
      </c>
      <c r="AL26" s="72">
        <f>IF(AK26&lt;$T$174,($T$174-AK26)*Q26,0)</f>
        <v>0</v>
      </c>
      <c r="AN26" s="72">
        <f>$Z$108*F26</f>
        <v>3.8434745802974117E-2</v>
      </c>
      <c r="AO26" s="72">
        <f>$Z$109*F26</f>
        <v>7.6869491605948234E-2</v>
      </c>
      <c r="AP26" s="90">
        <f>AJ26+AM26+AN26+AO26</f>
        <v>0.44138532656418727</v>
      </c>
    </row>
    <row r="27" spans="1:42" ht="15.75">
      <c r="B27" s="37"/>
      <c r="C27" s="38"/>
      <c r="D27" s="39"/>
      <c r="E27" s="35"/>
      <c r="F27" s="35"/>
      <c r="G27" s="6">
        <v>25482656</v>
      </c>
      <c r="H27" s="11" t="s">
        <v>66</v>
      </c>
      <c r="I27" s="11" t="s">
        <v>80</v>
      </c>
      <c r="J27" s="11">
        <v>9</v>
      </c>
      <c r="K27" s="16" t="s">
        <v>84</v>
      </c>
      <c r="L27" s="98">
        <f t="shared" si="13"/>
        <v>1395</v>
      </c>
      <c r="M27" s="98">
        <f t="shared" si="8"/>
        <v>1.395</v>
      </c>
      <c r="N27" s="98">
        <v>1.34</v>
      </c>
      <c r="O27" s="98">
        <v>0.9</v>
      </c>
      <c r="P27" s="102">
        <f t="shared" si="9"/>
        <v>1.6823700000000001</v>
      </c>
      <c r="R27" s="62">
        <f ca="1">показники!F14</f>
        <v>233</v>
      </c>
      <c r="S27" s="62">
        <f ca="1">показники!J14</f>
        <v>213</v>
      </c>
      <c r="T27" s="62">
        <f t="shared" si="10"/>
        <v>20</v>
      </c>
      <c r="U27" s="75">
        <f t="shared" si="11"/>
        <v>33.647400000000005</v>
      </c>
      <c r="AA27" s="70"/>
      <c r="AB27" s="84"/>
      <c r="AC27" s="77"/>
      <c r="AD27" s="64"/>
      <c r="AF27" s="64"/>
      <c r="AG27" s="64"/>
      <c r="AH27" s="84"/>
      <c r="AI27" s="77"/>
      <c r="AJ27" s="64"/>
      <c r="AP27" s="91"/>
    </row>
    <row r="28" spans="1:42" ht="16.5" thickBot="1">
      <c r="B28" s="37"/>
      <c r="C28" s="38"/>
      <c r="D28" s="39"/>
      <c r="E28" s="35"/>
      <c r="F28" s="35"/>
      <c r="G28" s="7">
        <v>25482655</v>
      </c>
      <c r="H28" s="14" t="s">
        <v>63</v>
      </c>
      <c r="I28" s="14" t="s">
        <v>76</v>
      </c>
      <c r="J28" s="14">
        <v>8</v>
      </c>
      <c r="K28" s="17" t="s">
        <v>79</v>
      </c>
      <c r="L28" s="98">
        <f>J28*$K$184</f>
        <v>1480</v>
      </c>
      <c r="M28" s="98">
        <f t="shared" si="8"/>
        <v>1.48</v>
      </c>
      <c r="N28" s="98">
        <v>1.28</v>
      </c>
      <c r="O28" s="98">
        <v>0.9</v>
      </c>
      <c r="P28" s="102">
        <f t="shared" si="9"/>
        <v>1.70496</v>
      </c>
      <c r="R28" s="63">
        <f ca="1">показники!F15</f>
        <v>231</v>
      </c>
      <c r="S28" s="63">
        <f ca="1">показники!J15</f>
        <v>203</v>
      </c>
      <c r="T28" s="63">
        <f t="shared" si="10"/>
        <v>28</v>
      </c>
      <c r="U28" s="75">
        <f t="shared" si="11"/>
        <v>47.738880000000002</v>
      </c>
      <c r="AA28" s="70"/>
      <c r="AB28" s="84"/>
      <c r="AC28" s="77"/>
      <c r="AF28" s="64"/>
      <c r="AH28" s="84"/>
      <c r="AI28" s="77"/>
      <c r="AP28" s="91"/>
    </row>
    <row r="29" spans="1:42" ht="15.75">
      <c r="A29" s="18">
        <v>15</v>
      </c>
      <c r="B29" s="21" t="s">
        <v>38</v>
      </c>
      <c r="C29" s="22">
        <v>6</v>
      </c>
      <c r="D29" s="19">
        <v>2</v>
      </c>
      <c r="E29" s="24">
        <v>50.88</v>
      </c>
      <c r="F29" s="24">
        <v>50.88</v>
      </c>
      <c r="G29" s="8">
        <v>25482692</v>
      </c>
      <c r="H29" s="13" t="s">
        <v>62</v>
      </c>
      <c r="I29" s="13" t="s">
        <v>80</v>
      </c>
      <c r="J29" s="13">
        <v>10</v>
      </c>
      <c r="K29" s="15" t="s">
        <v>88</v>
      </c>
      <c r="L29" s="98">
        <f t="shared" si="13"/>
        <v>1550</v>
      </c>
      <c r="M29" s="98">
        <f t="shared" si="8"/>
        <v>1.55</v>
      </c>
      <c r="N29" s="98">
        <v>1.34</v>
      </c>
      <c r="O29" s="98">
        <v>0.9</v>
      </c>
      <c r="P29" s="102">
        <f t="shared" si="9"/>
        <v>1.8693000000000004</v>
      </c>
      <c r="R29" s="61">
        <f ca="1">показники!F16</f>
        <v>67</v>
      </c>
      <c r="S29" s="61">
        <f ca="1">показники!J16</f>
        <v>61</v>
      </c>
      <c r="T29" s="61">
        <f t="shared" si="10"/>
        <v>6</v>
      </c>
      <c r="U29" s="75">
        <f t="shared" si="11"/>
        <v>11.215800000000002</v>
      </c>
      <c r="V29">
        <f>SUM(T29:T32)</f>
        <v>96</v>
      </c>
      <c r="W29" s="75">
        <f>SUM(U29:U32)</f>
        <v>112.15800000000002</v>
      </c>
      <c r="X29" s="70">
        <f>W29/F29</f>
        <v>2.20436320754717</v>
      </c>
      <c r="Y29" s="70">
        <f>$T$156*W29</f>
        <v>0.14523677649370856</v>
      </c>
      <c r="Z29">
        <f>Y29/F29</f>
        <v>2.8544963933511899E-3</v>
      </c>
      <c r="AA29" s="70">
        <f>IF(Z29&lt;$T$174,($T$174-Z29)*F29,0)</f>
        <v>0.18145856283157138</v>
      </c>
      <c r="AB29" s="84">
        <f>IF(AA29=0,F29,0)</f>
        <v>0</v>
      </c>
      <c r="AC29" s="86">
        <f>-AB29*$T$118</f>
        <v>0</v>
      </c>
      <c r="AD29" s="72">
        <f>AA29+Y29+AC29</f>
        <v>0.32669533932527994</v>
      </c>
      <c r="AE29">
        <f>AD29/F29</f>
        <v>6.4208989647264137E-3</v>
      </c>
      <c r="AF29" s="72">
        <f>IF(AE29&lt;$T$174,($T$174-AE29)*F29,0)</f>
        <v>0</v>
      </c>
      <c r="AG29" s="72">
        <f>AD29+AF29</f>
        <v>0.32669533932527994</v>
      </c>
      <c r="AH29" s="84">
        <f>IF(AF29=0,F29,0)</f>
        <v>50.88</v>
      </c>
      <c r="AI29" s="86">
        <f>-AH29*$T$122</f>
        <v>-6.1425017001506008E-4</v>
      </c>
      <c r="AJ29" s="72">
        <f>AG29+AI29</f>
        <v>0.3260810891552649</v>
      </c>
      <c r="AK29">
        <f>AJ29/F29</f>
        <v>6.408826437800017E-3</v>
      </c>
      <c r="AL29" s="72">
        <f>IF(AK29&lt;$T$174,($T$174-AK29)*Q29,0)</f>
        <v>0</v>
      </c>
      <c r="AN29" s="72">
        <f>$Z$108*F29</f>
        <v>3.8434745802974117E-2</v>
      </c>
      <c r="AO29" s="72">
        <f>$Z$109*F29</f>
        <v>7.6869491605948234E-2</v>
      </c>
      <c r="AP29" s="90">
        <f>AJ29+AM29+AN29+AO29</f>
        <v>0.44138532656418727</v>
      </c>
    </row>
    <row r="30" spans="1:42" ht="15.75">
      <c r="B30" s="37"/>
      <c r="C30" s="38"/>
      <c r="D30" s="39"/>
      <c r="E30" s="35"/>
      <c r="F30" s="35"/>
      <c r="G30" s="6">
        <v>25482693</v>
      </c>
      <c r="H30" s="11" t="s">
        <v>66</v>
      </c>
      <c r="I30" s="11"/>
      <c r="J30" s="11">
        <v>6</v>
      </c>
      <c r="K30" s="16" t="s">
        <v>86</v>
      </c>
      <c r="L30" s="98">
        <f t="shared" si="13"/>
        <v>930</v>
      </c>
      <c r="M30" s="98">
        <f t="shared" si="8"/>
        <v>0.93</v>
      </c>
      <c r="N30" s="98">
        <v>1.34</v>
      </c>
      <c r="O30" s="98">
        <v>0.9</v>
      </c>
      <c r="P30" s="102">
        <f t="shared" si="9"/>
        <v>1.1215800000000002</v>
      </c>
      <c r="R30" s="62">
        <f ca="1">показники!F17</f>
        <v>151</v>
      </c>
      <c r="S30" s="62">
        <f ca="1">показники!J17</f>
        <v>114</v>
      </c>
      <c r="T30" s="62">
        <f t="shared" si="10"/>
        <v>37</v>
      </c>
      <c r="U30" s="75">
        <f t="shared" si="11"/>
        <v>41.498460000000009</v>
      </c>
      <c r="AA30" s="70"/>
      <c r="AB30" s="84"/>
      <c r="AC30" s="77"/>
      <c r="AD30" s="64"/>
      <c r="AF30" s="64"/>
      <c r="AG30" s="64"/>
      <c r="AH30" s="84"/>
      <c r="AI30" s="77"/>
      <c r="AJ30" s="64"/>
      <c r="AP30" s="91"/>
    </row>
    <row r="31" spans="1:42" ht="15.75">
      <c r="B31" s="37"/>
      <c r="C31" s="38"/>
      <c r="D31" s="39"/>
      <c r="E31" s="35"/>
      <c r="F31" s="35"/>
      <c r="G31" s="6">
        <v>25482691</v>
      </c>
      <c r="H31" s="11" t="s">
        <v>66</v>
      </c>
      <c r="I31" s="11"/>
      <c r="J31" s="11">
        <v>6</v>
      </c>
      <c r="K31" s="16" t="s">
        <v>86</v>
      </c>
      <c r="L31" s="98">
        <f t="shared" si="13"/>
        <v>930</v>
      </c>
      <c r="M31" s="98">
        <f t="shared" si="8"/>
        <v>0.93</v>
      </c>
      <c r="N31" s="98">
        <v>1.34</v>
      </c>
      <c r="O31" s="98">
        <v>0.9</v>
      </c>
      <c r="P31" s="102">
        <f t="shared" si="9"/>
        <v>1.1215800000000002</v>
      </c>
      <c r="R31" s="62">
        <f ca="1">показники!F18</f>
        <v>120</v>
      </c>
      <c r="S31" s="62">
        <f ca="1">показники!J18</f>
        <v>82</v>
      </c>
      <c r="T31" s="62">
        <f t="shared" si="10"/>
        <v>38</v>
      </c>
      <c r="U31" s="75">
        <f t="shared" si="11"/>
        <v>42.62004000000001</v>
      </c>
      <c r="AA31" s="70"/>
      <c r="AB31" s="84"/>
      <c r="AC31" s="77"/>
      <c r="AD31" s="64"/>
      <c r="AF31" s="64"/>
      <c r="AG31" s="64"/>
      <c r="AH31" s="84"/>
      <c r="AI31" s="77"/>
      <c r="AJ31" s="64"/>
      <c r="AP31" s="91"/>
    </row>
    <row r="32" spans="1:42" ht="16.5" thickBot="1">
      <c r="B32" s="37"/>
      <c r="C32" s="38"/>
      <c r="D32" s="39"/>
      <c r="E32" s="35"/>
      <c r="F32" s="35"/>
      <c r="G32" s="7">
        <v>25482690</v>
      </c>
      <c r="H32" s="14" t="s">
        <v>63</v>
      </c>
      <c r="I32" s="14"/>
      <c r="J32" s="14">
        <v>6</v>
      </c>
      <c r="K32" s="17" t="s">
        <v>86</v>
      </c>
      <c r="L32" s="98">
        <f t="shared" si="13"/>
        <v>930</v>
      </c>
      <c r="M32" s="98">
        <f t="shared" si="8"/>
        <v>0.93</v>
      </c>
      <c r="N32" s="98">
        <v>1.34</v>
      </c>
      <c r="O32" s="98">
        <v>0.9</v>
      </c>
      <c r="P32" s="102">
        <f t="shared" si="9"/>
        <v>1.1215800000000002</v>
      </c>
      <c r="R32" s="63">
        <f ca="1">показники!F19</f>
        <v>162</v>
      </c>
      <c r="S32" s="63">
        <f ca="1">показники!J19</f>
        <v>147</v>
      </c>
      <c r="T32" s="63">
        <f t="shared" si="10"/>
        <v>15</v>
      </c>
      <c r="U32" s="75">
        <f t="shared" si="11"/>
        <v>16.823700000000002</v>
      </c>
      <c r="AA32" s="70"/>
      <c r="AB32" s="84"/>
      <c r="AC32" s="77"/>
      <c r="AF32" s="64"/>
      <c r="AH32" s="84"/>
      <c r="AI32" s="77"/>
      <c r="AP32" s="91"/>
    </row>
    <row r="33" spans="1:42" ht="15.75">
      <c r="A33" s="18">
        <v>16</v>
      </c>
      <c r="B33" s="21" t="s">
        <v>39</v>
      </c>
      <c r="C33" s="22">
        <v>6</v>
      </c>
      <c r="D33" s="19">
        <v>3</v>
      </c>
      <c r="E33" s="26">
        <v>73.8</v>
      </c>
      <c r="F33" s="26">
        <v>73.8</v>
      </c>
      <c r="G33" s="8">
        <v>25482332</v>
      </c>
      <c r="H33" s="13" t="s">
        <v>65</v>
      </c>
      <c r="I33" s="13" t="s">
        <v>76</v>
      </c>
      <c r="J33" s="13">
        <v>12</v>
      </c>
      <c r="K33" s="15" t="s">
        <v>78</v>
      </c>
      <c r="L33" s="98">
        <f>J33*$K$184</f>
        <v>2220</v>
      </c>
      <c r="M33" s="98">
        <f t="shared" si="8"/>
        <v>2.2200000000000002</v>
      </c>
      <c r="N33" s="98">
        <v>1.28</v>
      </c>
      <c r="O33" s="98">
        <v>0.9</v>
      </c>
      <c r="P33" s="102">
        <f t="shared" si="9"/>
        <v>2.5574400000000002</v>
      </c>
      <c r="R33" s="61">
        <f ca="1">показники!F20</f>
        <v>107</v>
      </c>
      <c r="S33" s="61">
        <f ca="1">показники!J20</f>
        <v>84</v>
      </c>
      <c r="T33" s="61">
        <f t="shared" si="10"/>
        <v>23</v>
      </c>
      <c r="U33" s="75">
        <f t="shared" si="11"/>
        <v>58.821120000000001</v>
      </c>
      <c r="V33">
        <f>SUM(T33:T36)</f>
        <v>60</v>
      </c>
      <c r="W33" s="75">
        <f>SUM(U33:U36)</f>
        <v>161.75808000000001</v>
      </c>
      <c r="X33" s="70">
        <f>W33/F33</f>
        <v>2.1918439024390244</v>
      </c>
      <c r="Y33" s="70">
        <f>$T$156*W33</f>
        <v>0.20946541585095513</v>
      </c>
      <c r="Z33">
        <f>Y33/F33</f>
        <v>2.8382847676281186E-3</v>
      </c>
      <c r="AA33" s="70">
        <f>IF(Z33&lt;$T$174,($T$174-Z33)*F33,0)</f>
        <v>0.26439692774585416</v>
      </c>
      <c r="AB33" s="84">
        <f>IF(AA33=0,F33,0)</f>
        <v>0</v>
      </c>
      <c r="AC33" s="86">
        <f>-AB33*$T$118</f>
        <v>0</v>
      </c>
      <c r="AD33" s="72">
        <f>AA33+Y33+AC33</f>
        <v>0.47386234359680929</v>
      </c>
      <c r="AE33">
        <f>AD33/F33</f>
        <v>6.4208989647264137E-3</v>
      </c>
      <c r="AF33" s="72">
        <f>IF(AE33&lt;$T$174,($T$174-AE33)*F33,0)</f>
        <v>0</v>
      </c>
      <c r="AG33" s="72">
        <f>AD33+AF33</f>
        <v>0.47386234359680929</v>
      </c>
      <c r="AH33" s="84">
        <f>IF(AF33=0,F33,0)</f>
        <v>73.8</v>
      </c>
      <c r="AI33" s="86">
        <f>-AH33*$T$122</f>
        <v>-8.9095248716807051E-4</v>
      </c>
      <c r="AJ33" s="72">
        <f>AG33+AI33</f>
        <v>0.4729713911096412</v>
      </c>
      <c r="AK33">
        <f>AJ33/F33</f>
        <v>6.4088264378000161E-3</v>
      </c>
      <c r="AL33" s="72">
        <f>IF(AK33&lt;$T$174,($T$174-AK33)*Q33,0)</f>
        <v>0</v>
      </c>
      <c r="AN33" s="72">
        <f>$Z$108*F33</f>
        <v>5.5748511011389335E-2</v>
      </c>
      <c r="AO33" s="72">
        <f>$Z$109*F33</f>
        <v>0.11149702202277867</v>
      </c>
      <c r="AP33" s="90">
        <f>AJ33+AM33+AN33+AO33</f>
        <v>0.64021692414380915</v>
      </c>
    </row>
    <row r="34" spans="1:42" ht="15.75">
      <c r="B34" s="37"/>
      <c r="C34" s="38"/>
      <c r="D34" s="39"/>
      <c r="E34" s="35"/>
      <c r="F34" s="35"/>
      <c r="G34" s="6">
        <v>25482331</v>
      </c>
      <c r="H34" s="11" t="s">
        <v>62</v>
      </c>
      <c r="I34" s="11"/>
      <c r="J34" s="11">
        <v>12</v>
      </c>
      <c r="K34" s="16" t="s">
        <v>78</v>
      </c>
      <c r="L34" s="98">
        <f>J34*$K$184</f>
        <v>2220</v>
      </c>
      <c r="M34" s="98">
        <f t="shared" si="8"/>
        <v>2.2200000000000002</v>
      </c>
      <c r="N34" s="98">
        <v>1.28</v>
      </c>
      <c r="O34" s="98">
        <v>0.9</v>
      </c>
      <c r="P34" s="102">
        <f t="shared" si="9"/>
        <v>2.5574400000000002</v>
      </c>
      <c r="R34" s="62">
        <f ca="1">показники!F21</f>
        <v>100</v>
      </c>
      <c r="S34" s="62">
        <f ca="1">показники!J21</f>
        <v>76</v>
      </c>
      <c r="T34" s="62">
        <f t="shared" si="10"/>
        <v>24</v>
      </c>
      <c r="U34" s="75">
        <f t="shared" si="11"/>
        <v>61.378560000000007</v>
      </c>
      <c r="AA34" s="70"/>
      <c r="AB34" s="84"/>
      <c r="AC34" s="77"/>
      <c r="AD34" s="64"/>
      <c r="AF34" s="64"/>
      <c r="AG34" s="64"/>
      <c r="AH34" s="84"/>
      <c r="AI34" s="77"/>
      <c r="AJ34" s="64"/>
      <c r="AP34" s="91"/>
    </row>
    <row r="35" spans="1:42" ht="15.75">
      <c r="B35" s="37"/>
      <c r="C35" s="38"/>
      <c r="D35" s="39"/>
      <c r="E35" s="35"/>
      <c r="F35" s="35"/>
      <c r="G35" s="6">
        <v>25482333</v>
      </c>
      <c r="H35" s="11" t="s">
        <v>64</v>
      </c>
      <c r="I35" s="11"/>
      <c r="J35" s="11">
        <v>15</v>
      </c>
      <c r="K35" s="16" t="s">
        <v>89</v>
      </c>
      <c r="L35" s="98">
        <f>J35*$K$184</f>
        <v>2775</v>
      </c>
      <c r="M35" s="98">
        <f t="shared" si="8"/>
        <v>2.7749999999999999</v>
      </c>
      <c r="N35" s="98">
        <v>1.28</v>
      </c>
      <c r="O35" s="98">
        <v>0.9</v>
      </c>
      <c r="P35" s="102">
        <f t="shared" si="9"/>
        <v>3.1968000000000001</v>
      </c>
      <c r="R35" s="62">
        <f ca="1">показники!F22</f>
        <v>98</v>
      </c>
      <c r="S35" s="62">
        <f ca="1">показники!J22</f>
        <v>85</v>
      </c>
      <c r="T35" s="62">
        <f t="shared" si="10"/>
        <v>13</v>
      </c>
      <c r="U35" s="75">
        <f t="shared" si="11"/>
        <v>41.558399999999999</v>
      </c>
      <c r="AA35" s="70"/>
      <c r="AB35" s="84"/>
      <c r="AC35" s="77"/>
      <c r="AD35" s="64"/>
      <c r="AF35" s="64"/>
      <c r="AG35" s="64"/>
      <c r="AH35" s="84"/>
      <c r="AI35" s="77"/>
      <c r="AJ35" s="64"/>
      <c r="AP35" s="91"/>
    </row>
    <row r="36" spans="1:42" ht="16.5" thickBot="1">
      <c r="B36" s="37"/>
      <c r="C36" s="38"/>
      <c r="D36" s="39"/>
      <c r="E36" s="35"/>
      <c r="F36" s="35"/>
      <c r="G36" s="7">
        <v>25482330</v>
      </c>
      <c r="H36" s="14" t="s">
        <v>63</v>
      </c>
      <c r="I36" s="14"/>
      <c r="J36" s="14">
        <v>12</v>
      </c>
      <c r="K36" s="17" t="s">
        <v>78</v>
      </c>
      <c r="L36" s="98">
        <f>J36*$K$184</f>
        <v>2220</v>
      </c>
      <c r="M36" s="98">
        <f t="shared" si="8"/>
        <v>2.2200000000000002</v>
      </c>
      <c r="N36" s="98">
        <v>1.28</v>
      </c>
      <c r="O36" s="98">
        <v>0.9</v>
      </c>
      <c r="P36" s="102">
        <f t="shared" si="9"/>
        <v>2.5574400000000002</v>
      </c>
      <c r="R36" s="63">
        <f ca="1">показники!F23</f>
        <v>69</v>
      </c>
      <c r="S36" s="63">
        <f ca="1">показники!J23</f>
        <v>69</v>
      </c>
      <c r="T36" s="63">
        <f t="shared" si="10"/>
        <v>0</v>
      </c>
      <c r="U36" s="75">
        <f t="shared" si="11"/>
        <v>0</v>
      </c>
      <c r="AA36" s="70"/>
      <c r="AB36" s="84"/>
      <c r="AC36" s="77"/>
      <c r="AF36" s="64"/>
      <c r="AH36" s="84"/>
      <c r="AI36" s="77"/>
      <c r="AP36" s="91"/>
    </row>
    <row r="37" spans="1:42" ht="15.75">
      <c r="A37" s="18">
        <v>17</v>
      </c>
      <c r="B37" s="21" t="s">
        <v>40</v>
      </c>
      <c r="C37" s="22">
        <v>7</v>
      </c>
      <c r="D37" s="19">
        <v>3</v>
      </c>
      <c r="E37" s="23">
        <v>68.03</v>
      </c>
      <c r="F37" s="23">
        <v>68.03</v>
      </c>
      <c r="G37" s="8">
        <v>25482687</v>
      </c>
      <c r="H37" s="13" t="s">
        <v>65</v>
      </c>
      <c r="I37" s="13" t="s">
        <v>80</v>
      </c>
      <c r="J37" s="13">
        <v>8</v>
      </c>
      <c r="K37" s="15" t="s">
        <v>90</v>
      </c>
      <c r="L37" s="98">
        <f>J37*$K$183</f>
        <v>1240</v>
      </c>
      <c r="M37" s="98">
        <f t="shared" si="8"/>
        <v>1.24</v>
      </c>
      <c r="N37" s="98">
        <v>1.34</v>
      </c>
      <c r="O37" s="98">
        <v>0.9</v>
      </c>
      <c r="P37" s="102">
        <f t="shared" si="9"/>
        <v>1.4954400000000001</v>
      </c>
      <c r="R37" s="61">
        <f ca="1">показники!F24</f>
        <v>287</v>
      </c>
      <c r="S37" s="61">
        <f ca="1">показники!J24</f>
        <v>203</v>
      </c>
      <c r="T37" s="61">
        <f t="shared" si="10"/>
        <v>84</v>
      </c>
      <c r="U37" s="75">
        <f t="shared" si="11"/>
        <v>125.61696000000001</v>
      </c>
      <c r="V37">
        <f>SUM(T37:T40)</f>
        <v>321</v>
      </c>
      <c r="W37" s="75">
        <f>SUM(U37:U40)</f>
        <v>449.56665000000004</v>
      </c>
      <c r="X37" s="70">
        <f>W37/F37</f>
        <v>6.6083588122886967</v>
      </c>
      <c r="Y37" s="70">
        <f>$T$156*W37</f>
        <v>0.58215741244561514</v>
      </c>
      <c r="Z37">
        <f>Y37/F37</f>
        <v>8.5573631110629888E-3</v>
      </c>
      <c r="AA37" s="70">
        <f>IF(Z37&lt;$T$174,($T$174-Z37)*F37,0)</f>
        <v>0</v>
      </c>
      <c r="AB37" s="84">
        <f>IF(AA37=0,F37,0)</f>
        <v>68.03</v>
      </c>
      <c r="AC37" s="86">
        <f>-AB37*$T$118</f>
        <v>-8.0058057555076015E-2</v>
      </c>
      <c r="AD37" s="72">
        <f>AA37+Y37+AC37</f>
        <v>0.50209935489053914</v>
      </c>
      <c r="AE37">
        <f>AD37/F37</f>
        <v>7.3805579140164505E-3</v>
      </c>
      <c r="AF37" s="72">
        <f>IF(AE37&lt;$T$174,($T$174-AE37)*F37,0)</f>
        <v>0</v>
      </c>
      <c r="AG37" s="72">
        <f>AD37+AF37</f>
        <v>0.50209935489053914</v>
      </c>
      <c r="AH37" s="84">
        <f>IF(AF37=0,F37,0)</f>
        <v>68.03</v>
      </c>
      <c r="AI37" s="86">
        <f>-AH37*$T$122</f>
        <v>-8.212940068027621E-4</v>
      </c>
      <c r="AJ37" s="72">
        <f>AG37+AI37</f>
        <v>0.50127806088373639</v>
      </c>
      <c r="AK37">
        <f>AJ37/F37</f>
        <v>7.3684853870900537E-3</v>
      </c>
      <c r="AL37" s="72">
        <f>IF(AK37&lt;$T$174,($T$174-AK37)*Q37,0)</f>
        <v>0</v>
      </c>
      <c r="AN37" s="72">
        <f>$Z$108*F37</f>
        <v>5.1389853714157413E-2</v>
      </c>
      <c r="AO37" s="72">
        <f>$Z$109*F37</f>
        <v>0.10277970742831483</v>
      </c>
      <c r="AP37" s="90">
        <f>AJ37+AM37+AN37+AO37</f>
        <v>0.65544762202620865</v>
      </c>
    </row>
    <row r="38" spans="1:42" ht="15.75">
      <c r="B38" s="37"/>
      <c r="C38" s="38"/>
      <c r="D38" s="39"/>
      <c r="E38" s="35"/>
      <c r="F38" s="35"/>
      <c r="G38" s="6">
        <v>25482682</v>
      </c>
      <c r="H38" s="11" t="s">
        <v>62</v>
      </c>
      <c r="I38" s="11"/>
      <c r="J38" s="11">
        <v>9</v>
      </c>
      <c r="K38" s="16" t="s">
        <v>84</v>
      </c>
      <c r="L38" s="98">
        <f>J38*$K$183</f>
        <v>1395</v>
      </c>
      <c r="M38" s="98">
        <f t="shared" si="8"/>
        <v>1.395</v>
      </c>
      <c r="N38" s="98">
        <v>1.34</v>
      </c>
      <c r="O38" s="98">
        <v>0.9</v>
      </c>
      <c r="P38" s="102">
        <f t="shared" si="9"/>
        <v>1.6823700000000001</v>
      </c>
      <c r="R38" s="62">
        <f ca="1">показники!F25</f>
        <v>235</v>
      </c>
      <c r="S38" s="62">
        <f ca="1">показники!J25</f>
        <v>172</v>
      </c>
      <c r="T38" s="62">
        <f t="shared" si="10"/>
        <v>63</v>
      </c>
      <c r="U38" s="75">
        <f t="shared" si="11"/>
        <v>105.98931</v>
      </c>
      <c r="AA38" s="70"/>
      <c r="AB38" s="84"/>
      <c r="AC38" s="77"/>
      <c r="AD38" s="64"/>
      <c r="AF38" s="64"/>
      <c r="AG38" s="64"/>
      <c r="AH38" s="84"/>
      <c r="AI38" s="77"/>
      <c r="AJ38" s="64"/>
      <c r="AP38" s="91"/>
    </row>
    <row r="39" spans="1:42" ht="15.75">
      <c r="B39" s="37"/>
      <c r="C39" s="38"/>
      <c r="D39" s="39"/>
      <c r="E39" s="35"/>
      <c r="F39" s="35"/>
      <c r="G39" s="6">
        <v>25482681</v>
      </c>
      <c r="H39" s="11" t="s">
        <v>64</v>
      </c>
      <c r="I39" s="11"/>
      <c r="J39" s="11">
        <v>9</v>
      </c>
      <c r="K39" s="16" t="s">
        <v>84</v>
      </c>
      <c r="L39" s="98">
        <f>J39*$K$183</f>
        <v>1395</v>
      </c>
      <c r="M39" s="98">
        <f t="shared" si="8"/>
        <v>1.395</v>
      </c>
      <c r="N39" s="98">
        <v>1.34</v>
      </c>
      <c r="O39" s="98">
        <v>0.9</v>
      </c>
      <c r="P39" s="102">
        <f t="shared" si="9"/>
        <v>1.6823700000000001</v>
      </c>
      <c r="R39" s="62">
        <f ca="1">показники!F26</f>
        <v>241</v>
      </c>
      <c r="S39" s="62">
        <f ca="1">показники!J26</f>
        <v>167</v>
      </c>
      <c r="T39" s="62">
        <f t="shared" si="10"/>
        <v>74</v>
      </c>
      <c r="U39" s="75">
        <f t="shared" si="11"/>
        <v>124.49538000000001</v>
      </c>
      <c r="AA39" s="70"/>
      <c r="AB39" s="84"/>
      <c r="AC39" s="77"/>
      <c r="AD39" s="64"/>
      <c r="AF39" s="64"/>
      <c r="AG39" s="64"/>
      <c r="AH39" s="84"/>
      <c r="AI39" s="77"/>
      <c r="AJ39" s="64"/>
      <c r="AP39" s="91"/>
    </row>
    <row r="40" spans="1:42" ht="16.5" thickBot="1">
      <c r="B40" s="37"/>
      <c r="C40" s="38"/>
      <c r="D40" s="39"/>
      <c r="E40" s="35"/>
      <c r="F40" s="35"/>
      <c r="G40" s="7">
        <v>25482686</v>
      </c>
      <c r="H40" s="14" t="s">
        <v>63</v>
      </c>
      <c r="I40" s="14"/>
      <c r="J40" s="14">
        <v>5</v>
      </c>
      <c r="K40" s="17" t="s">
        <v>91</v>
      </c>
      <c r="L40" s="98">
        <f>J40*$K$183</f>
        <v>775</v>
      </c>
      <c r="M40" s="98">
        <f t="shared" si="8"/>
        <v>0.77500000000000002</v>
      </c>
      <c r="N40" s="98">
        <v>1.34</v>
      </c>
      <c r="O40" s="98">
        <v>0.9</v>
      </c>
      <c r="P40" s="102">
        <f t="shared" si="9"/>
        <v>0.9346500000000002</v>
      </c>
      <c r="R40" s="63">
        <f ca="1">показники!F27</f>
        <v>290</v>
      </c>
      <c r="S40" s="63">
        <f ca="1">показники!J27</f>
        <v>190</v>
      </c>
      <c r="T40" s="63">
        <f t="shared" si="10"/>
        <v>100</v>
      </c>
      <c r="U40" s="75">
        <f t="shared" si="11"/>
        <v>93.465000000000018</v>
      </c>
      <c r="AA40" s="70"/>
      <c r="AB40" s="84"/>
      <c r="AC40" s="77"/>
      <c r="AF40" s="64"/>
      <c r="AH40" s="84"/>
      <c r="AI40" s="77"/>
      <c r="AP40" s="91"/>
    </row>
    <row r="41" spans="1:42" ht="15.75">
      <c r="A41" s="18">
        <v>18</v>
      </c>
      <c r="B41" s="21" t="s">
        <v>41</v>
      </c>
      <c r="C41" s="22">
        <v>7</v>
      </c>
      <c r="D41" s="19">
        <v>2</v>
      </c>
      <c r="E41" s="25">
        <v>50.88</v>
      </c>
      <c r="F41" s="25">
        <v>50.88</v>
      </c>
      <c r="G41" s="8">
        <v>25482335</v>
      </c>
      <c r="H41" s="13" t="s">
        <v>62</v>
      </c>
      <c r="I41" s="13" t="s">
        <v>76</v>
      </c>
      <c r="J41" s="13">
        <v>5</v>
      </c>
      <c r="K41" s="15" t="s">
        <v>92</v>
      </c>
      <c r="L41" s="98">
        <f>J41*$K$184</f>
        <v>925</v>
      </c>
      <c r="M41" s="98">
        <f t="shared" si="8"/>
        <v>0.92500000000000004</v>
      </c>
      <c r="N41" s="98">
        <v>1.28</v>
      </c>
      <c r="O41" s="98">
        <v>0.9</v>
      </c>
      <c r="P41" s="102">
        <f t="shared" si="9"/>
        <v>1.0656000000000001</v>
      </c>
      <c r="R41" s="61">
        <f ca="1">показники!F28</f>
        <v>362</v>
      </c>
      <c r="S41" s="61">
        <f ca="1">показники!J28</f>
        <v>212</v>
      </c>
      <c r="T41" s="61">
        <f t="shared" si="10"/>
        <v>150</v>
      </c>
      <c r="U41" s="75">
        <f t="shared" si="11"/>
        <v>159.84</v>
      </c>
      <c r="V41">
        <f>SUM(T41:T44)</f>
        <v>466</v>
      </c>
      <c r="W41" s="75">
        <f>SUM(U41:U44)</f>
        <v>504.57600000000008</v>
      </c>
      <c r="X41" s="80">
        <f>W41/F41</f>
        <v>9.9169811320754722</v>
      </c>
      <c r="Y41" s="70">
        <f>$T$156*W41</f>
        <v>0.65339067865055989</v>
      </c>
      <c r="Z41">
        <f>Y41/F41</f>
        <v>1.2841797929452827E-2</v>
      </c>
      <c r="AA41" s="70">
        <f>IF(Z41&lt;$T$174,($T$174-Z41)*F41,0)</f>
        <v>0</v>
      </c>
      <c r="AB41" s="84">
        <f>IF(AA41=0,F41,0)</f>
        <v>50.88</v>
      </c>
      <c r="AC41" s="86">
        <f>-AB41*$T$118</f>
        <v>-5.9875848425727886E-2</v>
      </c>
      <c r="AD41" s="72">
        <f>AA41+Y41+AC41</f>
        <v>0.59351483022483198</v>
      </c>
      <c r="AE41">
        <f>AD41/F41</f>
        <v>1.1664992732406289E-2</v>
      </c>
      <c r="AF41" s="72">
        <f>IF(AE41&lt;$T$174,($T$174-AE41)*F41,0)</f>
        <v>0</v>
      </c>
      <c r="AG41" s="72">
        <f>AD41+AF41</f>
        <v>0.59351483022483198</v>
      </c>
      <c r="AH41" s="84">
        <f>IF(AF41=0,F41,0)</f>
        <v>50.88</v>
      </c>
      <c r="AI41" s="86">
        <f>-AH41*$T$122</f>
        <v>-6.1425017001506008E-4</v>
      </c>
      <c r="AJ41" s="72">
        <f>AG41+AI41</f>
        <v>0.59290058005481694</v>
      </c>
      <c r="AK41">
        <f>AJ41/F41</f>
        <v>1.1652920205479892E-2</v>
      </c>
      <c r="AL41" s="72">
        <f>IF(AK41&lt;$T$174,($T$174-AK41)*Q41,0)</f>
        <v>0</v>
      </c>
      <c r="AN41" s="72">
        <f>$Z$108*F41</f>
        <v>3.8434745802974117E-2</v>
      </c>
      <c r="AO41" s="72">
        <f>$Z$109*F41</f>
        <v>7.6869491605948234E-2</v>
      </c>
      <c r="AP41" s="90">
        <f>AJ41+AM41+AN41+AO41</f>
        <v>0.70820481746373931</v>
      </c>
    </row>
    <row r="42" spans="1:42" ht="15.75">
      <c r="B42" s="37"/>
      <c r="C42" s="38"/>
      <c r="D42" s="39"/>
      <c r="E42" s="35"/>
      <c r="F42" s="35"/>
      <c r="G42" s="6">
        <v>25482336</v>
      </c>
      <c r="H42" s="11" t="s">
        <v>62</v>
      </c>
      <c r="I42" s="11"/>
      <c r="J42" s="11">
        <v>5</v>
      </c>
      <c r="K42" s="16" t="s">
        <v>92</v>
      </c>
      <c r="L42" s="98">
        <f t="shared" ref="L42:L56" si="14">J42*$K$184</f>
        <v>925</v>
      </c>
      <c r="M42" s="98">
        <f t="shared" si="8"/>
        <v>0.92500000000000004</v>
      </c>
      <c r="N42" s="98">
        <v>1.28</v>
      </c>
      <c r="O42" s="98">
        <v>0.9</v>
      </c>
      <c r="P42" s="102">
        <f t="shared" si="9"/>
        <v>1.0656000000000001</v>
      </c>
      <c r="R42" s="62">
        <f ca="1">показники!F29</f>
        <v>241</v>
      </c>
      <c r="S42" s="62">
        <f ca="1">показники!J29</f>
        <v>151</v>
      </c>
      <c r="T42" s="62">
        <f t="shared" si="10"/>
        <v>90</v>
      </c>
      <c r="U42" s="75">
        <f t="shared" si="11"/>
        <v>95.904000000000011</v>
      </c>
      <c r="AA42" s="70"/>
      <c r="AB42" s="84"/>
      <c r="AC42" s="77"/>
      <c r="AD42" s="64"/>
      <c r="AF42" s="64"/>
      <c r="AG42" s="64"/>
      <c r="AH42" s="84"/>
      <c r="AI42" s="77"/>
      <c r="AJ42" s="64"/>
      <c r="AP42" s="91"/>
    </row>
    <row r="43" spans="1:42" ht="15.75">
      <c r="B43" s="37"/>
      <c r="C43" s="38"/>
      <c r="D43" s="39"/>
      <c r="E43" s="35"/>
      <c r="F43" s="35"/>
      <c r="G43" s="6">
        <v>25482334</v>
      </c>
      <c r="H43" s="11" t="s">
        <v>66</v>
      </c>
      <c r="I43" s="11"/>
      <c r="J43" s="11">
        <v>12</v>
      </c>
      <c r="K43" s="16" t="s">
        <v>93</v>
      </c>
      <c r="L43" s="98">
        <f>J43*$K$185</f>
        <v>1080</v>
      </c>
      <c r="M43" s="98">
        <f t="shared" si="8"/>
        <v>1.08</v>
      </c>
      <c r="N43" s="98">
        <v>1.28</v>
      </c>
      <c r="O43" s="98">
        <v>0.9</v>
      </c>
      <c r="P43" s="102">
        <f t="shared" si="9"/>
        <v>1.2441600000000002</v>
      </c>
      <c r="R43" s="62">
        <f ca="1">показники!F30</f>
        <v>225</v>
      </c>
      <c r="S43" s="62">
        <f ca="1">показники!J30</f>
        <v>155</v>
      </c>
      <c r="T43" s="62">
        <f t="shared" si="10"/>
        <v>70</v>
      </c>
      <c r="U43" s="75">
        <f t="shared" si="11"/>
        <v>87.091200000000015</v>
      </c>
      <c r="AA43" s="70"/>
      <c r="AB43" s="84"/>
      <c r="AC43" s="77"/>
      <c r="AD43" s="64"/>
      <c r="AF43" s="64"/>
      <c r="AG43" s="64"/>
      <c r="AH43" s="84"/>
      <c r="AI43" s="77"/>
      <c r="AJ43" s="64"/>
      <c r="AP43" s="91"/>
    </row>
    <row r="44" spans="1:42" ht="16.5" thickBot="1">
      <c r="B44" s="37"/>
      <c r="C44" s="38"/>
      <c r="D44" s="39"/>
      <c r="E44" s="35"/>
      <c r="F44" s="35"/>
      <c r="G44" s="7">
        <v>25482329</v>
      </c>
      <c r="H44" s="14" t="s">
        <v>63</v>
      </c>
      <c r="I44" s="14"/>
      <c r="J44" s="14">
        <v>10</v>
      </c>
      <c r="K44" s="17" t="s">
        <v>94</v>
      </c>
      <c r="L44" s="98">
        <f>J44*$K$185</f>
        <v>900</v>
      </c>
      <c r="M44" s="98">
        <f t="shared" si="8"/>
        <v>0.9</v>
      </c>
      <c r="N44" s="98">
        <v>1.28</v>
      </c>
      <c r="O44" s="98">
        <v>0.9</v>
      </c>
      <c r="P44" s="102">
        <f t="shared" si="9"/>
        <v>1.0368000000000002</v>
      </c>
      <c r="R44" s="63">
        <f ca="1">показники!F31</f>
        <v>348</v>
      </c>
      <c r="S44" s="63">
        <f ca="1">показники!J31</f>
        <v>192</v>
      </c>
      <c r="T44" s="63">
        <f t="shared" si="10"/>
        <v>156</v>
      </c>
      <c r="U44" s="75">
        <f t="shared" si="11"/>
        <v>161.74080000000004</v>
      </c>
      <c r="AA44" s="70"/>
      <c r="AB44" s="84"/>
      <c r="AC44" s="77"/>
      <c r="AF44" s="64"/>
      <c r="AH44" s="84"/>
      <c r="AI44" s="77"/>
      <c r="AP44" s="91"/>
    </row>
    <row r="45" spans="1:42" ht="16.5" thickBot="1">
      <c r="A45" s="18">
        <v>19</v>
      </c>
      <c r="B45" s="4" t="s">
        <v>42</v>
      </c>
      <c r="C45" s="19">
        <v>7</v>
      </c>
      <c r="D45" s="19">
        <v>2</v>
      </c>
      <c r="E45" s="24">
        <v>56.4</v>
      </c>
      <c r="F45" s="24">
        <v>51.9</v>
      </c>
      <c r="G45" s="6"/>
      <c r="H45" s="27"/>
      <c r="I45" s="27"/>
      <c r="J45" s="27"/>
      <c r="K45" s="28"/>
      <c r="L45" s="98"/>
      <c r="M45" s="98"/>
      <c r="N45" s="98"/>
      <c r="O45" s="98"/>
      <c r="P45" s="102"/>
      <c r="R45" s="60"/>
      <c r="S45" s="60"/>
      <c r="T45" s="60"/>
      <c r="U45" s="75"/>
      <c r="AA45" s="70"/>
      <c r="AB45" s="84">
        <f>IF(AA45=0,F45,0)</f>
        <v>51.9</v>
      </c>
      <c r="AC45" s="86">
        <f>-AB45*$T$118</f>
        <v>-6.1076189726715351E-2</v>
      </c>
      <c r="AD45" s="64"/>
      <c r="AF45" s="64"/>
      <c r="AG45" s="64"/>
      <c r="AH45" s="84">
        <f>IF(AF45=0,F45,0)</f>
        <v>51.9</v>
      </c>
      <c r="AI45" s="86">
        <f>-AH45*$T$122</f>
        <v>-6.2656414747998452E-4</v>
      </c>
      <c r="AJ45" s="64"/>
      <c r="AM45" s="72">
        <f>F45*$Y$167</f>
        <v>1.0598291617285467</v>
      </c>
      <c r="AN45" s="72">
        <f>$Z$108*F45</f>
        <v>3.9205253678741281E-2</v>
      </c>
      <c r="AO45" s="72">
        <f>$Z$109*F45</f>
        <v>7.8410507357482562E-2</v>
      </c>
      <c r="AP45" s="90">
        <f>AJ45+AM45+AN45+AO45</f>
        <v>1.1774449227647705</v>
      </c>
    </row>
    <row r="46" spans="1:42" ht="15.75">
      <c r="A46" s="18">
        <v>20</v>
      </c>
      <c r="B46" s="21" t="s">
        <v>43</v>
      </c>
      <c r="C46" s="22">
        <v>7</v>
      </c>
      <c r="D46" s="19">
        <v>3</v>
      </c>
      <c r="E46" s="26">
        <v>73.31</v>
      </c>
      <c r="F46" s="26">
        <v>66.81</v>
      </c>
      <c r="G46" s="8">
        <v>25482664</v>
      </c>
      <c r="H46" s="13" t="s">
        <v>65</v>
      </c>
      <c r="I46" s="13" t="s">
        <v>76</v>
      </c>
      <c r="J46" s="13">
        <v>10</v>
      </c>
      <c r="K46" s="15" t="s">
        <v>95</v>
      </c>
      <c r="L46" s="98">
        <f t="shared" si="14"/>
        <v>1850</v>
      </c>
      <c r="M46" s="98">
        <f t="shared" si="8"/>
        <v>1.85</v>
      </c>
      <c r="N46" s="98">
        <v>1.28</v>
      </c>
      <c r="O46" s="98">
        <v>0.9</v>
      </c>
      <c r="P46" s="102">
        <f t="shared" si="9"/>
        <v>2.1312000000000002</v>
      </c>
      <c r="R46" s="61">
        <f ca="1">показники!F32</f>
        <v>350</v>
      </c>
      <c r="S46" s="61">
        <f ca="1">показники!J32</f>
        <v>224</v>
      </c>
      <c r="T46" s="61">
        <f t="shared" si="10"/>
        <v>126</v>
      </c>
      <c r="U46" s="75">
        <f t="shared" si="11"/>
        <v>268.53120000000001</v>
      </c>
      <c r="V46">
        <f>SUM(T46:T49)</f>
        <v>429</v>
      </c>
      <c r="W46" s="75">
        <f>SUM(U46:U49)</f>
        <v>843.9552000000001</v>
      </c>
      <c r="X46" s="70">
        <f>W46/F46</f>
        <v>12.632168837000449</v>
      </c>
      <c r="Y46" s="70">
        <f>$T$156*W46</f>
        <v>1.0928630392223748</v>
      </c>
      <c r="Z46">
        <f>Y46/F46</f>
        <v>1.6357776369141968E-2</v>
      </c>
      <c r="AA46" s="70">
        <f>IF(Z46&lt;$T$174,($T$174-Z46)*F46,0)</f>
        <v>0</v>
      </c>
      <c r="AB46" s="84">
        <f>IF(AA46=0,F46,0)</f>
        <v>66.81</v>
      </c>
      <c r="AC46" s="86">
        <f>-AB46*$T$118</f>
        <v>-7.8622355214679238E-2</v>
      </c>
      <c r="AD46" s="72">
        <f>AA46+Y46+AC46</f>
        <v>1.0142406840076956</v>
      </c>
      <c r="AE46">
        <f>AD46/F46</f>
        <v>1.5180971172095428E-2</v>
      </c>
      <c r="AF46" s="72">
        <f>IF(AE46&lt;$T$174,($T$174-AE46)*F46,0)</f>
        <v>0</v>
      </c>
      <c r="AG46" s="72">
        <f>AD46+AF46</f>
        <v>1.0142406840076956</v>
      </c>
      <c r="AH46" s="84">
        <f>IF(AF46=0,F46,0)</f>
        <v>66.81</v>
      </c>
      <c r="AI46" s="86">
        <f>-AH46*$T$122</f>
        <v>-8.0656552395255818E-4</v>
      </c>
      <c r="AJ46" s="72">
        <f>AG46+AI46</f>
        <v>1.013434118483743</v>
      </c>
      <c r="AK46">
        <f>AJ46/F46</f>
        <v>1.5168898645169031E-2</v>
      </c>
      <c r="AL46" s="72">
        <f>IF(AK46&lt;$T$174,($T$174-AK46)*Q46,0)</f>
        <v>0</v>
      </c>
      <c r="AN46" s="72">
        <f>$Z$108*F46</f>
        <v>5.046826586274962E-2</v>
      </c>
      <c r="AO46" s="72">
        <f>$Z$109*F46</f>
        <v>0.10093653172549924</v>
      </c>
      <c r="AP46" s="90">
        <f>AJ46+AM46+AN46+AO46</f>
        <v>1.1648389160719919</v>
      </c>
    </row>
    <row r="47" spans="1:42" ht="15.75">
      <c r="B47" s="37"/>
      <c r="C47" s="38"/>
      <c r="D47" s="39"/>
      <c r="E47" s="35"/>
      <c r="F47" s="35"/>
      <c r="G47" s="6">
        <v>25482667</v>
      </c>
      <c r="H47" s="11" t="s">
        <v>62</v>
      </c>
      <c r="I47" s="11"/>
      <c r="J47" s="11">
        <v>10</v>
      </c>
      <c r="K47" s="16" t="s">
        <v>95</v>
      </c>
      <c r="L47" s="98">
        <f t="shared" si="14"/>
        <v>1850</v>
      </c>
      <c r="M47" s="98">
        <f t="shared" si="8"/>
        <v>1.85</v>
      </c>
      <c r="N47" s="98">
        <v>1.28</v>
      </c>
      <c r="O47" s="98">
        <v>0.9</v>
      </c>
      <c r="P47" s="102">
        <f t="shared" si="9"/>
        <v>2.1312000000000002</v>
      </c>
      <c r="R47" s="62">
        <f ca="1">показники!F33</f>
        <v>259</v>
      </c>
      <c r="S47" s="62">
        <f ca="1">показники!J33</f>
        <v>163</v>
      </c>
      <c r="T47" s="62">
        <f t="shared" si="10"/>
        <v>96</v>
      </c>
      <c r="U47" s="75">
        <f t="shared" si="11"/>
        <v>204.59520000000003</v>
      </c>
      <c r="AA47" s="70"/>
      <c r="AB47" s="84"/>
      <c r="AC47" s="77"/>
      <c r="AD47" s="64"/>
      <c r="AF47" s="64"/>
      <c r="AG47" s="64"/>
      <c r="AH47" s="84"/>
      <c r="AI47" s="77"/>
      <c r="AJ47" s="64"/>
      <c r="AP47" s="91"/>
    </row>
    <row r="48" spans="1:42" ht="15.75">
      <c r="B48" s="37"/>
      <c r="C48" s="38"/>
      <c r="D48" s="39"/>
      <c r="E48" s="35"/>
      <c r="F48" s="35"/>
      <c r="G48" s="6">
        <v>25482665</v>
      </c>
      <c r="H48" s="11" t="s">
        <v>64</v>
      </c>
      <c r="I48" s="11"/>
      <c r="J48" s="11">
        <v>10</v>
      </c>
      <c r="K48" s="16" t="s">
        <v>95</v>
      </c>
      <c r="L48" s="98">
        <f t="shared" si="14"/>
        <v>1850</v>
      </c>
      <c r="M48" s="98">
        <f t="shared" si="8"/>
        <v>1.85</v>
      </c>
      <c r="N48" s="98">
        <v>1.28</v>
      </c>
      <c r="O48" s="98">
        <v>0.9</v>
      </c>
      <c r="P48" s="102">
        <f t="shared" si="9"/>
        <v>2.1312000000000002</v>
      </c>
      <c r="R48" s="62">
        <f ca="1">показники!F34</f>
        <v>272</v>
      </c>
      <c r="S48" s="62">
        <f ca="1">показники!J34</f>
        <v>175</v>
      </c>
      <c r="T48" s="62">
        <f t="shared" si="10"/>
        <v>97</v>
      </c>
      <c r="U48" s="75">
        <f t="shared" si="11"/>
        <v>206.72640000000001</v>
      </c>
      <c r="AA48" s="70"/>
      <c r="AB48" s="84"/>
      <c r="AC48" s="77"/>
      <c r="AD48" s="64"/>
      <c r="AF48" s="64"/>
      <c r="AG48" s="64"/>
      <c r="AH48" s="84"/>
      <c r="AI48" s="77"/>
      <c r="AJ48" s="64"/>
      <c r="AP48" s="91"/>
    </row>
    <row r="49" spans="1:42" ht="16.5" thickBot="1">
      <c r="B49" s="37"/>
      <c r="C49" s="38"/>
      <c r="D49" s="39"/>
      <c r="E49" s="35"/>
      <c r="F49" s="35"/>
      <c r="G49" s="7">
        <v>25482666</v>
      </c>
      <c r="H49" s="14" t="s">
        <v>63</v>
      </c>
      <c r="I49" s="14"/>
      <c r="J49" s="14">
        <v>7</v>
      </c>
      <c r="K49" s="17" t="s">
        <v>96</v>
      </c>
      <c r="L49" s="98">
        <f t="shared" si="14"/>
        <v>1295</v>
      </c>
      <c r="M49" s="98">
        <f t="shared" si="8"/>
        <v>1.2949999999999999</v>
      </c>
      <c r="N49" s="98">
        <v>1.28</v>
      </c>
      <c r="O49" s="98">
        <v>0.9</v>
      </c>
      <c r="P49" s="102">
        <f t="shared" si="9"/>
        <v>1.4918400000000001</v>
      </c>
      <c r="R49" s="63">
        <f ca="1">показники!F35</f>
        <v>265</v>
      </c>
      <c r="S49" s="63">
        <f ca="1">показники!J35</f>
        <v>155</v>
      </c>
      <c r="T49" s="63">
        <f t="shared" si="10"/>
        <v>110</v>
      </c>
      <c r="U49" s="75">
        <f t="shared" si="11"/>
        <v>164.10240000000002</v>
      </c>
      <c r="AA49" s="70"/>
      <c r="AB49" s="84"/>
      <c r="AC49" s="77"/>
      <c r="AF49" s="64"/>
      <c r="AH49" s="84"/>
      <c r="AI49" s="77"/>
      <c r="AP49" s="91"/>
    </row>
    <row r="50" spans="1:42" ht="15.75">
      <c r="A50" s="18">
        <v>21</v>
      </c>
      <c r="B50" s="21" t="s">
        <v>44</v>
      </c>
      <c r="C50" s="22">
        <v>8</v>
      </c>
      <c r="D50" s="19">
        <v>3</v>
      </c>
      <c r="E50" s="23">
        <v>74.7</v>
      </c>
      <c r="F50" s="23">
        <v>69.5</v>
      </c>
      <c r="G50" s="8">
        <v>25482677</v>
      </c>
      <c r="H50" s="13" t="s">
        <v>65</v>
      </c>
      <c r="I50" s="13" t="s">
        <v>76</v>
      </c>
      <c r="J50" s="13">
        <v>8</v>
      </c>
      <c r="K50" s="15" t="s">
        <v>97</v>
      </c>
      <c r="L50" s="98">
        <f t="shared" si="14"/>
        <v>1480</v>
      </c>
      <c r="M50" s="98">
        <f t="shared" si="8"/>
        <v>1.48</v>
      </c>
      <c r="N50" s="98">
        <v>1.28</v>
      </c>
      <c r="O50" s="98">
        <v>0.9</v>
      </c>
      <c r="P50" s="102">
        <f t="shared" si="9"/>
        <v>1.70496</v>
      </c>
      <c r="R50" s="61">
        <f ca="1">показники!F36</f>
        <v>65</v>
      </c>
      <c r="S50" s="61">
        <f ca="1">показники!J36</f>
        <v>63</v>
      </c>
      <c r="T50" s="61">
        <f t="shared" si="10"/>
        <v>2</v>
      </c>
      <c r="U50" s="75">
        <f t="shared" si="11"/>
        <v>3.4099200000000001</v>
      </c>
      <c r="V50">
        <f>SUM(T50:T53)</f>
        <v>36</v>
      </c>
      <c r="W50" s="75">
        <f>SUM(U50:U53)</f>
        <v>86.526720000000012</v>
      </c>
      <c r="X50" s="70">
        <f>W50/F50</f>
        <v>1.2449887769784174</v>
      </c>
      <c r="Y50" s="70">
        <f>$T$156*W50</f>
        <v>0.11204605907178893</v>
      </c>
      <c r="Z50">
        <f>Y50/F50</f>
        <v>1.612173511824301E-3</v>
      </c>
      <c r="AA50" s="70">
        <f>IF(Z50&lt;$T$174,($T$174-Z50)*F50,0)</f>
        <v>0.33420641897669684</v>
      </c>
      <c r="AB50" s="84">
        <f>IF(AA50=0,F50,0)</f>
        <v>0</v>
      </c>
      <c r="AC50" s="86">
        <f>-AB50*$T$118</f>
        <v>0</v>
      </c>
      <c r="AD50" s="72">
        <f>AA50+Y50+AC50</f>
        <v>0.44625247804848578</v>
      </c>
      <c r="AE50">
        <f>AD50/F50</f>
        <v>6.4208989647264137E-3</v>
      </c>
      <c r="AF50" s="72">
        <f>IF(AE50&lt;$T$174,($T$174-AE50)*F50,0)</f>
        <v>0</v>
      </c>
      <c r="AG50" s="72">
        <f>AD50+AF50</f>
        <v>0.44625247804848578</v>
      </c>
      <c r="AH50" s="84">
        <f>IF(AF50=0,F50,0)</f>
        <v>69.5</v>
      </c>
      <c r="AI50" s="86">
        <f>-AH50*$T$122</f>
        <v>-8.390406213845651E-4</v>
      </c>
      <c r="AJ50" s="72">
        <f>AG50+AI50</f>
        <v>0.44541343742710121</v>
      </c>
      <c r="AK50">
        <f>AJ50/F50</f>
        <v>6.408826437800017E-3</v>
      </c>
      <c r="AL50" s="72">
        <f>IF(AK50&lt;$T$174,($T$174-AK50)*Q50,0)</f>
        <v>0</v>
      </c>
      <c r="AN50" s="72">
        <f>$Z$108*F50</f>
        <v>5.2500291535115977E-2</v>
      </c>
      <c r="AO50" s="72">
        <f>$Z$109*F50</f>
        <v>0.10500058307023195</v>
      </c>
      <c r="AP50" s="90">
        <f>AJ50+AM50+AN50+AO50</f>
        <v>0.60291431203244916</v>
      </c>
    </row>
    <row r="51" spans="1:42" ht="15.75">
      <c r="B51" s="37"/>
      <c r="C51" s="38"/>
      <c r="D51" s="39"/>
      <c r="E51" s="35"/>
      <c r="F51" s="35"/>
      <c r="G51" s="6">
        <v>25482676</v>
      </c>
      <c r="H51" s="11" t="s">
        <v>62</v>
      </c>
      <c r="I51" s="11"/>
      <c r="J51" s="11">
        <v>11</v>
      </c>
      <c r="K51" s="16" t="s">
        <v>78</v>
      </c>
      <c r="L51" s="98">
        <f t="shared" si="14"/>
        <v>2035</v>
      </c>
      <c r="M51" s="98">
        <f t="shared" si="8"/>
        <v>2.0350000000000001</v>
      </c>
      <c r="N51" s="98">
        <v>1.28</v>
      </c>
      <c r="O51" s="98">
        <v>0.9</v>
      </c>
      <c r="P51" s="102">
        <f t="shared" si="9"/>
        <v>2.3443200000000006</v>
      </c>
      <c r="R51" s="62">
        <f ca="1">показники!F37</f>
        <v>35</v>
      </c>
      <c r="S51" s="62">
        <f ca="1">показники!J37</f>
        <v>9</v>
      </c>
      <c r="T51" s="62">
        <f t="shared" si="10"/>
        <v>26</v>
      </c>
      <c r="U51" s="75">
        <f t="shared" si="11"/>
        <v>60.952320000000014</v>
      </c>
      <c r="AA51" s="70"/>
      <c r="AB51" s="84"/>
      <c r="AC51" s="77"/>
      <c r="AD51" s="64"/>
      <c r="AF51" s="64"/>
      <c r="AG51" s="64"/>
      <c r="AH51" s="84"/>
      <c r="AI51" s="77"/>
      <c r="AJ51" s="64"/>
      <c r="AP51" s="91"/>
    </row>
    <row r="52" spans="1:42" ht="15.75">
      <c r="B52" s="37"/>
      <c r="C52" s="38"/>
      <c r="D52" s="39"/>
      <c r="E52" s="35"/>
      <c r="F52" s="35"/>
      <c r="G52" s="6">
        <v>25482675</v>
      </c>
      <c r="H52" s="11" t="s">
        <v>64</v>
      </c>
      <c r="I52" s="11"/>
      <c r="J52" s="11">
        <v>8</v>
      </c>
      <c r="K52" s="16" t="s">
        <v>97</v>
      </c>
      <c r="L52" s="98">
        <f t="shared" si="14"/>
        <v>1480</v>
      </c>
      <c r="M52" s="98">
        <f t="shared" si="8"/>
        <v>1.48</v>
      </c>
      <c r="N52" s="98">
        <v>1.28</v>
      </c>
      <c r="O52" s="98">
        <v>0.9</v>
      </c>
      <c r="P52" s="102">
        <f t="shared" si="9"/>
        <v>1.70496</v>
      </c>
      <c r="R52" s="62">
        <f ca="1">показники!F38</f>
        <v>133</v>
      </c>
      <c r="S52" s="62">
        <f ca="1">показники!J38</f>
        <v>133</v>
      </c>
      <c r="T52" s="62">
        <f t="shared" si="10"/>
        <v>0</v>
      </c>
      <c r="U52" s="75">
        <f t="shared" si="11"/>
        <v>0</v>
      </c>
      <c r="AA52" s="70"/>
      <c r="AB52" s="84"/>
      <c r="AC52" s="77"/>
      <c r="AD52" s="64"/>
      <c r="AF52" s="64"/>
      <c r="AG52" s="64"/>
      <c r="AH52" s="84"/>
      <c r="AI52" s="77"/>
      <c r="AJ52" s="64"/>
      <c r="AP52" s="91"/>
    </row>
    <row r="53" spans="1:42" ht="16.5" thickBot="1">
      <c r="B53" s="37"/>
      <c r="C53" s="38"/>
      <c r="D53" s="39"/>
      <c r="E53" s="35"/>
      <c r="F53" s="35"/>
      <c r="G53" s="7">
        <v>25482674</v>
      </c>
      <c r="H53" s="14" t="s">
        <v>63</v>
      </c>
      <c r="I53" s="14"/>
      <c r="J53" s="14">
        <v>13</v>
      </c>
      <c r="K53" s="17" t="s">
        <v>98</v>
      </c>
      <c r="L53" s="98">
        <f t="shared" si="14"/>
        <v>2405</v>
      </c>
      <c r="M53" s="98">
        <f t="shared" si="8"/>
        <v>2.4049999999999998</v>
      </c>
      <c r="N53" s="98">
        <v>1.28</v>
      </c>
      <c r="O53" s="98">
        <v>0.9</v>
      </c>
      <c r="P53" s="102">
        <f t="shared" si="9"/>
        <v>2.7705599999999997</v>
      </c>
      <c r="R53" s="63">
        <f ca="1">показники!F39</f>
        <v>117</v>
      </c>
      <c r="S53" s="63">
        <f ca="1">показники!J39</f>
        <v>109</v>
      </c>
      <c r="T53" s="63">
        <f t="shared" si="10"/>
        <v>8</v>
      </c>
      <c r="U53" s="75">
        <f t="shared" si="11"/>
        <v>22.164479999999998</v>
      </c>
      <c r="AA53" s="70"/>
      <c r="AB53" s="84"/>
      <c r="AC53" s="77"/>
      <c r="AF53" s="64"/>
      <c r="AH53" s="84"/>
      <c r="AI53" s="77"/>
      <c r="AP53" s="91"/>
    </row>
    <row r="54" spans="1:42" ht="15.75">
      <c r="A54" s="18">
        <v>22</v>
      </c>
      <c r="B54" s="21" t="s">
        <v>45</v>
      </c>
      <c r="C54" s="22">
        <v>8</v>
      </c>
      <c r="D54" s="19">
        <v>2</v>
      </c>
      <c r="E54" s="25">
        <v>55.98</v>
      </c>
      <c r="F54" s="25">
        <v>55.98</v>
      </c>
      <c r="G54" s="8">
        <v>25482661</v>
      </c>
      <c r="H54" s="13" t="s">
        <v>62</v>
      </c>
      <c r="I54" s="13" t="s">
        <v>76</v>
      </c>
      <c r="J54" s="13">
        <v>10</v>
      </c>
      <c r="K54" s="15" t="s">
        <v>99</v>
      </c>
      <c r="L54" s="98">
        <f t="shared" si="14"/>
        <v>1850</v>
      </c>
      <c r="M54" s="98">
        <f t="shared" si="8"/>
        <v>1.85</v>
      </c>
      <c r="N54" s="98">
        <v>1.28</v>
      </c>
      <c r="O54" s="98">
        <v>0.9</v>
      </c>
      <c r="P54" s="102">
        <f t="shared" si="9"/>
        <v>2.1312000000000002</v>
      </c>
      <c r="R54" s="61">
        <f ca="1">показники!F40</f>
        <v>295</v>
      </c>
      <c r="S54" s="61">
        <f ca="1">показники!J40</f>
        <v>216</v>
      </c>
      <c r="T54" s="61">
        <f t="shared" si="10"/>
        <v>79</v>
      </c>
      <c r="U54" s="75">
        <f t="shared" si="11"/>
        <v>168.3648</v>
      </c>
      <c r="V54">
        <f>SUM(T54:T56)</f>
        <v>163</v>
      </c>
      <c r="W54" s="75">
        <f>SUM(U54:U56)</f>
        <v>239.97311999999999</v>
      </c>
      <c r="X54" s="70">
        <f>W54/F54</f>
        <v>4.2867652733118975</v>
      </c>
      <c r="Y54" s="70">
        <f>$T$156*W54</f>
        <v>0.31074842983949336</v>
      </c>
      <c r="Z54">
        <f>Y54/F54</f>
        <v>5.5510616262860555E-3</v>
      </c>
      <c r="AA54" s="70">
        <f>IF(Z54&lt;$T$174,($T$174-Z54)*F54,0)</f>
        <v>4.8693494205891252E-2</v>
      </c>
      <c r="AB54" s="84">
        <f>IF(AA54=0,F54,0)</f>
        <v>0</v>
      </c>
      <c r="AC54" s="86">
        <f>-AB54*$T$118</f>
        <v>0</v>
      </c>
      <c r="AD54" s="72">
        <f>AA54+Y54+AC54</f>
        <v>0.35944192404538461</v>
      </c>
      <c r="AE54">
        <f>AD54/F54</f>
        <v>6.4208989647264137E-3</v>
      </c>
      <c r="AF54" s="72">
        <f>IF(AE54&lt;$T$174,($T$174-AE54)*F54,0)</f>
        <v>0</v>
      </c>
      <c r="AG54" s="72">
        <f>AD54+AF54</f>
        <v>0.35944192404538461</v>
      </c>
      <c r="AH54" s="84">
        <f>IF(AF54=0,F54,0)</f>
        <v>55.98</v>
      </c>
      <c r="AI54" s="86">
        <f>-AH54*$T$122</f>
        <v>-6.7582005733968274E-4</v>
      </c>
      <c r="AJ54" s="72">
        <f>AG54+AI54</f>
        <v>0.35876610398804493</v>
      </c>
      <c r="AK54">
        <f>AJ54/F54</f>
        <v>6.408826437800017E-3</v>
      </c>
      <c r="AL54" s="72">
        <f>IF(AK54&lt;$T$174,($T$174-AK54)*Q54,0)</f>
        <v>0</v>
      </c>
      <c r="AN54" s="72">
        <f>$Z$108*F54</f>
        <v>4.2287285181809964E-2</v>
      </c>
      <c r="AO54" s="72">
        <f>$Z$109*F54</f>
        <v>8.4574570363619928E-2</v>
      </c>
      <c r="AP54" s="90">
        <f>AJ54+AM54+AN54+AO54</f>
        <v>0.48562795953347482</v>
      </c>
    </row>
    <row r="55" spans="1:42" ht="15.75">
      <c r="B55" s="37"/>
      <c r="C55" s="38"/>
      <c r="D55" s="39"/>
      <c r="E55" s="35"/>
      <c r="F55" s="35"/>
      <c r="G55" s="6">
        <v>25482660</v>
      </c>
      <c r="H55" s="11" t="s">
        <v>66</v>
      </c>
      <c r="I55" s="11"/>
      <c r="J55" s="11">
        <v>7</v>
      </c>
      <c r="K55" s="16" t="s">
        <v>100</v>
      </c>
      <c r="L55" s="98">
        <f t="shared" si="14"/>
        <v>1295</v>
      </c>
      <c r="M55" s="98">
        <f t="shared" si="8"/>
        <v>1.2949999999999999</v>
      </c>
      <c r="N55" s="98">
        <v>1.28</v>
      </c>
      <c r="O55" s="98">
        <v>0.9</v>
      </c>
      <c r="P55" s="102">
        <f t="shared" si="9"/>
        <v>1.4918400000000001</v>
      </c>
      <c r="R55" s="62">
        <f ca="1">показники!F41</f>
        <v>184</v>
      </c>
      <c r="S55" s="62">
        <f ca="1">показники!J41</f>
        <v>184</v>
      </c>
      <c r="T55" s="62">
        <f t="shared" si="10"/>
        <v>0</v>
      </c>
      <c r="U55" s="75">
        <f t="shared" si="11"/>
        <v>0</v>
      </c>
      <c r="AA55" s="70"/>
      <c r="AB55" s="84"/>
      <c r="AC55" s="77"/>
      <c r="AD55" s="64"/>
      <c r="AF55" s="64"/>
      <c r="AG55" s="64"/>
      <c r="AH55" s="84"/>
      <c r="AI55" s="77"/>
      <c r="AJ55" s="64"/>
      <c r="AP55" s="91"/>
    </row>
    <row r="56" spans="1:42" ht="16.5" thickBot="1">
      <c r="B56" s="37"/>
      <c r="C56" s="38"/>
      <c r="D56" s="39"/>
      <c r="E56" s="35"/>
      <c r="F56" s="35"/>
      <c r="G56" s="7">
        <v>25482659</v>
      </c>
      <c r="H56" s="14" t="s">
        <v>63</v>
      </c>
      <c r="I56" s="14"/>
      <c r="J56" s="14">
        <v>4</v>
      </c>
      <c r="K56" s="17" t="s">
        <v>101</v>
      </c>
      <c r="L56" s="98">
        <f t="shared" si="14"/>
        <v>740</v>
      </c>
      <c r="M56" s="98">
        <f t="shared" si="8"/>
        <v>0.74</v>
      </c>
      <c r="N56" s="98">
        <v>1.28</v>
      </c>
      <c r="O56" s="98">
        <v>0.9</v>
      </c>
      <c r="P56" s="102">
        <f t="shared" si="9"/>
        <v>0.85248000000000002</v>
      </c>
      <c r="R56" s="63">
        <f ca="1">показники!F42</f>
        <v>301</v>
      </c>
      <c r="S56" s="63">
        <f ca="1">показники!J42</f>
        <v>217</v>
      </c>
      <c r="T56" s="63">
        <f t="shared" si="10"/>
        <v>84</v>
      </c>
      <c r="U56" s="75">
        <f t="shared" si="11"/>
        <v>71.608320000000006</v>
      </c>
      <c r="AA56" s="70"/>
      <c r="AB56" s="84"/>
      <c r="AC56" s="77"/>
      <c r="AF56" s="64"/>
      <c r="AH56" s="84"/>
      <c r="AI56" s="77"/>
      <c r="AP56" s="91"/>
    </row>
    <row r="57" spans="1:42" ht="15.75">
      <c r="A57" s="18">
        <v>23</v>
      </c>
      <c r="B57" s="21" t="s">
        <v>46</v>
      </c>
      <c r="C57" s="22">
        <v>8</v>
      </c>
      <c r="D57" s="19">
        <v>2</v>
      </c>
      <c r="E57" s="24">
        <v>55.7</v>
      </c>
      <c r="F57" s="24">
        <v>51.9</v>
      </c>
      <c r="G57" s="8">
        <v>25482653</v>
      </c>
      <c r="H57" s="13" t="s">
        <v>62</v>
      </c>
      <c r="I57" s="13" t="s">
        <v>80</v>
      </c>
      <c r="J57" s="13">
        <v>10</v>
      </c>
      <c r="K57" s="15" t="s">
        <v>88</v>
      </c>
      <c r="L57" s="98">
        <f t="shared" ref="L57:L68" si="15">J57*$K$183</f>
        <v>1550</v>
      </c>
      <c r="M57" s="98">
        <f t="shared" si="8"/>
        <v>1.55</v>
      </c>
      <c r="N57" s="98">
        <v>1.34</v>
      </c>
      <c r="O57" s="98">
        <v>0.9</v>
      </c>
      <c r="P57" s="102">
        <f t="shared" si="9"/>
        <v>1.8693000000000004</v>
      </c>
      <c r="R57" s="61">
        <f ca="1">показники!F43</f>
        <v>263</v>
      </c>
      <c r="S57" s="61">
        <f ca="1">показники!J43</f>
        <v>171</v>
      </c>
      <c r="T57" s="61">
        <f t="shared" si="10"/>
        <v>92</v>
      </c>
      <c r="U57" s="75">
        <f t="shared" si="11"/>
        <v>171.97560000000004</v>
      </c>
      <c r="V57">
        <f>SUM(T57:T59)</f>
        <v>314</v>
      </c>
      <c r="W57" s="75">
        <f>SUM(U57:U59)</f>
        <v>384.70194000000004</v>
      </c>
      <c r="X57" s="70">
        <f>W57/F57</f>
        <v>7.4123687861271685</v>
      </c>
      <c r="Y57" s="70">
        <f>$T$156*W57</f>
        <v>0.49816214337342035</v>
      </c>
      <c r="Z57">
        <f>Y57/F57</f>
        <v>9.5984998723202385E-3</v>
      </c>
      <c r="AA57" s="70">
        <f>IF(Z57&lt;$T$174,($T$174-Z57)*F57,0)</f>
        <v>0</v>
      </c>
      <c r="AB57" s="84">
        <f>IF(AA57=0,F57,0)</f>
        <v>51.9</v>
      </c>
      <c r="AC57" s="86">
        <f>-AB57*$T$118</f>
        <v>-6.1076189726715351E-2</v>
      </c>
      <c r="AD57" s="72">
        <f>AA57+Y57+AC57</f>
        <v>0.43708595364670499</v>
      </c>
      <c r="AE57">
        <f>AD57/F57</f>
        <v>8.4216946752737002E-3</v>
      </c>
      <c r="AF57" s="72">
        <f>IF(AE57&lt;$T$174,($T$174-AE57)*F57,0)</f>
        <v>0</v>
      </c>
      <c r="AG57" s="72">
        <f>AD57+AF57</f>
        <v>0.43708595364670499</v>
      </c>
      <c r="AH57" s="84">
        <f>IF(AF57=0,F57,0)</f>
        <v>51.9</v>
      </c>
      <c r="AI57" s="86">
        <f>-AH57*$T$122</f>
        <v>-6.2656414747998452E-4</v>
      </c>
      <c r="AJ57" s="72">
        <f>AG57+AI57</f>
        <v>0.43645938949922503</v>
      </c>
      <c r="AK57">
        <f>AJ57/F57</f>
        <v>8.4096221483473035E-3</v>
      </c>
      <c r="AL57" s="72">
        <f>IF(AK57&lt;$T$174,($T$174-AK57)*Q57,0)</f>
        <v>0</v>
      </c>
      <c r="AN57" s="72">
        <f>$Z$108*F57</f>
        <v>3.9205253678741281E-2</v>
      </c>
      <c r="AO57" s="72">
        <f>$Z$109*F57</f>
        <v>7.8410507357482562E-2</v>
      </c>
      <c r="AP57" s="90">
        <f>AJ57+AM57+AN57+AO57</f>
        <v>0.55407515053544887</v>
      </c>
    </row>
    <row r="58" spans="1:42" ht="15.75">
      <c r="B58" s="37"/>
      <c r="C58" s="38"/>
      <c r="D58" s="39"/>
      <c r="E58" s="35"/>
      <c r="F58" s="35"/>
      <c r="G58" s="6">
        <v>25482649</v>
      </c>
      <c r="H58" s="11" t="s">
        <v>66</v>
      </c>
      <c r="I58" s="11"/>
      <c r="J58" s="11">
        <v>7</v>
      </c>
      <c r="K58" s="16" t="s">
        <v>102</v>
      </c>
      <c r="L58" s="98">
        <f t="shared" si="15"/>
        <v>1085</v>
      </c>
      <c r="M58" s="98">
        <f t="shared" si="8"/>
        <v>1.085</v>
      </c>
      <c r="N58" s="98">
        <v>1.34</v>
      </c>
      <c r="O58" s="98">
        <v>0.9</v>
      </c>
      <c r="P58" s="102">
        <f t="shared" si="9"/>
        <v>1.3085100000000001</v>
      </c>
      <c r="R58" s="62">
        <f ca="1">показники!F44</f>
        <v>385</v>
      </c>
      <c r="S58" s="62">
        <f ca="1">показники!J44</f>
        <v>267</v>
      </c>
      <c r="T58" s="62">
        <f t="shared" si="10"/>
        <v>118</v>
      </c>
      <c r="U58" s="75">
        <f t="shared" si="11"/>
        <v>154.40418</v>
      </c>
      <c r="AA58" s="70"/>
      <c r="AB58" s="84"/>
      <c r="AC58" s="77"/>
      <c r="AD58" s="64"/>
      <c r="AF58" s="64"/>
      <c r="AG58" s="64"/>
      <c r="AH58" s="84"/>
      <c r="AI58" s="77"/>
      <c r="AJ58" s="64"/>
      <c r="AP58" s="91"/>
    </row>
    <row r="59" spans="1:42" ht="16.5" thickBot="1">
      <c r="B59" s="37"/>
      <c r="C59" s="38"/>
      <c r="D59" s="39"/>
      <c r="E59" s="35"/>
      <c r="F59" s="35"/>
      <c r="G59" s="7">
        <v>25482345</v>
      </c>
      <c r="H59" s="14" t="s">
        <v>63</v>
      </c>
      <c r="I59" s="14"/>
      <c r="J59" s="14">
        <v>3</v>
      </c>
      <c r="K59" s="17" t="s">
        <v>85</v>
      </c>
      <c r="L59" s="98">
        <f t="shared" si="15"/>
        <v>465</v>
      </c>
      <c r="M59" s="98">
        <f t="shared" si="8"/>
        <v>0.46500000000000002</v>
      </c>
      <c r="N59" s="98">
        <v>1.34</v>
      </c>
      <c r="O59" s="98">
        <v>0.9</v>
      </c>
      <c r="P59" s="102">
        <f t="shared" si="9"/>
        <v>0.56079000000000012</v>
      </c>
      <c r="R59" s="63">
        <f ca="1">показники!F45</f>
        <v>362</v>
      </c>
      <c r="S59" s="63">
        <f ca="1">показники!J45</f>
        <v>258</v>
      </c>
      <c r="T59" s="63">
        <f t="shared" si="10"/>
        <v>104</v>
      </c>
      <c r="U59" s="75">
        <f t="shared" si="11"/>
        <v>58.322160000000011</v>
      </c>
      <c r="AA59" s="70"/>
      <c r="AB59" s="84"/>
      <c r="AC59" s="77"/>
      <c r="AF59" s="64"/>
      <c r="AH59" s="84"/>
      <c r="AI59" s="77"/>
      <c r="AP59" s="91"/>
    </row>
    <row r="60" spans="1:42" ht="15.75">
      <c r="A60" s="18">
        <v>24</v>
      </c>
      <c r="B60" s="21" t="s">
        <v>47</v>
      </c>
      <c r="C60" s="22">
        <v>8</v>
      </c>
      <c r="D60" s="19">
        <v>3</v>
      </c>
      <c r="E60" s="26">
        <v>75.17</v>
      </c>
      <c r="F60" s="26">
        <v>69.819999999999993</v>
      </c>
      <c r="G60" s="8">
        <v>25482663</v>
      </c>
      <c r="H60" s="13" t="s">
        <v>65</v>
      </c>
      <c r="I60" s="13" t="s">
        <v>80</v>
      </c>
      <c r="J60" s="13">
        <v>7</v>
      </c>
      <c r="K60" s="15" t="s">
        <v>102</v>
      </c>
      <c r="L60" s="98">
        <f t="shared" si="15"/>
        <v>1085</v>
      </c>
      <c r="M60" s="98">
        <f t="shared" si="8"/>
        <v>1.085</v>
      </c>
      <c r="N60" s="98">
        <v>1.34</v>
      </c>
      <c r="O60" s="98">
        <v>0.9</v>
      </c>
      <c r="P60" s="102">
        <f t="shared" si="9"/>
        <v>1.3085100000000001</v>
      </c>
      <c r="R60" s="61">
        <f ca="1">показники!F46</f>
        <v>155</v>
      </c>
      <c r="S60" s="61">
        <f ca="1">показники!J46</f>
        <v>150</v>
      </c>
      <c r="T60" s="61">
        <f t="shared" si="10"/>
        <v>5</v>
      </c>
      <c r="U60" s="75">
        <f t="shared" si="11"/>
        <v>6.5425500000000003</v>
      </c>
      <c r="V60">
        <f>SUM(T60:T63)</f>
        <v>85</v>
      </c>
      <c r="W60" s="75">
        <f>SUM(U60:U63)</f>
        <v>156.08655000000005</v>
      </c>
      <c r="X60" s="70">
        <f>W60/F60</f>
        <v>2.2355564308221147</v>
      </c>
      <c r="Y60" s="70">
        <f>$T$156*W60</f>
        <v>0.20212118062041112</v>
      </c>
      <c r="Z60">
        <f>Y60/F60</f>
        <v>2.894889438848627E-3</v>
      </c>
      <c r="AA60" s="70">
        <f>IF(Z60&lt;$T$174,($T$174-Z60)*F60,0)</f>
        <v>0.24618598509678705</v>
      </c>
      <c r="AB60" s="84">
        <f>IF(AA60=0,F60,0)</f>
        <v>0</v>
      </c>
      <c r="AC60" s="86">
        <f>-AB60*$T$118</f>
        <v>0</v>
      </c>
      <c r="AD60" s="72">
        <f>AA60+Y60+AC60</f>
        <v>0.4483071657171982</v>
      </c>
      <c r="AE60">
        <f>AD60/F60</f>
        <v>6.4208989647264146E-3</v>
      </c>
      <c r="AF60" s="72">
        <f>IF(AE60&lt;$T$174,($T$174-AE60)*F60,0)</f>
        <v>0</v>
      </c>
      <c r="AG60" s="72">
        <f>AD60+AF60</f>
        <v>0.4483071657171982</v>
      </c>
      <c r="AH60" s="84">
        <f>IF(AF60=0,F60,0)</f>
        <v>69.819999999999993</v>
      </c>
      <c r="AI60" s="86">
        <f>-AH60*$T$122</f>
        <v>-8.4290383000101192E-4</v>
      </c>
      <c r="AJ60" s="72">
        <f>AG60+AI60</f>
        <v>0.44746426188719718</v>
      </c>
      <c r="AK60">
        <f>AJ60/F60</f>
        <v>6.4088264378000179E-3</v>
      </c>
      <c r="AL60" s="72">
        <f>IF(AK60&lt;$T$174,($T$174-AK60)*Q60,0)</f>
        <v>0</v>
      </c>
      <c r="AN60" s="72">
        <f>$Z$108*F60</f>
        <v>5.274201949614097E-2</v>
      </c>
      <c r="AO60" s="72">
        <f>$Z$109*F60</f>
        <v>0.10548403899228194</v>
      </c>
      <c r="AP60" s="90">
        <f>AJ60+AM60+AN60+AO60</f>
        <v>0.60569032037562009</v>
      </c>
    </row>
    <row r="61" spans="1:42" ht="15.75">
      <c r="B61" s="37"/>
      <c r="C61" s="38"/>
      <c r="D61" s="39"/>
      <c r="E61" s="35"/>
      <c r="F61" s="35"/>
      <c r="G61" s="6">
        <v>25482668</v>
      </c>
      <c r="H61" s="11" t="s">
        <v>62</v>
      </c>
      <c r="I61" s="11"/>
      <c r="J61" s="11">
        <v>10</v>
      </c>
      <c r="K61" s="16" t="s">
        <v>88</v>
      </c>
      <c r="L61" s="98">
        <f t="shared" si="15"/>
        <v>1550</v>
      </c>
      <c r="M61" s="98">
        <f t="shared" si="8"/>
        <v>1.55</v>
      </c>
      <c r="N61" s="98">
        <v>1.34</v>
      </c>
      <c r="O61" s="98">
        <v>0.9</v>
      </c>
      <c r="P61" s="102">
        <f t="shared" si="9"/>
        <v>1.8693000000000004</v>
      </c>
      <c r="R61" s="62">
        <f ca="1">показники!F47</f>
        <v>233</v>
      </c>
      <c r="S61" s="62">
        <f ca="1">показники!J47</f>
        <v>153</v>
      </c>
      <c r="T61" s="62">
        <f t="shared" si="10"/>
        <v>80</v>
      </c>
      <c r="U61" s="75">
        <f t="shared" si="11"/>
        <v>149.54400000000004</v>
      </c>
      <c r="AA61" s="70"/>
      <c r="AB61" s="84"/>
      <c r="AC61" s="77"/>
      <c r="AD61" s="64"/>
      <c r="AF61" s="64"/>
      <c r="AG61" s="64"/>
      <c r="AH61" s="84"/>
      <c r="AI61" s="77"/>
      <c r="AJ61" s="64"/>
      <c r="AP61" s="91"/>
    </row>
    <row r="62" spans="1:42" ht="15.75">
      <c r="B62" s="37"/>
      <c r="C62" s="38"/>
      <c r="D62" s="39"/>
      <c r="E62" s="35"/>
      <c r="F62" s="35"/>
      <c r="G62" s="6">
        <v>25482662</v>
      </c>
      <c r="H62" s="11" t="s">
        <v>64</v>
      </c>
      <c r="I62" s="11"/>
      <c r="J62" s="11">
        <v>11</v>
      </c>
      <c r="K62" s="16" t="s">
        <v>82</v>
      </c>
      <c r="L62" s="98">
        <f t="shared" si="15"/>
        <v>1705</v>
      </c>
      <c r="M62" s="98">
        <f t="shared" si="8"/>
        <v>1.7050000000000001</v>
      </c>
      <c r="N62" s="98">
        <v>1.34</v>
      </c>
      <c r="O62" s="98">
        <v>0.9</v>
      </c>
      <c r="P62" s="102">
        <f t="shared" si="9"/>
        <v>2.0562300000000002</v>
      </c>
      <c r="R62" s="62">
        <f ca="1">показники!F48</f>
        <v>203</v>
      </c>
      <c r="S62" s="62">
        <f ca="1">показники!J48</f>
        <v>203</v>
      </c>
      <c r="T62" s="62">
        <f t="shared" si="10"/>
        <v>0</v>
      </c>
      <c r="U62" s="75">
        <f t="shared" si="11"/>
        <v>0</v>
      </c>
      <c r="AA62" s="70"/>
      <c r="AB62" s="84"/>
      <c r="AC62" s="77"/>
      <c r="AD62" s="64"/>
      <c r="AF62" s="64"/>
      <c r="AG62" s="64"/>
      <c r="AH62" s="84"/>
      <c r="AI62" s="77"/>
      <c r="AJ62" s="64"/>
      <c r="AP62" s="91"/>
    </row>
    <row r="63" spans="1:42" ht="16.5" thickBot="1">
      <c r="B63" s="37"/>
      <c r="C63" s="38"/>
      <c r="D63" s="39"/>
      <c r="E63" s="35"/>
      <c r="F63" s="35"/>
      <c r="G63" s="7">
        <v>25482689</v>
      </c>
      <c r="H63" s="14" t="s">
        <v>63</v>
      </c>
      <c r="I63" s="14"/>
      <c r="J63" s="14">
        <v>6</v>
      </c>
      <c r="K63" s="17" t="s">
        <v>86</v>
      </c>
      <c r="L63" s="98">
        <f t="shared" si="15"/>
        <v>930</v>
      </c>
      <c r="M63" s="98">
        <f t="shared" si="8"/>
        <v>0.93</v>
      </c>
      <c r="N63" s="98">
        <v>1.34</v>
      </c>
      <c r="O63" s="98">
        <v>0.9</v>
      </c>
      <c r="P63" s="102">
        <f t="shared" si="9"/>
        <v>1.1215800000000002</v>
      </c>
      <c r="R63" s="63">
        <f ca="1">показники!F49</f>
        <v>158</v>
      </c>
      <c r="S63" s="63">
        <f ca="1">показники!J49</f>
        <v>158</v>
      </c>
      <c r="T63" s="63">
        <f t="shared" si="10"/>
        <v>0</v>
      </c>
      <c r="U63" s="75">
        <f t="shared" si="11"/>
        <v>0</v>
      </c>
      <c r="AA63" s="70"/>
      <c r="AB63" s="84"/>
      <c r="AC63" s="77"/>
      <c r="AF63" s="64"/>
      <c r="AH63" s="84"/>
      <c r="AI63" s="77"/>
      <c r="AP63" s="91"/>
    </row>
    <row r="64" spans="1:42" ht="15.75">
      <c r="A64" s="18">
        <v>25</v>
      </c>
      <c r="B64" s="21" t="s">
        <v>48</v>
      </c>
      <c r="C64" s="22">
        <v>9</v>
      </c>
      <c r="D64" s="19">
        <v>3</v>
      </c>
      <c r="E64" s="23">
        <v>68.03</v>
      </c>
      <c r="F64" s="23">
        <v>68.03</v>
      </c>
      <c r="G64" s="8">
        <v>25482347</v>
      </c>
      <c r="H64" s="13" t="s">
        <v>65</v>
      </c>
      <c r="I64" s="13" t="s">
        <v>80</v>
      </c>
      <c r="J64" s="13">
        <v>10</v>
      </c>
      <c r="K64" s="15" t="s">
        <v>103</v>
      </c>
      <c r="L64" s="98">
        <f t="shared" si="15"/>
        <v>1550</v>
      </c>
      <c r="M64" s="98">
        <f t="shared" si="8"/>
        <v>1.55</v>
      </c>
      <c r="N64" s="98">
        <v>1.34</v>
      </c>
      <c r="O64" s="98">
        <v>0.9</v>
      </c>
      <c r="P64" s="102">
        <f t="shared" si="9"/>
        <v>1.8693000000000004</v>
      </c>
      <c r="R64" s="61">
        <f ca="1">показники!F50</f>
        <v>129</v>
      </c>
      <c r="S64" s="61">
        <f ca="1">показники!J50</f>
        <v>57</v>
      </c>
      <c r="T64" s="61">
        <f t="shared" si="10"/>
        <v>72</v>
      </c>
      <c r="U64" s="75">
        <f t="shared" si="11"/>
        <v>134.58960000000002</v>
      </c>
      <c r="V64">
        <f>SUM(T64:T68)</f>
        <v>371</v>
      </c>
      <c r="W64" s="75">
        <f>SUM(U64:U68)</f>
        <v>604.90548000000001</v>
      </c>
      <c r="X64" s="70">
        <f>W64/F64</f>
        <v>8.8917459944142294</v>
      </c>
      <c r="Y64" s="70">
        <f>$T$156*W64</f>
        <v>0.78331034788940135</v>
      </c>
      <c r="Z64">
        <f>Y64/F64</f>
        <v>1.151419003218288E-2</v>
      </c>
      <c r="AA64" s="70">
        <f>IF(Z64&lt;$T$174,($T$174-Z64)*F64,0)</f>
        <v>0</v>
      </c>
      <c r="AB64" s="84">
        <f>IF(AA64=0,F64,0)</f>
        <v>68.03</v>
      </c>
      <c r="AC64" s="86">
        <f>-AB64*$T$118</f>
        <v>-8.0058057555076015E-2</v>
      </c>
      <c r="AD64" s="72">
        <f>AA64+Y64+AC64</f>
        <v>0.70325229033432535</v>
      </c>
      <c r="AE64">
        <f>AD64/F64</f>
        <v>1.0337384835136342E-2</v>
      </c>
      <c r="AF64" s="72">
        <f>IF(AE64&lt;$T$174,($T$174-AE64)*F64,0)</f>
        <v>0</v>
      </c>
      <c r="AG64" s="72">
        <f>AD64+AF64</f>
        <v>0.70325229033432535</v>
      </c>
      <c r="AH64" s="84">
        <f>IF(AF64=0,F64,0)</f>
        <v>68.03</v>
      </c>
      <c r="AI64" s="86">
        <f>-AH64*$T$122</f>
        <v>-8.212940068027621E-4</v>
      </c>
      <c r="AJ64" s="72">
        <f>AG64+AI64</f>
        <v>0.70243099632752259</v>
      </c>
      <c r="AK64">
        <f>AJ64/F64</f>
        <v>1.0325312308209945E-2</v>
      </c>
      <c r="AL64" s="72">
        <f>IF(AK64&lt;$T$174,($T$174-AK64)*Q64,0)</f>
        <v>0</v>
      </c>
      <c r="AN64" s="72">
        <f>$Z$108*F64</f>
        <v>5.1389853714157413E-2</v>
      </c>
      <c r="AO64" s="72">
        <f>$Z$109*F64</f>
        <v>0.10277970742831483</v>
      </c>
      <c r="AP64" s="90">
        <f>AJ64+AM64+AN64+AO64</f>
        <v>0.85660055746999486</v>
      </c>
    </row>
    <row r="65" spans="1:42" ht="15.75">
      <c r="B65" s="37"/>
      <c r="C65" s="38"/>
      <c r="D65" s="39"/>
      <c r="E65" s="35"/>
      <c r="F65" s="35"/>
      <c r="G65" s="6">
        <v>25482348</v>
      </c>
      <c r="H65" s="11" t="s">
        <v>62</v>
      </c>
      <c r="I65" s="11"/>
      <c r="J65" s="11">
        <v>7</v>
      </c>
      <c r="K65" s="16" t="s">
        <v>104</v>
      </c>
      <c r="L65" s="98">
        <f t="shared" si="15"/>
        <v>1085</v>
      </c>
      <c r="M65" s="98">
        <f t="shared" si="8"/>
        <v>1.085</v>
      </c>
      <c r="N65" s="98">
        <v>1.34</v>
      </c>
      <c r="O65" s="98">
        <v>0.9</v>
      </c>
      <c r="P65" s="102">
        <f t="shared" si="9"/>
        <v>1.3085100000000001</v>
      </c>
      <c r="R65" s="62">
        <f ca="1">показники!F51</f>
        <v>248</v>
      </c>
      <c r="S65" s="62">
        <f ca="1">показники!J51</f>
        <v>103</v>
      </c>
      <c r="T65" s="62">
        <f t="shared" si="10"/>
        <v>145</v>
      </c>
      <c r="U65" s="75">
        <f t="shared" si="11"/>
        <v>189.73395000000002</v>
      </c>
      <c r="AA65" s="70"/>
      <c r="AB65" s="84"/>
      <c r="AC65" s="77"/>
      <c r="AD65" s="64"/>
      <c r="AF65" s="64"/>
      <c r="AG65" s="64"/>
      <c r="AH65" s="84"/>
      <c r="AI65" s="77"/>
      <c r="AJ65" s="64"/>
      <c r="AP65" s="91"/>
    </row>
    <row r="66" spans="1:42" ht="15.75">
      <c r="B66" s="37"/>
      <c r="C66" s="38"/>
      <c r="D66" s="39"/>
      <c r="E66" s="35"/>
      <c r="F66" s="35"/>
      <c r="G66" s="6">
        <v>25482344</v>
      </c>
      <c r="H66" s="11" t="s">
        <v>62</v>
      </c>
      <c r="I66" s="11"/>
      <c r="J66" s="11">
        <v>15</v>
      </c>
      <c r="K66" s="16" t="s">
        <v>105</v>
      </c>
      <c r="L66" s="98">
        <f t="shared" si="15"/>
        <v>2325</v>
      </c>
      <c r="M66" s="98">
        <f t="shared" si="8"/>
        <v>2.3250000000000002</v>
      </c>
      <c r="N66" s="98">
        <v>1.34</v>
      </c>
      <c r="O66" s="98">
        <v>0.9</v>
      </c>
      <c r="P66" s="102">
        <f t="shared" si="9"/>
        <v>2.8039500000000004</v>
      </c>
      <c r="R66" s="62">
        <f ca="1">показники!F52</f>
        <v>76</v>
      </c>
      <c r="S66" s="62">
        <f ca="1">показники!J52</f>
        <v>31</v>
      </c>
      <c r="T66" s="62">
        <f t="shared" si="10"/>
        <v>45</v>
      </c>
      <c r="U66" s="75">
        <f t="shared" si="11"/>
        <v>126.17775000000002</v>
      </c>
      <c r="AA66" s="70"/>
      <c r="AB66" s="84"/>
      <c r="AC66" s="77"/>
      <c r="AD66" s="64"/>
      <c r="AF66" s="64"/>
      <c r="AG66" s="64"/>
      <c r="AH66" s="84"/>
      <c r="AI66" s="77"/>
      <c r="AJ66" s="64"/>
      <c r="AP66" s="91"/>
    </row>
    <row r="67" spans="1:42" ht="15.75">
      <c r="B67" s="37"/>
      <c r="C67" s="38"/>
      <c r="D67" s="39"/>
      <c r="E67" s="35"/>
      <c r="F67" s="35"/>
      <c r="G67" s="6">
        <v>25482340</v>
      </c>
      <c r="H67" s="11" t="s">
        <v>64</v>
      </c>
      <c r="I67" s="11"/>
      <c r="J67" s="11">
        <v>10</v>
      </c>
      <c r="K67" s="16" t="s">
        <v>103</v>
      </c>
      <c r="L67" s="98">
        <f t="shared" si="15"/>
        <v>1550</v>
      </c>
      <c r="M67" s="98">
        <f t="shared" si="8"/>
        <v>1.55</v>
      </c>
      <c r="N67" s="98">
        <v>1.34</v>
      </c>
      <c r="O67" s="98">
        <v>0.9</v>
      </c>
      <c r="P67" s="102">
        <f t="shared" si="9"/>
        <v>1.8693000000000004</v>
      </c>
      <c r="R67" s="62">
        <f ca="1">показники!F53</f>
        <v>72</v>
      </c>
      <c r="S67" s="62">
        <f ca="1">показники!J53</f>
        <v>29</v>
      </c>
      <c r="T67" s="62">
        <f t="shared" si="10"/>
        <v>43</v>
      </c>
      <c r="U67" s="75">
        <f t="shared" si="11"/>
        <v>80.379900000000021</v>
      </c>
      <c r="AA67" s="70"/>
      <c r="AB67" s="84"/>
      <c r="AC67" s="77"/>
      <c r="AD67" s="64"/>
      <c r="AF67" s="64"/>
      <c r="AG67" s="64"/>
      <c r="AH67" s="84"/>
      <c r="AI67" s="77"/>
      <c r="AJ67" s="64"/>
      <c r="AP67" s="91"/>
    </row>
    <row r="68" spans="1:42" ht="16.5" thickBot="1">
      <c r="B68" s="37"/>
      <c r="C68" s="38"/>
      <c r="D68" s="39"/>
      <c r="E68" s="35"/>
      <c r="F68" s="35"/>
      <c r="G68" s="7">
        <v>25482343</v>
      </c>
      <c r="H68" s="14" t="s">
        <v>63</v>
      </c>
      <c r="I68" s="14"/>
      <c r="J68" s="14">
        <v>6</v>
      </c>
      <c r="K68" s="17" t="s">
        <v>86</v>
      </c>
      <c r="L68" s="98">
        <f t="shared" si="15"/>
        <v>930</v>
      </c>
      <c r="M68" s="98">
        <f t="shared" si="8"/>
        <v>0.93</v>
      </c>
      <c r="N68" s="98">
        <v>1.34</v>
      </c>
      <c r="O68" s="98">
        <v>0.9</v>
      </c>
      <c r="P68" s="102">
        <f t="shared" si="9"/>
        <v>1.1215800000000002</v>
      </c>
      <c r="R68" s="63">
        <f ca="1">показники!F54</f>
        <v>122</v>
      </c>
      <c r="S68" s="63">
        <f ca="1">показники!J54</f>
        <v>56</v>
      </c>
      <c r="T68" s="63">
        <f t="shared" si="10"/>
        <v>66</v>
      </c>
      <c r="U68" s="75">
        <f t="shared" si="11"/>
        <v>74.024280000000019</v>
      </c>
      <c r="AA68" s="70"/>
      <c r="AB68" s="84"/>
      <c r="AC68" s="77"/>
      <c r="AF68" s="64"/>
      <c r="AH68" s="84"/>
      <c r="AI68" s="77"/>
      <c r="AP68" s="91"/>
    </row>
    <row r="69" spans="1:42" ht="16.5" thickBot="1">
      <c r="A69" s="18">
        <v>26</v>
      </c>
      <c r="B69" s="4" t="s">
        <v>49</v>
      </c>
      <c r="C69" s="19">
        <v>9</v>
      </c>
      <c r="D69" s="19">
        <v>2</v>
      </c>
      <c r="E69" s="25">
        <v>56.1</v>
      </c>
      <c r="F69" s="25">
        <v>52.3</v>
      </c>
      <c r="G69" s="6"/>
      <c r="H69" s="27"/>
      <c r="I69" s="27"/>
      <c r="J69" s="27"/>
      <c r="K69" s="28"/>
      <c r="L69" s="98"/>
      <c r="M69" s="98"/>
      <c r="N69" s="98"/>
      <c r="O69" s="98"/>
      <c r="P69" s="102"/>
      <c r="R69" s="60"/>
      <c r="S69" s="60"/>
      <c r="T69" s="60"/>
      <c r="U69" s="75"/>
      <c r="AA69" s="70"/>
      <c r="AB69" s="84">
        <f>IF(AA69=0,F69,0)</f>
        <v>52.3</v>
      </c>
      <c r="AC69" s="86">
        <f>-AB69*$T$118</f>
        <v>-6.1546911805533962E-2</v>
      </c>
      <c r="AD69" s="64"/>
      <c r="AF69" s="64"/>
      <c r="AG69" s="64"/>
      <c r="AH69" s="84">
        <f>IF(AF69=0,F69,0)</f>
        <v>52.3</v>
      </c>
      <c r="AI69" s="86">
        <f>-AH69*$T$122</f>
        <v>-6.3139315825054315E-4</v>
      </c>
      <c r="AJ69" s="64"/>
      <c r="AM69" s="72">
        <f>F69*$Y$167</f>
        <v>1.0679974018960114</v>
      </c>
      <c r="AN69" s="72">
        <f>$Z$108*F69</f>
        <v>3.9507413630022525E-2</v>
      </c>
      <c r="AO69" s="72">
        <f>$Z$109*F69</f>
        <v>7.9014827260045051E-2</v>
      </c>
      <c r="AP69" s="90">
        <f>AJ69+AM69+AN69+AO69</f>
        <v>1.1865196427860789</v>
      </c>
    </row>
    <row r="70" spans="1:42" ht="15.75">
      <c r="A70" s="18">
        <v>27</v>
      </c>
      <c r="B70" s="21" t="s">
        <v>50</v>
      </c>
      <c r="C70" s="22">
        <v>9</v>
      </c>
      <c r="D70" s="19">
        <v>2</v>
      </c>
      <c r="E70" s="24">
        <v>55.7</v>
      </c>
      <c r="F70" s="24">
        <v>51.9</v>
      </c>
      <c r="G70" s="8">
        <v>25482327</v>
      </c>
      <c r="H70" s="13" t="s">
        <v>62</v>
      </c>
      <c r="I70" s="13" t="s">
        <v>80</v>
      </c>
      <c r="J70" s="13">
        <v>9</v>
      </c>
      <c r="K70" s="15" t="s">
        <v>103</v>
      </c>
      <c r="L70" s="98">
        <f t="shared" ref="L70:L75" si="16">J70*$K$183</f>
        <v>1395</v>
      </c>
      <c r="M70" s="98">
        <f t="shared" si="8"/>
        <v>1.395</v>
      </c>
      <c r="N70" s="98">
        <v>1.34</v>
      </c>
      <c r="O70" s="98">
        <v>0.9</v>
      </c>
      <c r="P70" s="102">
        <f t="shared" si="9"/>
        <v>1.6823700000000001</v>
      </c>
      <c r="R70" s="61">
        <f ca="1">показники!F55</f>
        <v>143</v>
      </c>
      <c r="S70" s="61">
        <f ca="1">показники!J55</f>
        <v>125</v>
      </c>
      <c r="T70" s="61">
        <f t="shared" si="10"/>
        <v>18</v>
      </c>
      <c r="U70" s="75">
        <f t="shared" si="11"/>
        <v>30.282660000000003</v>
      </c>
      <c r="V70">
        <f>SUM(T70:T72)</f>
        <v>109</v>
      </c>
      <c r="W70" s="75">
        <f>SUM(U70:U72)</f>
        <v>141.13215000000002</v>
      </c>
      <c r="X70" s="70">
        <f>W70/F70</f>
        <v>2.719309248554914</v>
      </c>
      <c r="Y70" s="70">
        <f>$T$156*W70</f>
        <v>0.18275627708791661</v>
      </c>
      <c r="Z70">
        <f>Y70/F69</f>
        <v>3.4943838831341611E-3</v>
      </c>
      <c r="AA70" s="70">
        <f>IF(Z70&lt;$T$174,($T$174-Z70)*F70,0)</f>
        <v>0.15188613273463791</v>
      </c>
      <c r="AB70" s="84">
        <f>IF(AA70=0,F70,0)</f>
        <v>0</v>
      </c>
      <c r="AC70" s="86">
        <f>-AB70*$T$118</f>
        <v>0</v>
      </c>
      <c r="AD70" s="72">
        <f>AA70+Y70+AC70</f>
        <v>0.33464240982255455</v>
      </c>
      <c r="AE70">
        <f>AD70/F70</f>
        <v>6.4478306324191629E-3</v>
      </c>
      <c r="AF70" s="72">
        <f>IF(AE70&lt;$T$174,($T$174-AE70)*F70,0)</f>
        <v>0</v>
      </c>
      <c r="AG70" s="72">
        <f>AD70+AF70</f>
        <v>0.33464240982255455</v>
      </c>
      <c r="AH70" s="84">
        <f>IF(AF70=0,F70,0)</f>
        <v>51.9</v>
      </c>
      <c r="AI70" s="86">
        <f>-AH70*$T$122</f>
        <v>-6.2656414747998452E-4</v>
      </c>
      <c r="AJ70" s="72">
        <f>AG70+AI70</f>
        <v>0.33401584567507459</v>
      </c>
      <c r="AK70">
        <f>AJ70/F70</f>
        <v>6.4357581054927671E-3</v>
      </c>
      <c r="AL70" s="72">
        <f>IF(AK70&lt;$T$174,($T$174-AK70)*Q70,0)</f>
        <v>0</v>
      </c>
      <c r="AN70" s="72">
        <f>$Z$108*F70</f>
        <v>3.9205253678741281E-2</v>
      </c>
      <c r="AO70" s="72">
        <f>$Z$109*F70</f>
        <v>7.8410507357482562E-2</v>
      </c>
      <c r="AP70" s="90">
        <f>AJ70+AM70+AN70+AO70</f>
        <v>0.45163160671129843</v>
      </c>
    </row>
    <row r="71" spans="1:42" ht="15.75">
      <c r="B71" s="37"/>
      <c r="C71" s="38"/>
      <c r="D71" s="39"/>
      <c r="E71" s="35"/>
      <c r="F71" s="35"/>
      <c r="G71" s="6">
        <v>25482321</v>
      </c>
      <c r="H71" s="11" t="s">
        <v>66</v>
      </c>
      <c r="I71" s="11"/>
      <c r="J71" s="11">
        <v>8</v>
      </c>
      <c r="K71" s="16" t="s">
        <v>90</v>
      </c>
      <c r="L71" s="98">
        <f t="shared" si="16"/>
        <v>1240</v>
      </c>
      <c r="M71" s="98">
        <f t="shared" si="8"/>
        <v>1.24</v>
      </c>
      <c r="N71" s="98">
        <v>1.34</v>
      </c>
      <c r="O71" s="98">
        <v>0.9</v>
      </c>
      <c r="P71" s="102">
        <f t="shared" si="9"/>
        <v>1.4954400000000001</v>
      </c>
      <c r="R71" s="62">
        <f ca="1">показники!F56</f>
        <v>255</v>
      </c>
      <c r="S71" s="62">
        <f ca="1">показники!J56</f>
        <v>191</v>
      </c>
      <c r="T71" s="62">
        <f t="shared" si="10"/>
        <v>64</v>
      </c>
      <c r="U71" s="75">
        <f t="shared" si="11"/>
        <v>95.708160000000007</v>
      </c>
      <c r="AA71" s="70"/>
      <c r="AB71" s="84"/>
      <c r="AC71" s="77"/>
      <c r="AD71" s="64"/>
      <c r="AF71" s="64"/>
      <c r="AG71" s="64"/>
      <c r="AH71" s="84"/>
      <c r="AI71" s="77"/>
      <c r="AJ71" s="64"/>
      <c r="AP71" s="91"/>
    </row>
    <row r="72" spans="1:42" ht="16.5" thickBot="1">
      <c r="B72" s="37"/>
      <c r="C72" s="38"/>
      <c r="D72" s="39"/>
      <c r="E72" s="35"/>
      <c r="F72" s="35"/>
      <c r="G72" s="7">
        <v>25482326</v>
      </c>
      <c r="H72" s="14" t="s">
        <v>63</v>
      </c>
      <c r="I72" s="14"/>
      <c r="J72" s="14">
        <v>3</v>
      </c>
      <c r="K72" s="17" t="s">
        <v>85</v>
      </c>
      <c r="L72" s="98">
        <f t="shared" si="16"/>
        <v>465</v>
      </c>
      <c r="M72" s="98">
        <f t="shared" si="8"/>
        <v>0.46500000000000002</v>
      </c>
      <c r="N72" s="98">
        <v>1.34</v>
      </c>
      <c r="O72" s="98">
        <v>0.9</v>
      </c>
      <c r="P72" s="102">
        <f t="shared" si="9"/>
        <v>0.56079000000000012</v>
      </c>
      <c r="R72" s="63">
        <f ca="1">показники!F57</f>
        <v>315</v>
      </c>
      <c r="S72" s="63">
        <f ca="1">показники!J57</f>
        <v>288</v>
      </c>
      <c r="T72" s="63">
        <f t="shared" si="10"/>
        <v>27</v>
      </c>
      <c r="U72" s="75">
        <f t="shared" si="11"/>
        <v>15.141330000000004</v>
      </c>
      <c r="AA72" s="70"/>
      <c r="AB72" s="84"/>
      <c r="AC72" s="77"/>
      <c r="AF72" s="64"/>
      <c r="AH72" s="84"/>
      <c r="AI72" s="77"/>
      <c r="AP72" s="91"/>
    </row>
    <row r="73" spans="1:42" ht="15.75">
      <c r="A73" s="18">
        <v>28</v>
      </c>
      <c r="B73" s="21" t="s">
        <v>51</v>
      </c>
      <c r="C73" s="22">
        <v>9</v>
      </c>
      <c r="D73" s="19">
        <v>3</v>
      </c>
      <c r="E73" s="26">
        <v>73.400000000000006</v>
      </c>
      <c r="F73" s="26">
        <v>66.8</v>
      </c>
      <c r="G73" s="8">
        <v>25482685</v>
      </c>
      <c r="H73" s="13" t="s">
        <v>65</v>
      </c>
      <c r="I73" s="13" t="s">
        <v>80</v>
      </c>
      <c r="J73" s="13">
        <v>9</v>
      </c>
      <c r="K73" s="15" t="s">
        <v>84</v>
      </c>
      <c r="L73" s="98">
        <f t="shared" si="16"/>
        <v>1395</v>
      </c>
      <c r="M73" s="98">
        <f t="shared" ref="M73:M103" si="17">L73/1000</f>
        <v>1.395</v>
      </c>
      <c r="N73" s="98">
        <v>1.34</v>
      </c>
      <c r="O73" s="98">
        <v>0.9</v>
      </c>
      <c r="P73" s="102">
        <f t="shared" ref="P73:P103" si="18">M73*N73*O73</f>
        <v>1.6823700000000001</v>
      </c>
      <c r="R73" s="61">
        <f ca="1">показники!F58</f>
        <v>243</v>
      </c>
      <c r="S73" s="61">
        <f ca="1">показники!J58</f>
        <v>171</v>
      </c>
      <c r="T73" s="61">
        <f t="shared" ref="T73:T103" si="19">R73-S73</f>
        <v>72</v>
      </c>
      <c r="U73" s="75">
        <f t="shared" ref="U73:U103" si="20">T73*P73</f>
        <v>121.13064000000001</v>
      </c>
      <c r="V73">
        <f>SUM(T73:T76)</f>
        <v>355</v>
      </c>
      <c r="W73" s="75">
        <f>SUM(U73:U76)</f>
        <v>656.6426100000001</v>
      </c>
      <c r="X73" s="70">
        <f>W73/F73</f>
        <v>9.8299791916167685</v>
      </c>
      <c r="Y73" s="70">
        <f>$T$156*W73</f>
        <v>0.85030631773761511</v>
      </c>
      <c r="Z73">
        <f>Y73/F73</f>
        <v>1.2729136493078072E-2</v>
      </c>
      <c r="AA73" s="70">
        <f>IF(Z73&lt;$T$174,($T$174-Z73)*F73,0)</f>
        <v>0</v>
      </c>
      <c r="AB73" s="84">
        <f>IF(AA73=0,F73,0)</f>
        <v>66.8</v>
      </c>
      <c r="AC73" s="86">
        <f>-AB73*$T$118</f>
        <v>-7.8610587162708773E-2</v>
      </c>
      <c r="AD73" s="72">
        <f>AA73+Y73+AC73</f>
        <v>0.77169573057490637</v>
      </c>
      <c r="AE73">
        <f>AD73/F73</f>
        <v>1.1552331296031533E-2</v>
      </c>
      <c r="AF73" s="72">
        <f>IF(AE73&lt;$T$174,($T$174-AE73)*F73,0)</f>
        <v>0</v>
      </c>
      <c r="AG73" s="72">
        <f>AD73+AF73</f>
        <v>0.77169573057490637</v>
      </c>
      <c r="AH73" s="84">
        <f>IF(AF73=0,F73,0)</f>
        <v>66.8</v>
      </c>
      <c r="AI73" s="86">
        <f>-AH73*$T$122</f>
        <v>-8.0644479868329422E-4</v>
      </c>
      <c r="AJ73" s="72">
        <f>AG73+AI73</f>
        <v>0.77088928577622307</v>
      </c>
      <c r="AK73">
        <f>AJ73/F73</f>
        <v>1.1540258769105137E-2</v>
      </c>
      <c r="AL73" s="72">
        <f>IF(AK73&lt;$T$174,($T$174-AK73)*Q73,0)</f>
        <v>0</v>
      </c>
      <c r="AN73" s="72">
        <f>$Z$108*F73</f>
        <v>5.0460711863967583E-2</v>
      </c>
      <c r="AO73" s="72">
        <f>$Z$109*F73</f>
        <v>0.10092142372793517</v>
      </c>
      <c r="AP73" s="90">
        <f>AJ73+AM73+AN73+AO73</f>
        <v>0.92227142136812579</v>
      </c>
    </row>
    <row r="74" spans="1:42" ht="15.75">
      <c r="B74" s="37"/>
      <c r="C74" s="38"/>
      <c r="D74" s="39"/>
      <c r="E74" s="35"/>
      <c r="F74" s="35"/>
      <c r="G74" s="6">
        <v>25482684</v>
      </c>
      <c r="H74" s="11" t="s">
        <v>62</v>
      </c>
      <c r="I74" s="11" t="s">
        <v>80</v>
      </c>
      <c r="J74" s="11">
        <v>12</v>
      </c>
      <c r="K74" s="16" t="s">
        <v>83</v>
      </c>
      <c r="L74" s="98">
        <f t="shared" si="16"/>
        <v>1860</v>
      </c>
      <c r="M74" s="98">
        <f t="shared" si="17"/>
        <v>1.86</v>
      </c>
      <c r="N74" s="98">
        <v>1.34</v>
      </c>
      <c r="O74" s="98">
        <v>0.9</v>
      </c>
      <c r="P74" s="102">
        <f t="shared" si="18"/>
        <v>2.2431600000000005</v>
      </c>
      <c r="R74" s="62">
        <f ca="1">показники!F59</f>
        <v>305</v>
      </c>
      <c r="S74" s="62">
        <f ca="1">показники!J59</f>
        <v>208</v>
      </c>
      <c r="T74" s="62">
        <f t="shared" si="19"/>
        <v>97</v>
      </c>
      <c r="U74" s="75">
        <f t="shared" si="20"/>
        <v>217.58652000000004</v>
      </c>
      <c r="AA74" s="70"/>
      <c r="AB74" s="84"/>
      <c r="AC74" s="77"/>
      <c r="AD74" s="64"/>
      <c r="AF74" s="64"/>
      <c r="AG74" s="64"/>
      <c r="AH74" s="84"/>
      <c r="AI74" s="77"/>
      <c r="AJ74" s="64"/>
      <c r="AP74" s="91"/>
    </row>
    <row r="75" spans="1:42" ht="15.75">
      <c r="B75" s="37"/>
      <c r="C75" s="38"/>
      <c r="D75" s="39"/>
      <c r="E75" s="35"/>
      <c r="F75" s="35"/>
      <c r="G75" s="6">
        <v>25482683</v>
      </c>
      <c r="H75" s="11" t="s">
        <v>64</v>
      </c>
      <c r="I75" s="11" t="s">
        <v>80</v>
      </c>
      <c r="J75" s="11">
        <v>11</v>
      </c>
      <c r="K75" s="16" t="s">
        <v>82</v>
      </c>
      <c r="L75" s="98">
        <f t="shared" si="16"/>
        <v>1705</v>
      </c>
      <c r="M75" s="98">
        <f t="shared" si="17"/>
        <v>1.7050000000000001</v>
      </c>
      <c r="N75" s="98">
        <v>1.34</v>
      </c>
      <c r="O75" s="98">
        <v>0.9</v>
      </c>
      <c r="P75" s="102">
        <f t="shared" si="18"/>
        <v>2.0562300000000002</v>
      </c>
      <c r="R75" s="62">
        <f ca="1">показники!F60</f>
        <v>299</v>
      </c>
      <c r="S75" s="62">
        <f ca="1">показники!J60</f>
        <v>196</v>
      </c>
      <c r="T75" s="62">
        <f t="shared" si="19"/>
        <v>103</v>
      </c>
      <c r="U75" s="75">
        <f t="shared" si="20"/>
        <v>211.79169000000002</v>
      </c>
      <c r="AA75" s="70"/>
      <c r="AB75" s="84"/>
      <c r="AC75" s="77"/>
      <c r="AD75" s="64"/>
      <c r="AF75" s="64"/>
      <c r="AG75" s="64"/>
      <c r="AH75" s="84"/>
      <c r="AI75" s="77"/>
      <c r="AJ75" s="64"/>
      <c r="AP75" s="91"/>
    </row>
    <row r="76" spans="1:42" ht="16.5" thickBot="1">
      <c r="B76" s="37"/>
      <c r="C76" s="38"/>
      <c r="D76" s="39"/>
      <c r="E76" s="35"/>
      <c r="F76" s="35"/>
      <c r="G76" s="7">
        <v>25482688</v>
      </c>
      <c r="H76" s="14" t="s">
        <v>63</v>
      </c>
      <c r="I76" s="14" t="s">
        <v>76</v>
      </c>
      <c r="J76" s="14">
        <v>6</v>
      </c>
      <c r="K76" s="17" t="s">
        <v>106</v>
      </c>
      <c r="L76" s="98">
        <f>J76*$K$184</f>
        <v>1110</v>
      </c>
      <c r="M76" s="98">
        <f t="shared" si="17"/>
        <v>1.1100000000000001</v>
      </c>
      <c r="N76" s="98">
        <v>1.28</v>
      </c>
      <c r="O76" s="98">
        <v>0.9</v>
      </c>
      <c r="P76" s="102">
        <f t="shared" si="18"/>
        <v>1.2787200000000001</v>
      </c>
      <c r="R76" s="63">
        <f ca="1">показники!F61</f>
        <v>195</v>
      </c>
      <c r="S76" s="63">
        <f ca="1">показники!J61</f>
        <v>112</v>
      </c>
      <c r="T76" s="63">
        <f t="shared" si="19"/>
        <v>83</v>
      </c>
      <c r="U76" s="75">
        <f t="shared" si="20"/>
        <v>106.13376000000001</v>
      </c>
      <c r="AA76" s="70"/>
      <c r="AB76" s="84"/>
      <c r="AC76" s="77"/>
      <c r="AF76" s="64"/>
      <c r="AH76" s="84"/>
      <c r="AI76" s="77"/>
      <c r="AP76" s="91"/>
    </row>
    <row r="77" spans="1:42" ht="15.75">
      <c r="A77" s="18">
        <v>29</v>
      </c>
      <c r="B77" s="21" t="s">
        <v>52</v>
      </c>
      <c r="C77" s="22">
        <v>10</v>
      </c>
      <c r="D77" s="19">
        <v>3</v>
      </c>
      <c r="E77" s="26">
        <v>73.400000000000006</v>
      </c>
      <c r="F77" s="26">
        <v>70.8</v>
      </c>
      <c r="G77" s="8">
        <v>25482318</v>
      </c>
      <c r="H77" s="13" t="s">
        <v>65</v>
      </c>
      <c r="I77" s="13" t="s">
        <v>80</v>
      </c>
      <c r="J77" s="13">
        <v>9</v>
      </c>
      <c r="K77" s="15" t="s">
        <v>90</v>
      </c>
      <c r="L77" s="98">
        <f>J77*$K$183</f>
        <v>1395</v>
      </c>
      <c r="M77" s="98">
        <f t="shared" si="17"/>
        <v>1.395</v>
      </c>
      <c r="N77" s="98">
        <v>1.34</v>
      </c>
      <c r="O77" s="98">
        <v>0.9</v>
      </c>
      <c r="P77" s="102">
        <f t="shared" si="18"/>
        <v>1.6823700000000001</v>
      </c>
      <c r="R77" s="61">
        <f ca="1">показники!F62</f>
        <v>362</v>
      </c>
      <c r="S77" s="61">
        <f ca="1">показники!J62</f>
        <v>239</v>
      </c>
      <c r="T77" s="61">
        <f t="shared" si="19"/>
        <v>123</v>
      </c>
      <c r="U77" s="75">
        <f t="shared" si="20"/>
        <v>206.93151000000003</v>
      </c>
      <c r="V77">
        <f>SUM(T77:T80)</f>
        <v>220</v>
      </c>
      <c r="W77" s="75">
        <f>SUM(U77:U80)</f>
        <v>394.47711000000004</v>
      </c>
      <c r="X77" s="70">
        <f>W77/F77</f>
        <v>5.5717105932203399</v>
      </c>
      <c r="Y77" s="70">
        <f>$T$156*W77</f>
        <v>0.51082030579142002</v>
      </c>
      <c r="Z77">
        <f>Y77/F77</f>
        <v>7.2149760705002832E-3</v>
      </c>
      <c r="AA77" s="70">
        <f>IF(Z77&lt;$T$174,($T$174-Z77)*F77,0)</f>
        <v>0</v>
      </c>
      <c r="AB77" s="84">
        <f>IF(AA77=0,F77,0)</f>
        <v>70.8</v>
      </c>
      <c r="AC77" s="86">
        <f>-AB77*$T$118</f>
        <v>-8.3317807950894926E-2</v>
      </c>
      <c r="AD77" s="72">
        <f>AA77+Y77+AC77</f>
        <v>0.42750249784052508</v>
      </c>
      <c r="AE77">
        <f>AD77/F77</f>
        <v>6.0381708734537441E-3</v>
      </c>
      <c r="AF77" s="72">
        <f>IF(AE77&lt;$T$174,($T$174-AE77)*F77,0)</f>
        <v>2.7097148862105014E-2</v>
      </c>
      <c r="AG77" s="72">
        <f>AD77+AF77</f>
        <v>0.45459964670263009</v>
      </c>
      <c r="AH77" s="84">
        <f>IF(AF77=0,F77,0)</f>
        <v>0</v>
      </c>
      <c r="AI77" s="86">
        <f>-AH77*$T$122</f>
        <v>0</v>
      </c>
      <c r="AJ77" s="72">
        <f>AG77+AI77</f>
        <v>0.45459964670263009</v>
      </c>
      <c r="AK77">
        <f>AJ77/F77</f>
        <v>6.4208989647264137E-3</v>
      </c>
      <c r="AL77" s="72">
        <f>IF(AK77&lt;$T$174,($T$174-AK77)*Q77,0)</f>
        <v>0</v>
      </c>
      <c r="AN77" s="72">
        <f>$Z$108*F77</f>
        <v>5.3482311376780015E-2</v>
      </c>
      <c r="AO77" s="72">
        <f>$Z$109*F77</f>
        <v>0.10696462275356003</v>
      </c>
      <c r="AP77" s="90">
        <f>AJ77+AM77+AN77+AO77</f>
        <v>0.61504658083297015</v>
      </c>
    </row>
    <row r="78" spans="1:42" ht="15.75">
      <c r="B78" s="37"/>
      <c r="C78" s="38"/>
      <c r="D78" s="19"/>
      <c r="E78" s="5"/>
      <c r="F78" s="5"/>
      <c r="G78" s="6">
        <v>25482316</v>
      </c>
      <c r="H78" s="11" t="s">
        <v>62</v>
      </c>
      <c r="I78" s="11" t="s">
        <v>76</v>
      </c>
      <c r="J78" s="11">
        <v>10</v>
      </c>
      <c r="K78" s="16" t="s">
        <v>107</v>
      </c>
      <c r="L78" s="98">
        <f>J78*$K$184</f>
        <v>1850</v>
      </c>
      <c r="M78" s="98">
        <f t="shared" si="17"/>
        <v>1.85</v>
      </c>
      <c r="N78" s="98">
        <v>1.28</v>
      </c>
      <c r="O78" s="98">
        <v>0.9</v>
      </c>
      <c r="P78" s="102">
        <f t="shared" si="18"/>
        <v>2.1312000000000002</v>
      </c>
      <c r="R78" s="62">
        <f ca="1">показники!F63</f>
        <v>187</v>
      </c>
      <c r="S78" s="62">
        <f ca="1">показники!J63</f>
        <v>120</v>
      </c>
      <c r="T78" s="62">
        <f t="shared" si="19"/>
        <v>67</v>
      </c>
      <c r="U78" s="75">
        <f t="shared" si="20"/>
        <v>142.79040000000001</v>
      </c>
      <c r="AA78" s="70"/>
      <c r="AB78" s="84"/>
      <c r="AC78" s="77"/>
      <c r="AD78" s="64"/>
      <c r="AF78" s="64"/>
      <c r="AG78" s="64"/>
      <c r="AH78" s="84"/>
      <c r="AI78" s="77"/>
      <c r="AJ78" s="64"/>
      <c r="AP78" s="91"/>
    </row>
    <row r="79" spans="1:42" ht="15.75">
      <c r="B79" s="37"/>
      <c r="C79" s="38"/>
      <c r="D79" s="19"/>
      <c r="E79" s="5"/>
      <c r="F79" s="5"/>
      <c r="G79" s="6">
        <v>25482317</v>
      </c>
      <c r="H79" s="11" t="s">
        <v>64</v>
      </c>
      <c r="I79" s="11" t="s">
        <v>76</v>
      </c>
      <c r="J79" s="11">
        <v>10</v>
      </c>
      <c r="K79" s="16" t="s">
        <v>107</v>
      </c>
      <c r="L79" s="98">
        <f>J79*$K$184</f>
        <v>1850</v>
      </c>
      <c r="M79" s="98">
        <f t="shared" si="17"/>
        <v>1.85</v>
      </c>
      <c r="N79" s="98">
        <v>1.28</v>
      </c>
      <c r="O79" s="98">
        <v>0.9</v>
      </c>
      <c r="P79" s="102">
        <f t="shared" si="18"/>
        <v>2.1312000000000002</v>
      </c>
      <c r="R79" s="62">
        <f ca="1">показники!F64</f>
        <v>59</v>
      </c>
      <c r="S79" s="62">
        <f ca="1">показники!J64</f>
        <v>59</v>
      </c>
      <c r="T79" s="62">
        <f t="shared" si="19"/>
        <v>0</v>
      </c>
      <c r="U79" s="75">
        <f t="shared" si="20"/>
        <v>0</v>
      </c>
      <c r="AA79" s="70"/>
      <c r="AB79" s="84"/>
      <c r="AC79" s="77"/>
      <c r="AD79" s="64"/>
      <c r="AF79" s="64"/>
      <c r="AG79" s="64"/>
      <c r="AH79" s="84"/>
      <c r="AI79" s="77"/>
      <c r="AJ79" s="64"/>
      <c r="AP79" s="91"/>
    </row>
    <row r="80" spans="1:42" ht="16.5" thickBot="1">
      <c r="B80" s="37"/>
      <c r="C80" s="38"/>
      <c r="D80" s="19"/>
      <c r="E80" s="5"/>
      <c r="F80" s="5"/>
      <c r="G80" s="7">
        <v>25482342</v>
      </c>
      <c r="H80" s="14" t="s">
        <v>63</v>
      </c>
      <c r="I80" s="14" t="s">
        <v>76</v>
      </c>
      <c r="J80" s="14">
        <v>7</v>
      </c>
      <c r="K80" s="17" t="s">
        <v>108</v>
      </c>
      <c r="L80" s="98">
        <f>J80*$K$184</f>
        <v>1295</v>
      </c>
      <c r="M80" s="98">
        <f t="shared" si="17"/>
        <v>1.2949999999999999</v>
      </c>
      <c r="N80" s="98">
        <v>1.28</v>
      </c>
      <c r="O80" s="98">
        <v>0.9</v>
      </c>
      <c r="P80" s="102">
        <f t="shared" si="18"/>
        <v>1.4918400000000001</v>
      </c>
      <c r="R80" s="63">
        <f ca="1">показники!F65</f>
        <v>188</v>
      </c>
      <c r="S80" s="63">
        <f ca="1">показники!J65</f>
        <v>158</v>
      </c>
      <c r="T80" s="63">
        <f t="shared" si="19"/>
        <v>30</v>
      </c>
      <c r="U80" s="75">
        <f t="shared" si="20"/>
        <v>44.755200000000002</v>
      </c>
      <c r="AA80" s="70"/>
      <c r="AB80" s="84"/>
      <c r="AC80" s="77"/>
      <c r="AF80" s="64"/>
      <c r="AH80" s="84"/>
      <c r="AI80" s="77"/>
      <c r="AP80" s="91"/>
    </row>
    <row r="81" spans="1:42" ht="15.75">
      <c r="A81" s="18">
        <v>30</v>
      </c>
      <c r="B81" s="21" t="s">
        <v>53</v>
      </c>
      <c r="C81" s="22">
        <v>10</v>
      </c>
      <c r="D81" s="19">
        <v>2</v>
      </c>
      <c r="E81" s="24">
        <v>56</v>
      </c>
      <c r="F81" s="24">
        <v>52.2</v>
      </c>
      <c r="G81" s="8">
        <v>25482328</v>
      </c>
      <c r="H81" s="13" t="s">
        <v>62</v>
      </c>
      <c r="I81" s="13" t="s">
        <v>80</v>
      </c>
      <c r="J81" s="13">
        <v>9</v>
      </c>
      <c r="K81" s="15" t="s">
        <v>84</v>
      </c>
      <c r="L81" s="98">
        <f>J81*$K$183</f>
        <v>1395</v>
      </c>
      <c r="M81" s="98">
        <f t="shared" si="17"/>
        <v>1.395</v>
      </c>
      <c r="N81" s="98">
        <v>1.34</v>
      </c>
      <c r="O81" s="98">
        <v>0.9</v>
      </c>
      <c r="P81" s="102">
        <f t="shared" si="18"/>
        <v>1.6823700000000001</v>
      </c>
      <c r="R81" s="61">
        <f ca="1">показники!F66</f>
        <v>288</v>
      </c>
      <c r="S81" s="61">
        <f ca="1">показники!J66</f>
        <v>188</v>
      </c>
      <c r="T81" s="61">
        <f t="shared" si="19"/>
        <v>100</v>
      </c>
      <c r="U81" s="75">
        <f t="shared" si="20"/>
        <v>168.23700000000002</v>
      </c>
      <c r="V81">
        <f>SUM(T81:T83)</f>
        <v>439</v>
      </c>
      <c r="W81" s="75">
        <f>SUM(U81:U83)</f>
        <v>688.83705000000009</v>
      </c>
      <c r="X81" s="70">
        <f>W81/F81</f>
        <v>13.196112068965519</v>
      </c>
      <c r="Y81" s="70">
        <f>$T$156*W81</f>
        <v>0.89199586896552674</v>
      </c>
      <c r="Z81">
        <f>Y81/F81</f>
        <v>1.7088043466772541E-2</v>
      </c>
      <c r="AA81" s="70">
        <f>IF(Z81&lt;$T$174,($T$174-Z81)*F81,0)</f>
        <v>0</v>
      </c>
      <c r="AB81" s="84">
        <f>IF(AA81=0,F81,0)</f>
        <v>52.2</v>
      </c>
      <c r="AC81" s="86">
        <f>-AB81*$T$118</f>
        <v>-6.1429231285829312E-2</v>
      </c>
      <c r="AD81" s="72">
        <f>AA81+Y81+AC81</f>
        <v>0.83056663767969741</v>
      </c>
      <c r="AE81">
        <f>AD81/F81</f>
        <v>1.5911238269726003E-2</v>
      </c>
      <c r="AF81" s="72">
        <f>IF(AE81&lt;$T$174,($T$174-AE81)*F81,0)</f>
        <v>0</v>
      </c>
      <c r="AG81" s="72">
        <f>AD81+AF81</f>
        <v>0.83056663767969741</v>
      </c>
      <c r="AH81" s="84">
        <f>IF(AF81=0,F81,0)</f>
        <v>52.2</v>
      </c>
      <c r="AI81" s="86">
        <f>-AH81*$T$122</f>
        <v>-6.3018590555790363E-4</v>
      </c>
      <c r="AJ81" s="72">
        <f>AG81+AI81</f>
        <v>0.82993645177413955</v>
      </c>
      <c r="AK81">
        <f>AJ81/F81</f>
        <v>1.5899165742799606E-2</v>
      </c>
      <c r="AL81" s="72">
        <f>IF(AK81&lt;$T$174,($T$174-AK81)*Q81,0)</f>
        <v>0</v>
      </c>
      <c r="AN81" s="72">
        <f>$Z$108*F81</f>
        <v>3.9431873642202221E-2</v>
      </c>
      <c r="AO81" s="72">
        <f>$Z$109*F81</f>
        <v>7.8863747284404442E-2</v>
      </c>
      <c r="AP81" s="90">
        <f>AJ81+AM81+AN81+AO81</f>
        <v>0.94823207270074628</v>
      </c>
    </row>
    <row r="82" spans="1:42" ht="15.75">
      <c r="B82" s="37"/>
      <c r="C82" s="38"/>
      <c r="D82" s="39"/>
      <c r="E82" s="35"/>
      <c r="F82" s="35"/>
      <c r="G82" s="6">
        <v>25482338</v>
      </c>
      <c r="H82" s="11" t="s">
        <v>66</v>
      </c>
      <c r="I82" s="11"/>
      <c r="J82" s="11">
        <v>10</v>
      </c>
      <c r="K82" s="16" t="s">
        <v>103</v>
      </c>
      <c r="L82" s="98">
        <f>J82*$K$183</f>
        <v>1550</v>
      </c>
      <c r="M82" s="98">
        <f t="shared" si="17"/>
        <v>1.55</v>
      </c>
      <c r="N82" s="98">
        <v>1.34</v>
      </c>
      <c r="O82" s="98">
        <v>0.9</v>
      </c>
      <c r="P82" s="102">
        <f t="shared" si="18"/>
        <v>1.8693000000000004</v>
      </c>
      <c r="R82" s="62">
        <f ca="1">показники!F67</f>
        <v>657</v>
      </c>
      <c r="S82" s="62">
        <f ca="1">показники!J67</f>
        <v>439</v>
      </c>
      <c r="T82" s="62">
        <f t="shared" si="19"/>
        <v>218</v>
      </c>
      <c r="U82" s="75">
        <f t="shared" si="20"/>
        <v>407.50740000000008</v>
      </c>
      <c r="AA82" s="70"/>
      <c r="AB82" s="84"/>
      <c r="AC82" s="77"/>
      <c r="AD82" s="64"/>
      <c r="AF82" s="64"/>
      <c r="AG82" s="64"/>
      <c r="AH82" s="84"/>
      <c r="AI82" s="77"/>
      <c r="AJ82" s="64"/>
      <c r="AP82" s="91"/>
    </row>
    <row r="83" spans="1:42" ht="16.5" thickBot="1">
      <c r="B83" s="37"/>
      <c r="C83" s="38"/>
      <c r="D83" s="39"/>
      <c r="E83" s="35"/>
      <c r="F83" s="35"/>
      <c r="G83" s="7">
        <v>25482337</v>
      </c>
      <c r="H83" s="14" t="s">
        <v>63</v>
      </c>
      <c r="I83" s="14"/>
      <c r="J83" s="14">
        <v>5</v>
      </c>
      <c r="K83" s="17" t="s">
        <v>91</v>
      </c>
      <c r="L83" s="98">
        <f>J83*$K$183</f>
        <v>775</v>
      </c>
      <c r="M83" s="98">
        <f t="shared" si="17"/>
        <v>0.77500000000000002</v>
      </c>
      <c r="N83" s="98">
        <v>1.34</v>
      </c>
      <c r="O83" s="98">
        <v>0.9</v>
      </c>
      <c r="P83" s="102">
        <f t="shared" si="18"/>
        <v>0.9346500000000002</v>
      </c>
      <c r="R83" s="63">
        <f ca="1">показники!F68</f>
        <v>381</v>
      </c>
      <c r="S83" s="63">
        <f ca="1">показники!J68</f>
        <v>260</v>
      </c>
      <c r="T83" s="63">
        <f t="shared" si="19"/>
        <v>121</v>
      </c>
      <c r="U83" s="75">
        <f t="shared" si="20"/>
        <v>113.09265000000002</v>
      </c>
      <c r="AA83" s="70"/>
      <c r="AB83" s="84"/>
      <c r="AC83" s="77"/>
      <c r="AF83" s="64"/>
      <c r="AH83" s="84"/>
      <c r="AI83" s="77"/>
      <c r="AP83" s="91"/>
    </row>
    <row r="84" spans="1:42" ht="16.5" thickBot="1">
      <c r="A84" s="18">
        <v>31</v>
      </c>
      <c r="B84" s="4" t="s">
        <v>54</v>
      </c>
      <c r="C84" s="19">
        <v>10</v>
      </c>
      <c r="D84" s="19">
        <v>3</v>
      </c>
      <c r="E84" s="26">
        <v>75.17</v>
      </c>
      <c r="F84" s="26">
        <v>75.17</v>
      </c>
      <c r="G84" s="6"/>
      <c r="H84" s="27"/>
      <c r="I84" s="27"/>
      <c r="J84" s="27"/>
      <c r="K84" s="28"/>
      <c r="L84" s="98"/>
      <c r="M84" s="98"/>
      <c r="N84" s="98"/>
      <c r="O84" s="98"/>
      <c r="P84" s="102"/>
      <c r="R84" s="60"/>
      <c r="S84" s="60"/>
      <c r="T84" s="60"/>
      <c r="U84" s="75"/>
      <c r="AA84" s="70"/>
      <c r="AB84" s="84">
        <f>IF(AA84=0,F84,0)</f>
        <v>75.17</v>
      </c>
      <c r="AC84" s="86">
        <f>-AB84*$T$118</f>
        <v>-8.846044666198831E-2</v>
      </c>
      <c r="AD84" s="64"/>
      <c r="AF84" s="64"/>
      <c r="AG84" s="64"/>
      <c r="AH84" s="84">
        <f>IF(AF84=0,F84,0)</f>
        <v>75.17</v>
      </c>
      <c r="AI84" s="86">
        <f>-AH84*$T$122</f>
        <v>-9.0749184905723399E-4</v>
      </c>
      <c r="AJ84" s="64"/>
      <c r="AM84" s="72">
        <f>F84*$Y$167</f>
        <v>1.5350165334708066</v>
      </c>
      <c r="AN84" s="72">
        <f>$Z$108*F84</f>
        <v>5.6783408844527601E-2</v>
      </c>
      <c r="AO84" s="72">
        <f>$Z$109*F84</f>
        <v>0.1135668176890552</v>
      </c>
      <c r="AP84" s="90">
        <f>AJ84+AM84+AN84+AO84</f>
        <v>1.7053667600043894</v>
      </c>
    </row>
    <row r="85" spans="1:42" ht="15.75">
      <c r="A85" s="18">
        <v>32</v>
      </c>
      <c r="B85" s="21" t="s">
        <v>55</v>
      </c>
      <c r="C85" s="22">
        <v>11</v>
      </c>
      <c r="D85" s="19">
        <v>2</v>
      </c>
      <c r="E85" s="25">
        <v>56.6</v>
      </c>
      <c r="F85" s="25">
        <v>52.1</v>
      </c>
      <c r="G85" s="8">
        <v>25482658</v>
      </c>
      <c r="H85" s="13" t="s">
        <v>62</v>
      </c>
      <c r="I85" s="13" t="s">
        <v>80</v>
      </c>
      <c r="J85" s="13">
        <v>10</v>
      </c>
      <c r="K85" s="15" t="s">
        <v>103</v>
      </c>
      <c r="L85" s="98">
        <f>J85*$K$183</f>
        <v>1550</v>
      </c>
      <c r="M85" s="98">
        <f t="shared" si="17"/>
        <v>1.55</v>
      </c>
      <c r="N85" s="98">
        <v>1.34</v>
      </c>
      <c r="O85" s="98">
        <v>0.9</v>
      </c>
      <c r="P85" s="102">
        <f t="shared" si="18"/>
        <v>1.8693000000000004</v>
      </c>
      <c r="R85" s="61">
        <f ca="1">показники!F69</f>
        <v>127</v>
      </c>
      <c r="S85" s="61">
        <f ca="1">показники!J69</f>
        <v>87</v>
      </c>
      <c r="T85" s="61">
        <f t="shared" si="19"/>
        <v>40</v>
      </c>
      <c r="U85" s="75">
        <f t="shared" si="20"/>
        <v>74.77200000000002</v>
      </c>
      <c r="V85">
        <f>SUM(T85:T87)</f>
        <v>94</v>
      </c>
      <c r="W85" s="75">
        <f>SUM(U85:U87)</f>
        <v>147.28842000000003</v>
      </c>
      <c r="X85" s="70">
        <f>W85/F85</f>
        <v>2.8270330134357011</v>
      </c>
      <c r="Y85" s="70">
        <f>$T$156*W85</f>
        <v>0.19072821676252674</v>
      </c>
      <c r="Z85">
        <f>Y85/F84</f>
        <v>2.5372916956568677E-3</v>
      </c>
      <c r="AA85" s="70">
        <f>IF(Z85&lt;$T$174,($T$174-Z85)*F85,0)</f>
        <v>0.20233593871852334</v>
      </c>
      <c r="AB85" s="84">
        <f>IF(AA85=0,F85,0)</f>
        <v>0</v>
      </c>
      <c r="AC85" s="86">
        <f>-AB85*$T$118</f>
        <v>0</v>
      </c>
      <c r="AD85" s="72">
        <f>AA85+Y85+AC85</f>
        <v>0.39306415548105011</v>
      </c>
      <c r="AE85">
        <f>AD85/F85</f>
        <v>7.5444175716132458E-3</v>
      </c>
      <c r="AF85" s="72">
        <f>IF(AE85&lt;$T$174,($T$174-AE85)*F85,0)</f>
        <v>0</v>
      </c>
      <c r="AG85" s="72">
        <f>AD85+AF85</f>
        <v>0.39306415548105011</v>
      </c>
      <c r="AH85" s="84">
        <f>IF(AF85=0,F85,0)</f>
        <v>52.1</v>
      </c>
      <c r="AI85" s="86">
        <f>-AH85*$T$122</f>
        <v>-6.2897865286526389E-4</v>
      </c>
      <c r="AJ85" s="72">
        <f>AG85+AI85</f>
        <v>0.39243517682818485</v>
      </c>
      <c r="AK85">
        <f>AJ85/F85</f>
        <v>7.532345044686849E-3</v>
      </c>
      <c r="AL85" s="72">
        <f>IF(AK85&lt;$T$174,($T$174-AK85)*Q85,0)</f>
        <v>0</v>
      </c>
      <c r="AN85" s="72">
        <f>$Z$108*F85</f>
        <v>3.9356333654381903E-2</v>
      </c>
      <c r="AO85" s="72">
        <f>$Z$109*F85</f>
        <v>7.8712667308763806E-2</v>
      </c>
      <c r="AP85" s="90">
        <f>AJ85+AM85+AN85+AO85</f>
        <v>0.51050417779133062</v>
      </c>
    </row>
    <row r="86" spans="1:42" ht="15.75">
      <c r="B86" s="37"/>
      <c r="C86" s="38"/>
      <c r="D86" s="39"/>
      <c r="E86" s="35"/>
      <c r="F86" s="35"/>
      <c r="G86" s="6">
        <v>25482657</v>
      </c>
      <c r="H86" s="11" t="s">
        <v>66</v>
      </c>
      <c r="I86" s="11" t="s">
        <v>80</v>
      </c>
      <c r="J86" s="11">
        <v>11</v>
      </c>
      <c r="K86" s="16" t="s">
        <v>82</v>
      </c>
      <c r="L86" s="98">
        <f>J86*$K$183</f>
        <v>1705</v>
      </c>
      <c r="M86" s="98">
        <f t="shared" si="17"/>
        <v>1.7050000000000001</v>
      </c>
      <c r="N86" s="98">
        <v>1.34</v>
      </c>
      <c r="O86" s="98">
        <v>0.9</v>
      </c>
      <c r="P86" s="102">
        <f t="shared" si="18"/>
        <v>2.0562300000000002</v>
      </c>
      <c r="R86" s="62">
        <f ca="1">показники!F70</f>
        <v>58</v>
      </c>
      <c r="S86" s="62">
        <f ca="1">показники!J70</f>
        <v>36</v>
      </c>
      <c r="T86" s="62">
        <f t="shared" si="19"/>
        <v>22</v>
      </c>
      <c r="U86" s="75">
        <f t="shared" si="20"/>
        <v>45.237060000000007</v>
      </c>
      <c r="AA86" s="70"/>
      <c r="AB86" s="84"/>
      <c r="AC86" s="77"/>
      <c r="AD86" s="64"/>
      <c r="AF86" s="64"/>
      <c r="AG86" s="64"/>
      <c r="AH86" s="84"/>
      <c r="AI86" s="77"/>
      <c r="AJ86" s="64"/>
      <c r="AP86" s="91"/>
    </row>
    <row r="87" spans="1:42" ht="16.5" thickBot="1">
      <c r="B87" s="37"/>
      <c r="C87" s="38"/>
      <c r="D87" s="39"/>
      <c r="E87" s="35"/>
      <c r="F87" s="35"/>
      <c r="G87" s="7">
        <v>25482654</v>
      </c>
      <c r="H87" s="14" t="s">
        <v>63</v>
      </c>
      <c r="I87" s="14" t="s">
        <v>76</v>
      </c>
      <c r="J87" s="14">
        <v>4</v>
      </c>
      <c r="K87" s="17" t="s">
        <v>101</v>
      </c>
      <c r="L87" s="98">
        <f>J87*$K$184</f>
        <v>740</v>
      </c>
      <c r="M87" s="98">
        <f t="shared" si="17"/>
        <v>0.74</v>
      </c>
      <c r="N87" s="98">
        <v>1.28</v>
      </c>
      <c r="O87" s="98">
        <v>0.9</v>
      </c>
      <c r="P87" s="102">
        <f t="shared" si="18"/>
        <v>0.85248000000000002</v>
      </c>
      <c r="R87" s="63">
        <f ca="1">показники!F71</f>
        <v>89</v>
      </c>
      <c r="S87" s="63">
        <f ca="1">показники!J71</f>
        <v>57</v>
      </c>
      <c r="T87" s="63">
        <f t="shared" si="19"/>
        <v>32</v>
      </c>
      <c r="U87" s="75">
        <f t="shared" si="20"/>
        <v>27.27936</v>
      </c>
      <c r="AA87" s="70"/>
      <c r="AB87" s="84"/>
      <c r="AC87" s="77"/>
      <c r="AF87" s="64"/>
      <c r="AH87" s="84"/>
      <c r="AI87" s="77"/>
      <c r="AP87" s="91"/>
    </row>
    <row r="88" spans="1:42" ht="16.5" thickBot="1">
      <c r="A88" s="18">
        <v>33</v>
      </c>
      <c r="B88" s="4" t="s">
        <v>56</v>
      </c>
      <c r="C88" s="19">
        <v>11</v>
      </c>
      <c r="D88" s="19">
        <v>2</v>
      </c>
      <c r="E88" s="24">
        <v>56.4</v>
      </c>
      <c r="F88" s="24">
        <v>56.4</v>
      </c>
      <c r="G88" s="6"/>
      <c r="H88" s="27"/>
      <c r="I88" s="27"/>
      <c r="J88" s="27"/>
      <c r="K88" s="28"/>
      <c r="L88" s="98"/>
      <c r="M88" s="98"/>
      <c r="N88" s="98"/>
      <c r="O88" s="98"/>
      <c r="P88" s="102"/>
      <c r="R88" s="60"/>
      <c r="S88" s="60"/>
      <c r="T88" s="60"/>
      <c r="U88" s="75"/>
      <c r="AA88" s="70"/>
      <c r="AB88" s="84">
        <f>IF(AA88=0,F88,0)</f>
        <v>56.4</v>
      </c>
      <c r="AC88" s="86">
        <f>-AB88*$T$118</f>
        <v>-6.6371813113424771E-2</v>
      </c>
      <c r="AD88" s="64"/>
      <c r="AF88" s="64"/>
      <c r="AG88" s="64"/>
      <c r="AH88" s="84">
        <f>IF(AF88=0,F88,0)</f>
        <v>56.4</v>
      </c>
      <c r="AI88" s="86">
        <f>-AH88*$T$122</f>
        <v>-6.8089051864876941E-4</v>
      </c>
      <c r="AJ88" s="64"/>
      <c r="AM88" s="72">
        <f>F88*$Y$167</f>
        <v>1.1517218636125248</v>
      </c>
      <c r="AN88" s="72">
        <f>$Z$108*F88</f>
        <v>4.2604553130655268E-2</v>
      </c>
      <c r="AO88" s="72">
        <f>$Z$109*F88</f>
        <v>8.5209106261310535E-2</v>
      </c>
      <c r="AP88" s="90">
        <f>AJ88+AM88+AN88+AO88</f>
        <v>1.2795355230044907</v>
      </c>
    </row>
    <row r="89" spans="1:42" ht="15.75">
      <c r="A89" s="18">
        <v>34</v>
      </c>
      <c r="B89" s="21" t="s">
        <v>57</v>
      </c>
      <c r="C89" s="22">
        <v>11</v>
      </c>
      <c r="D89" s="19">
        <v>3</v>
      </c>
      <c r="E89" s="26">
        <v>75.17</v>
      </c>
      <c r="F89" s="26">
        <v>75.17</v>
      </c>
      <c r="G89" s="8">
        <v>25482319</v>
      </c>
      <c r="H89" s="13" t="s">
        <v>65</v>
      </c>
      <c r="I89" s="13" t="s">
        <v>80</v>
      </c>
      <c r="J89" s="13">
        <v>7</v>
      </c>
      <c r="K89" s="15" t="s">
        <v>104</v>
      </c>
      <c r="L89" s="98">
        <f t="shared" ref="L89:L95" si="21">J89*$K$183</f>
        <v>1085</v>
      </c>
      <c r="M89" s="98">
        <f t="shared" si="17"/>
        <v>1.085</v>
      </c>
      <c r="N89" s="98">
        <v>1.34</v>
      </c>
      <c r="O89" s="98">
        <v>0.9</v>
      </c>
      <c r="P89" s="102">
        <f t="shared" si="18"/>
        <v>1.3085100000000001</v>
      </c>
      <c r="R89" s="61">
        <f ca="1">показники!F72</f>
        <v>350</v>
      </c>
      <c r="S89" s="61">
        <f ca="1">показники!J72</f>
        <v>240</v>
      </c>
      <c r="T89" s="61">
        <f t="shared" si="19"/>
        <v>110</v>
      </c>
      <c r="U89" s="75">
        <f t="shared" si="20"/>
        <v>143.93610000000001</v>
      </c>
      <c r="V89">
        <f>SUM(T89:T92)</f>
        <v>184</v>
      </c>
      <c r="W89" s="75">
        <f>SUM(U89:U92)</f>
        <v>289.74150000000003</v>
      </c>
      <c r="X89" s="70">
        <f>W89/F89</f>
        <v>3.8544831714779835</v>
      </c>
      <c r="Y89" s="70">
        <f>$T$156*W89</f>
        <v>0.37519500594208044</v>
      </c>
      <c r="Z89">
        <f>Y89/F89</f>
        <v>4.9912864965023342E-3</v>
      </c>
      <c r="AA89" s="70">
        <f>IF(Z89&lt;$T$174,($T$174-Z89)*F89,0)</f>
        <v>0.10746396923640406</v>
      </c>
      <c r="AB89" s="84">
        <f>IF(AA89=0,F89,0)</f>
        <v>0</v>
      </c>
      <c r="AC89" s="86">
        <f>-AB89*$T$118</f>
        <v>0</v>
      </c>
      <c r="AD89" s="72">
        <f>AA89+Y89+AC89</f>
        <v>0.4826589751784845</v>
      </c>
      <c r="AE89">
        <f>AD89/F89</f>
        <v>6.4208989647264129E-3</v>
      </c>
      <c r="AF89" s="72">
        <f>IF(AE89&lt;$T$174,($T$174-AE89)*F89,0)</f>
        <v>0</v>
      </c>
      <c r="AG89" s="72">
        <f>AD89+AF89</f>
        <v>0.4826589751784845</v>
      </c>
      <c r="AH89" s="84">
        <f>IF(AF89=0,F89,0)</f>
        <v>75.17</v>
      </c>
      <c r="AI89" s="86">
        <f>-AH89*$T$122</f>
        <v>-9.0749184905723399E-4</v>
      </c>
      <c r="AJ89" s="72">
        <f>AG89+AI89</f>
        <v>0.48175148332942724</v>
      </c>
      <c r="AK89">
        <f>AJ89/F89</f>
        <v>6.4088264378000161E-3</v>
      </c>
      <c r="AL89" s="72">
        <f>IF(AK89&lt;$T$174,($T$174-AK89)*Q89,0)</f>
        <v>0</v>
      </c>
      <c r="AN89" s="72">
        <f>$Z$108*F89</f>
        <v>5.6783408844527601E-2</v>
      </c>
      <c r="AO89" s="72">
        <f>$Z$109*F89</f>
        <v>0.1135668176890552</v>
      </c>
      <c r="AP89" s="90">
        <f>AJ89+AM89+AN89+AO89</f>
        <v>0.65210170986301008</v>
      </c>
    </row>
    <row r="90" spans="1:42" ht="15.75">
      <c r="B90" s="37"/>
      <c r="C90" s="38"/>
      <c r="D90" s="39"/>
      <c r="E90" s="35"/>
      <c r="F90" s="35"/>
      <c r="G90" s="6">
        <v>25482320</v>
      </c>
      <c r="H90" s="11" t="s">
        <v>62</v>
      </c>
      <c r="I90" s="11"/>
      <c r="J90" s="11">
        <v>11</v>
      </c>
      <c r="K90" s="16" t="s">
        <v>82</v>
      </c>
      <c r="L90" s="98">
        <f t="shared" si="21"/>
        <v>1705</v>
      </c>
      <c r="M90" s="98">
        <f t="shared" si="17"/>
        <v>1.7050000000000001</v>
      </c>
      <c r="N90" s="98">
        <v>1.34</v>
      </c>
      <c r="O90" s="98">
        <v>0.9</v>
      </c>
      <c r="P90" s="102">
        <f t="shared" si="18"/>
        <v>2.0562300000000002</v>
      </c>
      <c r="R90" s="62">
        <f ca="1">показники!F73</f>
        <v>286</v>
      </c>
      <c r="S90" s="62">
        <f ca="1">показники!J73</f>
        <v>219</v>
      </c>
      <c r="T90" s="62">
        <f t="shared" si="19"/>
        <v>67</v>
      </c>
      <c r="U90" s="75">
        <f t="shared" si="20"/>
        <v>137.76741000000001</v>
      </c>
      <c r="AA90" s="70"/>
      <c r="AB90" s="84"/>
      <c r="AC90" s="77"/>
      <c r="AD90" s="64"/>
      <c r="AF90" s="64"/>
      <c r="AG90" s="64"/>
      <c r="AH90" s="84"/>
      <c r="AI90" s="77"/>
      <c r="AJ90" s="64"/>
      <c r="AP90" s="91"/>
    </row>
    <row r="91" spans="1:42" ht="15.75">
      <c r="B91" s="37"/>
      <c r="C91" s="38"/>
      <c r="D91" s="39"/>
      <c r="E91" s="35"/>
      <c r="F91" s="35"/>
      <c r="G91" s="6">
        <v>25482322</v>
      </c>
      <c r="H91" s="11" t="s">
        <v>64</v>
      </c>
      <c r="I91" s="11"/>
      <c r="J91" s="11">
        <v>9</v>
      </c>
      <c r="K91" s="16" t="s">
        <v>84</v>
      </c>
      <c r="L91" s="98">
        <f t="shared" si="21"/>
        <v>1395</v>
      </c>
      <c r="M91" s="98">
        <f t="shared" si="17"/>
        <v>1.395</v>
      </c>
      <c r="N91" s="98">
        <v>1.34</v>
      </c>
      <c r="O91" s="98">
        <v>0.9</v>
      </c>
      <c r="P91" s="102">
        <f t="shared" si="18"/>
        <v>1.6823700000000001</v>
      </c>
      <c r="R91" s="62">
        <f ca="1">показники!F74</f>
        <v>261</v>
      </c>
      <c r="S91" s="62">
        <f ca="1">показники!J74</f>
        <v>259</v>
      </c>
      <c r="T91" s="62">
        <f t="shared" si="19"/>
        <v>2</v>
      </c>
      <c r="U91" s="75">
        <f t="shared" si="20"/>
        <v>3.3647400000000003</v>
      </c>
      <c r="AA91" s="70"/>
      <c r="AB91" s="84"/>
      <c r="AC91" s="77"/>
      <c r="AD91" s="64"/>
      <c r="AF91" s="64"/>
      <c r="AG91" s="64"/>
      <c r="AH91" s="84"/>
      <c r="AI91" s="77"/>
      <c r="AJ91" s="64"/>
      <c r="AP91" s="91"/>
    </row>
    <row r="92" spans="1:42" ht="16.5" thickBot="1">
      <c r="B92" s="37"/>
      <c r="C92" s="38"/>
      <c r="D92" s="39"/>
      <c r="E92" s="35"/>
      <c r="F92" s="35"/>
      <c r="G92" s="7">
        <v>25482323</v>
      </c>
      <c r="H92" s="14" t="s">
        <v>63</v>
      </c>
      <c r="I92" s="14"/>
      <c r="J92" s="14">
        <v>5</v>
      </c>
      <c r="K92" s="17" t="s">
        <v>91</v>
      </c>
      <c r="L92" s="98">
        <f t="shared" si="21"/>
        <v>775</v>
      </c>
      <c r="M92" s="98">
        <f t="shared" si="17"/>
        <v>0.77500000000000002</v>
      </c>
      <c r="N92" s="98">
        <v>1.34</v>
      </c>
      <c r="O92" s="98">
        <v>0.9</v>
      </c>
      <c r="P92" s="102">
        <f t="shared" si="18"/>
        <v>0.9346500000000002</v>
      </c>
      <c r="R92" s="63">
        <f ca="1">показники!F75</f>
        <v>195</v>
      </c>
      <c r="S92" s="63">
        <f ca="1">показники!J75</f>
        <v>190</v>
      </c>
      <c r="T92" s="63">
        <f t="shared" si="19"/>
        <v>5</v>
      </c>
      <c r="U92" s="75">
        <f t="shared" si="20"/>
        <v>4.6732500000000012</v>
      </c>
      <c r="AA92" s="70"/>
      <c r="AB92" s="84"/>
      <c r="AC92" s="77"/>
      <c r="AF92" s="64"/>
      <c r="AH92" s="84"/>
      <c r="AI92" s="77"/>
      <c r="AP92" s="91"/>
    </row>
    <row r="93" spans="1:42" ht="15.75">
      <c r="A93" s="18">
        <v>35</v>
      </c>
      <c r="B93" s="21" t="s">
        <v>58</v>
      </c>
      <c r="C93" s="22" t="s">
        <v>116</v>
      </c>
      <c r="D93" s="19">
        <v>4</v>
      </c>
      <c r="E93" s="5">
        <v>127.9</v>
      </c>
      <c r="F93" s="5">
        <v>127.9</v>
      </c>
      <c r="G93" s="8">
        <v>25482695</v>
      </c>
      <c r="H93" s="13" t="s">
        <v>64</v>
      </c>
      <c r="I93" s="13" t="s">
        <v>80</v>
      </c>
      <c r="J93" s="13">
        <v>11</v>
      </c>
      <c r="K93" s="15" t="s">
        <v>109</v>
      </c>
      <c r="L93" s="98">
        <f t="shared" si="21"/>
        <v>1705</v>
      </c>
      <c r="M93" s="98">
        <f t="shared" si="17"/>
        <v>1.7050000000000001</v>
      </c>
      <c r="N93" s="98">
        <v>1.34</v>
      </c>
      <c r="O93" s="98">
        <v>0.9</v>
      </c>
      <c r="P93" s="102">
        <f t="shared" si="18"/>
        <v>2.0562300000000002</v>
      </c>
      <c r="R93" s="61">
        <f ca="1">показники!F76</f>
        <v>535</v>
      </c>
      <c r="S93" s="61">
        <f ca="1">показники!J76</f>
        <v>386</v>
      </c>
      <c r="T93" s="61">
        <f t="shared" si="19"/>
        <v>149</v>
      </c>
      <c r="U93" s="75">
        <f t="shared" si="20"/>
        <v>306.37827000000004</v>
      </c>
      <c r="V93">
        <f>SUM(T93:T96)</f>
        <v>610</v>
      </c>
      <c r="W93" s="75">
        <f>SUM(U93:U96)</f>
        <v>1015.9200000000001</v>
      </c>
      <c r="X93" s="70">
        <f>W93/F93</f>
        <v>7.9430805316653634</v>
      </c>
      <c r="Y93" s="70">
        <f>$T$156*W93</f>
        <v>1.3155454446003707</v>
      </c>
      <c r="Z93">
        <f>Y93/F93</f>
        <v>1.0285734516031046E-2</v>
      </c>
      <c r="AA93" s="70">
        <f>IF(Z93&lt;$T$174,($T$174-Z93)*F93,0)</f>
        <v>0</v>
      </c>
      <c r="AB93" s="84">
        <f>IF(AA93=0,F93,0)</f>
        <v>127.9</v>
      </c>
      <c r="AC93" s="86">
        <f>-AB93*$T$118</f>
        <v>-0.15051338470225228</v>
      </c>
      <c r="AD93" s="72">
        <f>AA93+Y93+AC93</f>
        <v>1.1650320598981185</v>
      </c>
      <c r="AE93">
        <f>AD93/F93</f>
        <v>9.1089293189845072E-3</v>
      </c>
      <c r="AF93" s="72">
        <f>IF(AE93&lt;$T$174,($T$174-AE93)*F93,0)</f>
        <v>0</v>
      </c>
      <c r="AG93" s="72">
        <f>AD93+AF93</f>
        <v>1.1650320598981185</v>
      </c>
      <c r="AH93" s="84">
        <f>IF(AF93=0,F93,0)</f>
        <v>127.9</v>
      </c>
      <c r="AI93" s="86">
        <f>-AH93*$T$122</f>
        <v>-1.5440761938861278E-3</v>
      </c>
      <c r="AJ93" s="72">
        <f>AG93+AI93</f>
        <v>1.1634879837042325</v>
      </c>
      <c r="AK93">
        <f>AJ93/F93</f>
        <v>9.0968567920581105E-3</v>
      </c>
      <c r="AL93" s="72">
        <f>IF(AK93&lt;$T$174,($T$174-AK93)*Q93,0)</f>
        <v>0</v>
      </c>
      <c r="AN93" s="72">
        <f>$Z$108*F93</f>
        <v>9.661564442217746E-2</v>
      </c>
      <c r="AO93" s="72">
        <f>$Z$109*F93</f>
        <v>0.19323128884435492</v>
      </c>
      <c r="AP93" s="90">
        <f>AJ93+AM93+AN93+AO93</f>
        <v>1.453334916970765</v>
      </c>
    </row>
    <row r="94" spans="1:42" ht="15.75">
      <c r="B94" s="37"/>
      <c r="C94" s="38"/>
      <c r="D94" s="39"/>
      <c r="E94" s="35"/>
      <c r="F94" s="35"/>
      <c r="G94" s="6">
        <v>25482696</v>
      </c>
      <c r="H94" s="11" t="s">
        <v>63</v>
      </c>
      <c r="I94" s="11" t="s">
        <v>80</v>
      </c>
      <c r="J94" s="11">
        <v>5</v>
      </c>
      <c r="K94" s="16" t="s">
        <v>91</v>
      </c>
      <c r="L94" s="98">
        <f t="shared" si="21"/>
        <v>775</v>
      </c>
      <c r="M94" s="98">
        <f t="shared" si="17"/>
        <v>0.77500000000000002</v>
      </c>
      <c r="N94" s="98">
        <v>1.34</v>
      </c>
      <c r="O94" s="98">
        <v>0.9</v>
      </c>
      <c r="P94" s="102">
        <f t="shared" si="18"/>
        <v>0.9346500000000002</v>
      </c>
      <c r="R94" s="62">
        <f ca="1">показники!F77</f>
        <v>555</v>
      </c>
      <c r="S94" s="62">
        <f ca="1">показники!J77</f>
        <v>342</v>
      </c>
      <c r="T94" s="62">
        <f t="shared" si="19"/>
        <v>213</v>
      </c>
      <c r="U94" s="75">
        <f t="shared" si="20"/>
        <v>199.08045000000004</v>
      </c>
      <c r="AA94" s="70"/>
      <c r="AB94" s="84"/>
      <c r="AC94" s="77"/>
      <c r="AD94" s="64"/>
      <c r="AF94" s="64"/>
      <c r="AG94" s="64"/>
      <c r="AH94" s="84"/>
      <c r="AI94" s="77"/>
      <c r="AJ94" s="64"/>
      <c r="AP94" s="91"/>
    </row>
    <row r="95" spans="1:42" ht="15.75">
      <c r="B95" s="37"/>
      <c r="C95" s="38"/>
      <c r="D95" s="39"/>
      <c r="E95" s="35"/>
      <c r="F95" s="35"/>
      <c r="G95" s="6">
        <v>25482697</v>
      </c>
      <c r="H95" s="11" t="s">
        <v>63</v>
      </c>
      <c r="I95" s="11" t="s">
        <v>80</v>
      </c>
      <c r="J95" s="11">
        <v>5</v>
      </c>
      <c r="K95" s="16" t="s">
        <v>91</v>
      </c>
      <c r="L95" s="98">
        <f t="shared" si="21"/>
        <v>775</v>
      </c>
      <c r="M95" s="98">
        <f t="shared" si="17"/>
        <v>0.77500000000000002</v>
      </c>
      <c r="N95" s="98">
        <v>1.34</v>
      </c>
      <c r="O95" s="98">
        <v>0.9</v>
      </c>
      <c r="P95" s="102">
        <f t="shared" si="18"/>
        <v>0.9346500000000002</v>
      </c>
      <c r="R95" s="62">
        <f ca="1">показники!F78</f>
        <v>457</v>
      </c>
      <c r="S95" s="62">
        <f ca="1">показники!J78</f>
        <v>345</v>
      </c>
      <c r="T95" s="62">
        <f t="shared" si="19"/>
        <v>112</v>
      </c>
      <c r="U95" s="75">
        <f t="shared" si="20"/>
        <v>104.68080000000002</v>
      </c>
      <c r="AA95" s="70"/>
      <c r="AB95" s="84"/>
      <c r="AC95" s="77"/>
      <c r="AD95" s="64"/>
      <c r="AF95" s="64"/>
      <c r="AG95" s="64"/>
      <c r="AH95" s="84"/>
      <c r="AI95" s="77"/>
      <c r="AJ95" s="64"/>
      <c r="AP95" s="91"/>
    </row>
    <row r="96" spans="1:42" ht="16.5" thickBot="1">
      <c r="B96" s="37"/>
      <c r="C96" s="38"/>
      <c r="D96" s="39"/>
      <c r="E96" s="35"/>
      <c r="F96" s="35"/>
      <c r="G96" s="6">
        <v>25482698</v>
      </c>
      <c r="H96" s="11" t="s">
        <v>68</v>
      </c>
      <c r="I96" s="11" t="s">
        <v>76</v>
      </c>
      <c r="J96" s="11">
        <v>14</v>
      </c>
      <c r="K96" s="16" t="s">
        <v>110</v>
      </c>
      <c r="L96" s="98">
        <f>J96*$K$184</f>
        <v>2590</v>
      </c>
      <c r="M96" s="98">
        <f t="shared" si="17"/>
        <v>2.59</v>
      </c>
      <c r="N96" s="98">
        <v>1.28</v>
      </c>
      <c r="O96" s="98">
        <v>0.9</v>
      </c>
      <c r="P96" s="102">
        <f t="shared" si="18"/>
        <v>2.9836800000000001</v>
      </c>
      <c r="R96" s="62">
        <f ca="1">показники!F79</f>
        <v>496</v>
      </c>
      <c r="S96" s="62">
        <f ca="1">показники!J79</f>
        <v>360</v>
      </c>
      <c r="T96" s="62">
        <f t="shared" si="19"/>
        <v>136</v>
      </c>
      <c r="U96" s="75">
        <f t="shared" si="20"/>
        <v>405.78048000000001</v>
      </c>
      <c r="AA96" s="70"/>
      <c r="AB96" s="84"/>
      <c r="AC96" s="77"/>
      <c r="AF96" s="64"/>
      <c r="AH96" s="84"/>
      <c r="AI96" s="77"/>
      <c r="AP96" s="91"/>
    </row>
    <row r="97" spans="1:42" ht="15.75">
      <c r="A97" s="18">
        <v>36</v>
      </c>
      <c r="B97" s="21" t="s">
        <v>59</v>
      </c>
      <c r="C97" s="22">
        <v>12</v>
      </c>
      <c r="D97" s="19">
        <v>3</v>
      </c>
      <c r="E97" s="26">
        <v>75.17</v>
      </c>
      <c r="F97" s="26">
        <v>75.17</v>
      </c>
      <c r="G97" s="8">
        <v>25482671</v>
      </c>
      <c r="H97" s="13" t="s">
        <v>65</v>
      </c>
      <c r="I97" s="13" t="s">
        <v>80</v>
      </c>
      <c r="J97" s="13">
        <v>11</v>
      </c>
      <c r="K97" s="15" t="s">
        <v>109</v>
      </c>
      <c r="L97" s="98">
        <f>J97*$K$183</f>
        <v>1705</v>
      </c>
      <c r="M97" s="98">
        <f t="shared" si="17"/>
        <v>1.7050000000000001</v>
      </c>
      <c r="N97" s="98">
        <v>1.34</v>
      </c>
      <c r="O97" s="98">
        <v>0.9</v>
      </c>
      <c r="P97" s="102">
        <f t="shared" si="18"/>
        <v>2.0562300000000002</v>
      </c>
      <c r="R97" s="61">
        <f ca="1">показники!F80</f>
        <v>482</v>
      </c>
      <c r="S97" s="61">
        <f ca="1">показники!J80</f>
        <v>342</v>
      </c>
      <c r="T97" s="61">
        <f t="shared" si="19"/>
        <v>140</v>
      </c>
      <c r="U97" s="75">
        <f t="shared" si="20"/>
        <v>287.87220000000002</v>
      </c>
      <c r="V97">
        <f>SUM(T97:T100)</f>
        <v>603</v>
      </c>
      <c r="W97" s="75">
        <f>SUM(U97:U100)</f>
        <v>1075.9690800000001</v>
      </c>
      <c r="X97" s="70">
        <f>W97/F97</f>
        <v>14.313809764533724</v>
      </c>
      <c r="Y97" s="70">
        <f>$T$156*W97</f>
        <v>1.3933048091629774</v>
      </c>
      <c r="Z97">
        <f>Y97/F97</f>
        <v>1.8535383918624151E-2</v>
      </c>
      <c r="AA97" s="70">
        <f>IF(Z97&lt;$T$174,($T$174-Z97)*F97,0)</f>
        <v>0</v>
      </c>
      <c r="AB97" s="84">
        <f>IF(AA97=0,F97,0)</f>
        <v>75.17</v>
      </c>
      <c r="AC97" s="86">
        <f>-AB97*$T$118</f>
        <v>-8.846044666198831E-2</v>
      </c>
      <c r="AD97" s="72">
        <f>AA97+Y97+AC97</f>
        <v>1.3048443625009891</v>
      </c>
      <c r="AE97">
        <f>AD97/F97</f>
        <v>1.7358578721577613E-2</v>
      </c>
      <c r="AF97" s="72">
        <f>IF(AE97&lt;$T$174,($T$174-AE97)*F97,0)</f>
        <v>0</v>
      </c>
      <c r="AG97" s="72">
        <f>AD97+AF97</f>
        <v>1.3048443625009891</v>
      </c>
      <c r="AH97" s="84">
        <f>IF(AF97=0,F97,0)</f>
        <v>75.17</v>
      </c>
      <c r="AI97" s="86">
        <f>-AH97*$T$122</f>
        <v>-9.0749184905723399E-4</v>
      </c>
      <c r="AJ97" s="72">
        <f>AG97+AI97</f>
        <v>1.3039368706519319</v>
      </c>
      <c r="AK97">
        <f>AJ97/F97</f>
        <v>1.7346506194651216E-2</v>
      </c>
      <c r="AL97" s="72">
        <f>IF(AK97&lt;$T$174,($T$174-AK97)*Q97,0)</f>
        <v>0</v>
      </c>
      <c r="AN97" s="72">
        <f>$Z$108*F97</f>
        <v>5.6783408844527601E-2</v>
      </c>
      <c r="AO97" s="72">
        <f>$Z$109*F97</f>
        <v>0.1135668176890552</v>
      </c>
      <c r="AP97" s="90">
        <f>AJ97+AM97+AN97+AO97</f>
        <v>1.4742870971855147</v>
      </c>
    </row>
    <row r="98" spans="1:42" ht="15.75">
      <c r="B98" s="37"/>
      <c r="C98" s="38"/>
      <c r="D98" s="39"/>
      <c r="E98" s="35"/>
      <c r="F98" s="35"/>
      <c r="G98" s="6">
        <v>25482670</v>
      </c>
      <c r="H98" s="11" t="s">
        <v>62</v>
      </c>
      <c r="I98" s="11"/>
      <c r="J98" s="11">
        <v>10</v>
      </c>
      <c r="K98" s="16" t="s">
        <v>103</v>
      </c>
      <c r="L98" s="98">
        <f>J98*$K$183</f>
        <v>1550</v>
      </c>
      <c r="M98" s="98">
        <f t="shared" si="17"/>
        <v>1.55</v>
      </c>
      <c r="N98" s="98">
        <v>1.34</v>
      </c>
      <c r="O98" s="98">
        <v>0.9</v>
      </c>
      <c r="P98" s="102">
        <f t="shared" si="18"/>
        <v>1.8693000000000004</v>
      </c>
      <c r="R98" s="62">
        <f ca="1">показники!F81</f>
        <v>519</v>
      </c>
      <c r="S98" s="62">
        <f ca="1">показники!J81</f>
        <v>348</v>
      </c>
      <c r="T98" s="62">
        <f t="shared" si="19"/>
        <v>171</v>
      </c>
      <c r="U98" s="75">
        <f t="shared" si="20"/>
        <v>319.65030000000007</v>
      </c>
      <c r="AA98" s="70"/>
      <c r="AB98" s="84"/>
      <c r="AC98" s="77"/>
      <c r="AD98" s="64"/>
      <c r="AF98" s="64"/>
      <c r="AG98" s="64"/>
      <c r="AH98" s="84"/>
      <c r="AI98" s="77"/>
      <c r="AJ98" s="64"/>
      <c r="AP98" s="91"/>
    </row>
    <row r="99" spans="1:42" ht="15.75">
      <c r="B99" s="37"/>
      <c r="C99" s="38"/>
      <c r="D99" s="39"/>
      <c r="E99" s="35"/>
      <c r="F99" s="35"/>
      <c r="G99" s="6">
        <v>25482669</v>
      </c>
      <c r="H99" s="11" t="s">
        <v>64</v>
      </c>
      <c r="I99" s="11"/>
      <c r="J99" s="11">
        <v>10</v>
      </c>
      <c r="K99" s="16" t="s">
        <v>103</v>
      </c>
      <c r="L99" s="98">
        <f>J99*$K$183</f>
        <v>1550</v>
      </c>
      <c r="M99" s="98">
        <f t="shared" si="17"/>
        <v>1.55</v>
      </c>
      <c r="N99" s="98">
        <v>1.34</v>
      </c>
      <c r="O99" s="98">
        <v>0.9</v>
      </c>
      <c r="P99" s="102">
        <f t="shared" si="18"/>
        <v>1.8693000000000004</v>
      </c>
      <c r="R99" s="62">
        <f ca="1">показники!F82</f>
        <v>410</v>
      </c>
      <c r="S99" s="62">
        <f ca="1">показники!J82</f>
        <v>256</v>
      </c>
      <c r="T99" s="62">
        <f t="shared" si="19"/>
        <v>154</v>
      </c>
      <c r="U99" s="75">
        <f t="shared" si="20"/>
        <v>287.87220000000008</v>
      </c>
      <c r="AA99" s="70"/>
      <c r="AB99" s="84"/>
      <c r="AC99" s="77"/>
      <c r="AD99" s="64"/>
      <c r="AF99" s="64"/>
      <c r="AG99" s="64"/>
      <c r="AH99" s="84"/>
      <c r="AI99" s="77"/>
      <c r="AJ99" s="64"/>
      <c r="AP99" s="91"/>
    </row>
    <row r="100" spans="1:42" ht="16.5" thickBot="1">
      <c r="B100" s="37"/>
      <c r="C100" s="38"/>
      <c r="D100" s="39"/>
      <c r="E100" s="35"/>
      <c r="F100" s="35"/>
      <c r="G100" s="7">
        <v>25482694</v>
      </c>
      <c r="H100" s="14" t="s">
        <v>63</v>
      </c>
      <c r="I100" s="14"/>
      <c r="J100" s="14">
        <v>7</v>
      </c>
      <c r="K100" s="17" t="s">
        <v>104</v>
      </c>
      <c r="L100" s="98">
        <f>J100*$K$183</f>
        <v>1085</v>
      </c>
      <c r="M100" s="98">
        <f t="shared" si="17"/>
        <v>1.085</v>
      </c>
      <c r="N100" s="98">
        <v>1.34</v>
      </c>
      <c r="O100" s="98">
        <v>0.9</v>
      </c>
      <c r="P100" s="102">
        <f t="shared" si="18"/>
        <v>1.3085100000000001</v>
      </c>
      <c r="R100" s="63">
        <f ca="1">показники!F83</f>
        <v>389</v>
      </c>
      <c r="S100" s="63">
        <f ca="1">показники!J83</f>
        <v>251</v>
      </c>
      <c r="T100" s="63">
        <f t="shared" si="19"/>
        <v>138</v>
      </c>
      <c r="U100" s="75">
        <f t="shared" si="20"/>
        <v>180.57438000000002</v>
      </c>
      <c r="AA100" s="70"/>
      <c r="AB100" s="84"/>
      <c r="AC100" s="77"/>
      <c r="AF100" s="64"/>
      <c r="AH100" s="84"/>
      <c r="AI100" s="77"/>
      <c r="AP100" s="91"/>
    </row>
    <row r="101" spans="1:42" ht="16.5" thickBot="1">
      <c r="A101" s="18">
        <v>37</v>
      </c>
      <c r="B101" s="4" t="s">
        <v>60</v>
      </c>
      <c r="C101" s="19"/>
      <c r="D101" s="19"/>
      <c r="E101" s="5">
        <v>0</v>
      </c>
      <c r="F101" s="5">
        <v>0</v>
      </c>
      <c r="G101" s="6"/>
      <c r="H101" s="27"/>
      <c r="I101" s="27"/>
      <c r="J101" s="27"/>
      <c r="K101" s="28"/>
      <c r="L101" s="98"/>
      <c r="M101" s="98"/>
      <c r="N101" s="98"/>
      <c r="O101" s="98"/>
      <c r="P101" s="102"/>
      <c r="R101" s="60"/>
      <c r="S101" s="60"/>
      <c r="T101" s="60"/>
      <c r="U101" s="75"/>
      <c r="AA101" s="70"/>
      <c r="AB101" s="84">
        <f>IF(AA101=0,F101,0)</f>
        <v>0</v>
      </c>
      <c r="AC101" s="86">
        <f>-AB101*$T$118</f>
        <v>0</v>
      </c>
      <c r="AD101" s="64"/>
      <c r="AF101" s="64"/>
      <c r="AG101" s="64"/>
      <c r="AH101" s="84">
        <f>IF(AF101=0,F101,0)</f>
        <v>0</v>
      </c>
      <c r="AI101" s="86">
        <f>-AH101*$T$122</f>
        <v>0</v>
      </c>
      <c r="AJ101" s="64"/>
      <c r="AM101" s="72">
        <f>F101*$Y$167</f>
        <v>0</v>
      </c>
      <c r="AN101" s="72">
        <f>$Z$108*F101</f>
        <v>0</v>
      </c>
      <c r="AO101" s="72">
        <f>$Z$109*F101</f>
        <v>0</v>
      </c>
      <c r="AP101" s="90">
        <f>AJ101+AM101+AN101+AO101</f>
        <v>0</v>
      </c>
    </row>
    <row r="102" spans="1:42" ht="15.75">
      <c r="A102" s="18">
        <v>38</v>
      </c>
      <c r="B102" s="21" t="s">
        <v>61</v>
      </c>
      <c r="C102" s="20">
        <v>9</v>
      </c>
      <c r="D102" s="19">
        <v>1</v>
      </c>
      <c r="E102" s="5">
        <v>39.299999999999997</v>
      </c>
      <c r="F102" s="5">
        <v>39.299999999999997</v>
      </c>
      <c r="G102" s="8">
        <v>25482673</v>
      </c>
      <c r="H102" s="13" t="s">
        <v>69</v>
      </c>
      <c r="I102" s="13" t="s">
        <v>80</v>
      </c>
      <c r="J102" s="13">
        <v>5</v>
      </c>
      <c r="K102" s="15" t="s">
        <v>91</v>
      </c>
      <c r="L102" s="98">
        <f>J102*$K$183</f>
        <v>775</v>
      </c>
      <c r="M102" s="98">
        <f t="shared" si="17"/>
        <v>0.77500000000000002</v>
      </c>
      <c r="N102" s="98">
        <v>1.34</v>
      </c>
      <c r="O102" s="98">
        <v>0.9</v>
      </c>
      <c r="P102" s="102">
        <f t="shared" si="18"/>
        <v>0.9346500000000002</v>
      </c>
      <c r="R102" s="61">
        <f ca="1">показники!F84</f>
        <v>313</v>
      </c>
      <c r="S102" s="61">
        <f ca="1">показники!J84</f>
        <v>208</v>
      </c>
      <c r="T102" s="61">
        <f t="shared" si="19"/>
        <v>105</v>
      </c>
      <c r="U102" s="75">
        <f t="shared" si="20"/>
        <v>98.138250000000028</v>
      </c>
      <c r="V102">
        <f>SUM(T102:T103)</f>
        <v>208</v>
      </c>
      <c r="W102" s="75">
        <f>SUM(U102:U103)</f>
        <v>194.40720000000005</v>
      </c>
      <c r="X102" s="70">
        <f>W102/F102</f>
        <v>4.9467480916030553</v>
      </c>
      <c r="Y102" s="70">
        <f>$T$156*W102</f>
        <v>0.25174374592242821</v>
      </c>
      <c r="Z102">
        <f>Y102/F102</f>
        <v>6.4056932804689116E-3</v>
      </c>
      <c r="AA102" s="70">
        <f>IF(Z102&lt;$T$174,($T$174-Z102)*F102,0)</f>
        <v>5.9758339131983358E-4</v>
      </c>
      <c r="AB102" s="84">
        <f>IF(AA102=0,F102,0)</f>
        <v>0</v>
      </c>
      <c r="AC102" s="86">
        <f>-AB102*$T$118</f>
        <v>0</v>
      </c>
      <c r="AD102" s="72">
        <f>AA102+Y102+AC102</f>
        <v>0.25234132931374803</v>
      </c>
      <c r="AE102">
        <f>AD102/F102</f>
        <v>6.4208989647264137E-3</v>
      </c>
      <c r="AF102" s="72">
        <f>IF(AE102&lt;$T$174,($T$174-AE102)*F102,0)</f>
        <v>0</v>
      </c>
      <c r="AG102" s="72">
        <f>AD102+AF102</f>
        <v>0.25234132931374803</v>
      </c>
      <c r="AH102" s="84">
        <f>IF(AF102=0,F102,0)</f>
        <v>39.299999999999997</v>
      </c>
      <c r="AI102" s="86">
        <f>-AH102*$T$122</f>
        <v>-4.7445030820738714E-4</v>
      </c>
      <c r="AJ102" s="72">
        <f>AG102+AI102</f>
        <v>0.25186687900554067</v>
      </c>
      <c r="AK102">
        <f>AJ102/F102</f>
        <v>6.408826437800017E-3</v>
      </c>
      <c r="AL102" s="72">
        <f>IF(AK102&lt;$T$174,($T$174-AK102)*Q102,0)</f>
        <v>0</v>
      </c>
      <c r="AN102" s="72">
        <f>$Z$108*F102</f>
        <v>2.9687215213382127E-2</v>
      </c>
      <c r="AO102" s="72">
        <f>$Z$109*F102</f>
        <v>5.9374430426764255E-2</v>
      </c>
      <c r="AP102" s="90">
        <f>AJ102+AM102+AN102+AO102</f>
        <v>0.34092852464568707</v>
      </c>
    </row>
    <row r="103" spans="1:42" ht="15.75" thickBot="1">
      <c r="B103" s="11"/>
      <c r="C103" s="34"/>
      <c r="D103" s="34"/>
      <c r="E103" s="10"/>
      <c r="F103" s="10"/>
      <c r="G103" s="7">
        <v>25482672</v>
      </c>
      <c r="H103" s="14" t="s">
        <v>70</v>
      </c>
      <c r="I103" s="14"/>
      <c r="J103" s="14">
        <v>5</v>
      </c>
      <c r="K103" s="17" t="s">
        <v>91</v>
      </c>
      <c r="L103" s="98">
        <f>J103*$K$183</f>
        <v>775</v>
      </c>
      <c r="M103" s="98">
        <f t="shared" si="17"/>
        <v>0.77500000000000002</v>
      </c>
      <c r="N103" s="98">
        <v>1.34</v>
      </c>
      <c r="O103" s="98">
        <v>0.9</v>
      </c>
      <c r="P103" s="102">
        <f t="shared" si="18"/>
        <v>0.9346500000000002</v>
      </c>
      <c r="R103" s="63">
        <f ca="1">показники!F85</f>
        <v>314</v>
      </c>
      <c r="S103" s="63">
        <f ca="1">показники!J85</f>
        <v>211</v>
      </c>
      <c r="T103" s="63">
        <f t="shared" si="19"/>
        <v>103</v>
      </c>
      <c r="U103" s="75">
        <f t="shared" si="20"/>
        <v>96.268950000000018</v>
      </c>
      <c r="AA103" s="70"/>
      <c r="AB103" s="85"/>
      <c r="AC103" s="77"/>
      <c r="AH103" s="85"/>
      <c r="AI103" s="77"/>
    </row>
    <row r="104" spans="1:42" ht="15.75">
      <c r="A104" s="18" t="s">
        <v>218</v>
      </c>
      <c r="V104">
        <f>SUM(V8:V103)</f>
        <v>6080</v>
      </c>
      <c r="W104" s="75">
        <f>SUM(W8:W103)</f>
        <v>9549.969030000002</v>
      </c>
      <c r="Y104" s="70">
        <f>SUM(Y8:Y103)</f>
        <v>12.36654289067163</v>
      </c>
      <c r="AA104" s="110">
        <f>SUM(AA2:AA103)</f>
        <v>1.8900315228205342</v>
      </c>
      <c r="AB104" s="75">
        <f>SUM(AB2:AB103)</f>
        <v>1606.0700000000002</v>
      </c>
      <c r="AC104" s="70">
        <f>SUM(AC2:AC103)</f>
        <v>-1.890031522820534</v>
      </c>
      <c r="AD104" s="88">
        <f>SUM(AD8:AD103)</f>
        <v>13.312282387278078</v>
      </c>
      <c r="AF104" s="110">
        <f>SUM(AF2:AF103)</f>
        <v>2.7097148862105014E-2</v>
      </c>
      <c r="AG104" s="88">
        <f>SUM(AG8:AG103)</f>
        <v>13.339379536140182</v>
      </c>
      <c r="AH104" s="75">
        <f>SUM(AH2:AH103)</f>
        <v>2244.5300000000007</v>
      </c>
      <c r="AI104" s="70">
        <f>SUM(AI2:AI103)</f>
        <v>-2.7097148862105007E-2</v>
      </c>
      <c r="AJ104" s="89">
        <f>SUM(AJ8:AJ103)</f>
        <v>13.32198447354248</v>
      </c>
      <c r="AL104" s="110">
        <f>SUM(AL2:AL103)</f>
        <v>0</v>
      </c>
      <c r="AM104" s="70">
        <f>SUM(AM2:AM103)</f>
        <v>16.411015526457547</v>
      </c>
      <c r="AN104" s="70">
        <f>SUM(AN2:AN103)</f>
        <v>1.749000000000001</v>
      </c>
      <c r="AO104" s="70">
        <f>SUM(AO2:AO103)</f>
        <v>3.498000000000002</v>
      </c>
      <c r="AP104" s="86">
        <f>SUM(AP2:AP103)</f>
        <v>34.98000000000004</v>
      </c>
    </row>
    <row r="105" spans="1:42" ht="30">
      <c r="B105" s="9" t="s">
        <v>71</v>
      </c>
      <c r="E105" s="10">
        <f>E8+E12+E16+E20+E26+E29+E33+E37+E41+E46+E50+E54+E57+E60+E64+E70+E73+E77+E81+E85+E89+E93+E97+E102</f>
        <v>1571.4500000000003</v>
      </c>
      <c r="F105" s="10">
        <f>F8+F12+F16+F20+F26+F29+F33+F37+F41+F46+F50+F54+F57+F60+F64+F70+F73+F77+F81+F85+F89+F93+F97+F102</f>
        <v>1511.6800000000003</v>
      </c>
      <c r="N105" s="83" t="s">
        <v>214</v>
      </c>
      <c r="T105" s="101">
        <f>SUM(T8:T103)</f>
        <v>6080</v>
      </c>
      <c r="U105" s="101">
        <f>SUM(U8:U103)</f>
        <v>9549.9690300000002</v>
      </c>
      <c r="X105" s="76" t="s">
        <v>124</v>
      </c>
      <c r="AP105" s="75"/>
    </row>
    <row r="106" spans="1:42" ht="30.75" thickBot="1">
      <c r="B106" s="9" t="s">
        <v>148</v>
      </c>
      <c r="E106" s="12">
        <f>E107-E105</f>
        <v>841.31999999999971</v>
      </c>
      <c r="F106" s="12">
        <f>F107-F105</f>
        <v>803.64999999999964</v>
      </c>
      <c r="T106" s="104">
        <f>MAX(X8:X102)</f>
        <v>14.313809764533724</v>
      </c>
      <c r="U106" s="78" t="str">
        <f>INDEX(B8:B103,MATCH(T106,X8:X103,0))</f>
        <v>кв.36</v>
      </c>
      <c r="V106" s="103"/>
      <c r="W106" s="103"/>
      <c r="X106" s="76" t="s">
        <v>163</v>
      </c>
    </row>
    <row r="107" spans="1:42" ht="45.75" customHeight="1" thickBot="1">
      <c r="B107" s="9" t="s">
        <v>72</v>
      </c>
      <c r="E107" s="5">
        <v>2412.77</v>
      </c>
      <c r="F107" s="5">
        <v>2315.33</v>
      </c>
      <c r="N107" s="83" t="s">
        <v>215</v>
      </c>
      <c r="R107" s="65" t="str">
        <f ca="1">показники!E92</f>
        <v>1429,6</v>
      </c>
      <c r="S107" s="65">
        <f ca="1">показники!I92</f>
        <v>1394.62</v>
      </c>
      <c r="T107" s="108">
        <f>R107-S107</f>
        <v>34.980000000000018</v>
      </c>
      <c r="U107" s="66" t="s">
        <v>125</v>
      </c>
      <c r="V107" s="66"/>
      <c r="W107" s="66"/>
    </row>
    <row r="108" spans="1:42" ht="16.5" thickBot="1">
      <c r="T108" s="108">
        <f>0.05*T107</f>
        <v>1.749000000000001</v>
      </c>
      <c r="U108" s="66" t="s">
        <v>125</v>
      </c>
      <c r="V108" s="66"/>
      <c r="W108" s="66"/>
      <c r="Z108" s="74">
        <f>T108/F107</f>
        <v>7.5539987820310759E-4</v>
      </c>
      <c r="AA108" s="66" t="s">
        <v>158</v>
      </c>
      <c r="AB108" s="66"/>
      <c r="AC108" s="66"/>
      <c r="AE108" s="74"/>
      <c r="AH108" s="66"/>
      <c r="AI108" s="66"/>
      <c r="AK108" s="74"/>
      <c r="AL108" s="74"/>
    </row>
    <row r="109" spans="1:42" ht="16.5" thickBot="1">
      <c r="B109" s="11" t="s">
        <v>216</v>
      </c>
      <c r="E109" s="12">
        <f>E105/E107*100</f>
        <v>65.130534613742725</v>
      </c>
      <c r="F109" s="12">
        <f>F105/F107*100</f>
        <v>65.290045047574225</v>
      </c>
      <c r="T109" s="108">
        <f>T107*0.1</f>
        <v>3.498000000000002</v>
      </c>
      <c r="U109" s="66" t="s">
        <v>125</v>
      </c>
      <c r="V109" s="66"/>
      <c r="W109" s="66"/>
      <c r="Z109" s="74">
        <f>T109/F107</f>
        <v>1.5107997564062152E-3</v>
      </c>
      <c r="AA109" s="66" t="s">
        <v>158</v>
      </c>
      <c r="AB109" s="66"/>
      <c r="AC109" s="66"/>
      <c r="AE109" s="74"/>
      <c r="AH109" s="66"/>
      <c r="AI109" s="66"/>
      <c r="AK109" s="74"/>
      <c r="AL109" s="74"/>
    </row>
    <row r="110" spans="1:42" ht="15.75">
      <c r="T110" s="109">
        <f>SUM(Y8:Y102)</f>
        <v>12.36654289067163</v>
      </c>
      <c r="U110" s="66" t="s">
        <v>125</v>
      </c>
      <c r="V110" s="66"/>
      <c r="W110" s="66"/>
    </row>
    <row r="111" spans="1:42" ht="15.75">
      <c r="T111" s="107">
        <f>SUM(AD8:AD102)</f>
        <v>13.312282387278078</v>
      </c>
      <c r="U111" s="66" t="s">
        <v>125</v>
      </c>
      <c r="V111" s="66"/>
      <c r="W111" s="66"/>
      <c r="Y111" s="66" t="s">
        <v>156</v>
      </c>
    </row>
    <row r="112" spans="1:42" ht="16.5" thickBot="1">
      <c r="A112" s="68">
        <v>1</v>
      </c>
      <c r="B112" t="s">
        <v>126</v>
      </c>
      <c r="T112" s="106">
        <f>AG104</f>
        <v>13.339379536140182</v>
      </c>
      <c r="U112" s="66" t="s">
        <v>125</v>
      </c>
      <c r="V112" s="66"/>
      <c r="W112" s="66"/>
      <c r="Y112" s="66" t="s">
        <v>174</v>
      </c>
    </row>
    <row r="113" spans="1:25" ht="16.5" thickBot="1">
      <c r="A113" s="68"/>
      <c r="T113" s="105">
        <f>AJ104</f>
        <v>13.32198447354248</v>
      </c>
      <c r="U113" s="66" t="s">
        <v>125</v>
      </c>
      <c r="V113" s="66"/>
      <c r="W113" s="66"/>
      <c r="Y113" s="66" t="s">
        <v>181</v>
      </c>
    </row>
    <row r="114" spans="1:25" s="40" customFormat="1" ht="16.5" thickBot="1">
      <c r="A114" s="36"/>
      <c r="C114" s="36"/>
      <c r="D114" s="36"/>
      <c r="T114" s="105">
        <f>SUM(AM2:AM102)</f>
        <v>16.411015526457547</v>
      </c>
      <c r="U114" s="66" t="s">
        <v>125</v>
      </c>
      <c r="V114" s="66"/>
      <c r="W114" s="66"/>
    </row>
    <row r="115" spans="1:25" s="40" customFormat="1">
      <c r="A115" s="36"/>
      <c r="B115"/>
      <c r="C115" s="36"/>
      <c r="D115" s="36"/>
      <c r="T115" s="82">
        <f>F107-AB104</f>
        <v>709.25999999999976</v>
      </c>
      <c r="U115" s="66" t="s">
        <v>165</v>
      </c>
      <c r="V115" s="66"/>
      <c r="W115" s="66"/>
      <c r="X115" s="81" t="s">
        <v>164</v>
      </c>
    </row>
    <row r="116" spans="1:25" s="40" customFormat="1">
      <c r="A116" s="36"/>
      <c r="C116" s="36"/>
      <c r="D116" s="36"/>
      <c r="T116" s="82">
        <f>AB104</f>
        <v>1606.0700000000002</v>
      </c>
      <c r="U116" s="66" t="s">
        <v>165</v>
      </c>
      <c r="V116" s="66"/>
      <c r="W116" s="66"/>
      <c r="X116" s="81" t="s">
        <v>166</v>
      </c>
    </row>
    <row r="117" spans="1:25">
      <c r="T117" s="40">
        <f>AA104</f>
        <v>1.8900315228205342</v>
      </c>
      <c r="U117" s="66" t="s">
        <v>125</v>
      </c>
      <c r="V117" s="66"/>
      <c r="W117" s="66"/>
      <c r="X117" s="81" t="s">
        <v>168</v>
      </c>
    </row>
    <row r="118" spans="1:25">
      <c r="C118" s="67" t="s">
        <v>128</v>
      </c>
      <c r="T118">
        <f>T117/T116</f>
        <v>1.1768051970465385E-3</v>
      </c>
      <c r="U118" s="66" t="s">
        <v>158</v>
      </c>
      <c r="V118" s="66"/>
      <c r="W118" s="66"/>
      <c r="X118" s="81" t="s">
        <v>167</v>
      </c>
    </row>
    <row r="119" spans="1:25">
      <c r="C119" s="67" t="s">
        <v>127</v>
      </c>
      <c r="T119" s="82">
        <f>F107-AH104</f>
        <v>70.799999999999272</v>
      </c>
      <c r="U119" s="66" t="s">
        <v>165</v>
      </c>
      <c r="V119" s="66"/>
      <c r="W119" s="66"/>
      <c r="X119" s="81" t="s">
        <v>176</v>
      </c>
    </row>
    <row r="120" spans="1:25">
      <c r="C120" s="67" t="s">
        <v>129</v>
      </c>
      <c r="T120" s="75">
        <f>AH104</f>
        <v>2244.5300000000007</v>
      </c>
      <c r="X120" s="81" t="s">
        <v>177</v>
      </c>
    </row>
    <row r="121" spans="1:25">
      <c r="C121" s="67" t="s">
        <v>130</v>
      </c>
      <c r="T121" s="79">
        <f>AF104</f>
        <v>2.7097148862105014E-2</v>
      </c>
      <c r="U121" s="66" t="s">
        <v>125</v>
      </c>
      <c r="V121" s="66"/>
      <c r="W121" s="66"/>
      <c r="X121" s="81" t="s">
        <v>168</v>
      </c>
    </row>
    <row r="122" spans="1:25">
      <c r="C122" s="67" t="s">
        <v>175</v>
      </c>
      <c r="T122" s="100">
        <f>T121/T120</f>
        <v>1.207252692639662E-5</v>
      </c>
      <c r="U122" s="66" t="s">
        <v>158</v>
      </c>
      <c r="V122" s="66"/>
      <c r="W122" s="66"/>
      <c r="X122" s="81" t="s">
        <v>167</v>
      </c>
    </row>
    <row r="123" spans="1:25">
      <c r="C123" s="67" t="s">
        <v>144</v>
      </c>
    </row>
    <row r="125" spans="1:25">
      <c r="A125" s="68">
        <v>2</v>
      </c>
      <c r="B125" t="s">
        <v>131</v>
      </c>
    </row>
    <row r="127" spans="1:25" s="40" customFormat="1">
      <c r="A127" s="36"/>
      <c r="B127"/>
      <c r="C127" s="36"/>
      <c r="D127" s="36"/>
    </row>
    <row r="128" spans="1:25" s="40" customFormat="1">
      <c r="A128" s="36"/>
      <c r="C128" s="36"/>
      <c r="D128" s="36"/>
    </row>
    <row r="130" spans="1:20">
      <c r="C130" s="67" t="s">
        <v>132</v>
      </c>
    </row>
    <row r="131" spans="1:20">
      <c r="C131" s="67" t="s">
        <v>133</v>
      </c>
    </row>
    <row r="133" spans="1:20">
      <c r="A133" s="68">
        <v>3</v>
      </c>
      <c r="B133" t="s">
        <v>162</v>
      </c>
    </row>
    <row r="135" spans="1:20" s="40" customFormat="1" ht="15.75">
      <c r="A135" s="36"/>
      <c r="C135" s="36"/>
      <c r="D135" s="36"/>
      <c r="T135" s="71">
        <f>(T107-T108-T109)/(F107)</f>
        <v>1.2841797929452827E-2</v>
      </c>
    </row>
    <row r="136" spans="1:20" s="40" customFormat="1">
      <c r="A136" s="36"/>
      <c r="C136" s="36"/>
      <c r="D136" s="36"/>
    </row>
    <row r="138" spans="1:20">
      <c r="C138" s="67" t="s">
        <v>134</v>
      </c>
    </row>
    <row r="140" spans="1:20">
      <c r="C140" s="67" t="s">
        <v>135</v>
      </c>
    </row>
    <row r="143" spans="1:20">
      <c r="A143" s="68">
        <v>4</v>
      </c>
      <c r="B143" t="s">
        <v>136</v>
      </c>
    </row>
    <row r="145" spans="1:20" s="40" customFormat="1" ht="15.75">
      <c r="A145" s="36"/>
      <c r="C145" s="36"/>
      <c r="D145" s="36"/>
      <c r="T145" s="71">
        <f>T135*F41</f>
        <v>0.65339067865055989</v>
      </c>
    </row>
    <row r="147" spans="1:20">
      <c r="C147" s="67" t="s">
        <v>149</v>
      </c>
    </row>
    <row r="149" spans="1:20">
      <c r="A149" s="68">
        <v>5</v>
      </c>
      <c r="B149" t="s">
        <v>137</v>
      </c>
    </row>
    <row r="150" spans="1:20">
      <c r="B150" t="s">
        <v>114</v>
      </c>
    </row>
    <row r="151" spans="1:20" s="40" customFormat="1" ht="15.75">
      <c r="A151" s="36"/>
      <c r="C151" s="36"/>
      <c r="D151" s="36"/>
      <c r="T151" s="73" t="s">
        <v>151</v>
      </c>
    </row>
    <row r="153" spans="1:20">
      <c r="C153" s="67" t="s">
        <v>139</v>
      </c>
    </row>
    <row r="154" spans="1:20">
      <c r="C154" s="67" t="s">
        <v>138</v>
      </c>
    </row>
    <row r="156" spans="1:20" s="40" customFormat="1" ht="15.75">
      <c r="A156" s="36"/>
      <c r="C156" s="36"/>
      <c r="D156" s="36"/>
      <c r="T156" s="71">
        <f>T145/W41</f>
        <v>1.2949301565087514E-3</v>
      </c>
    </row>
    <row r="157" spans="1:20" ht="15.75">
      <c r="T157" s="71"/>
    </row>
    <row r="158" spans="1:20">
      <c r="C158" s="67" t="s">
        <v>140</v>
      </c>
    </row>
    <row r="160" spans="1:20">
      <c r="A160" s="68">
        <v>6</v>
      </c>
      <c r="B160" t="s">
        <v>141</v>
      </c>
    </row>
    <row r="162" spans="1:26" s="40" customFormat="1" ht="15.75">
      <c r="A162" s="36"/>
      <c r="C162" s="36"/>
      <c r="D162" s="36"/>
      <c r="T162" s="72">
        <f>T107-T110-T108-T109</f>
        <v>17.366457109328383</v>
      </c>
      <c r="Y162" s="72">
        <f>T107-T113-T108-T109</f>
        <v>16.411015526457536</v>
      </c>
      <c r="Z162" s="40" t="s">
        <v>157</v>
      </c>
    </row>
    <row r="163" spans="1:26" s="40" customFormat="1">
      <c r="A163" s="36"/>
      <c r="C163" s="36"/>
      <c r="D163" s="36"/>
    </row>
    <row r="165" spans="1:26">
      <c r="B165" t="s">
        <v>142</v>
      </c>
    </row>
    <row r="167" spans="1:26" s="40" customFormat="1" ht="15.75">
      <c r="A167" s="36"/>
      <c r="B167"/>
      <c r="C167" s="36"/>
      <c r="D167" s="36"/>
      <c r="T167" s="72">
        <f>T162/F106</f>
        <v>2.1609478142634718E-2</v>
      </c>
      <c r="Y167" s="72">
        <f>Y162/F106</f>
        <v>2.0420600418661786E-2</v>
      </c>
      <c r="Z167" s="40" t="s">
        <v>157</v>
      </c>
    </row>
    <row r="168" spans="1:26" s="40" customFormat="1">
      <c r="A168" s="36"/>
      <c r="C168" s="36"/>
      <c r="D168" s="36"/>
    </row>
    <row r="170" spans="1:26">
      <c r="B170" t="s">
        <v>143</v>
      </c>
    </row>
    <row r="172" spans="1:26">
      <c r="A172" s="68">
        <v>7</v>
      </c>
      <c r="B172" t="s">
        <v>145</v>
      </c>
    </row>
    <row r="174" spans="1:26" s="40" customFormat="1" ht="15.75">
      <c r="A174" s="36"/>
      <c r="B174"/>
      <c r="C174" s="36"/>
      <c r="D174" s="36"/>
      <c r="E174" s="40" t="s">
        <v>146</v>
      </c>
      <c r="T174" s="72">
        <f>0.5*T135</f>
        <v>6.4208989647264137E-3</v>
      </c>
    </row>
    <row r="176" spans="1:26">
      <c r="A176" s="68">
        <v>8</v>
      </c>
      <c r="B176" t="s">
        <v>147</v>
      </c>
    </row>
    <row r="178" spans="1:12" s="40" customFormat="1">
      <c r="A178" s="36"/>
      <c r="B178"/>
      <c r="C178" s="36"/>
      <c r="D178" s="36"/>
    </row>
    <row r="180" spans="1:12" s="40" customFormat="1">
      <c r="A180" s="36"/>
      <c r="C180" s="36"/>
      <c r="D180" s="36"/>
    </row>
    <row r="183" spans="1:12">
      <c r="A183" s="68">
        <v>9</v>
      </c>
      <c r="B183" s="6" t="s">
        <v>207</v>
      </c>
      <c r="C183" s="6"/>
      <c r="D183" s="6"/>
      <c r="K183">
        <v>155</v>
      </c>
      <c r="L183" t="s">
        <v>205</v>
      </c>
    </row>
    <row r="184" spans="1:12">
      <c r="A184" s="68"/>
      <c r="B184" s="6" t="s">
        <v>209</v>
      </c>
      <c r="C184" s="6"/>
      <c r="D184" s="6"/>
      <c r="K184">
        <v>185</v>
      </c>
      <c r="L184" t="s">
        <v>205</v>
      </c>
    </row>
    <row r="185" spans="1:12">
      <c r="A185" s="68"/>
      <c r="B185" s="6" t="s">
        <v>208</v>
      </c>
      <c r="C185" s="6"/>
      <c r="D185" s="6"/>
      <c r="K185">
        <v>90</v>
      </c>
      <c r="L185" t="s">
        <v>205</v>
      </c>
    </row>
    <row r="186" spans="1:12">
      <c r="A186" s="68"/>
      <c r="B186" s="6"/>
      <c r="C186" s="6"/>
      <c r="D186" s="6"/>
    </row>
    <row r="187" spans="1:12">
      <c r="B187" t="s">
        <v>182</v>
      </c>
      <c r="C187" s="6"/>
      <c r="D187" s="6"/>
    </row>
    <row r="188" spans="1:12">
      <c r="B188" t="s">
        <v>184</v>
      </c>
      <c r="C188" s="6"/>
      <c r="D188" s="6"/>
    </row>
    <row r="189" spans="1:12">
      <c r="B189" t="s">
        <v>183</v>
      </c>
      <c r="C189" s="6"/>
      <c r="D189" s="6"/>
    </row>
    <row r="190" spans="1:12">
      <c r="B190" s="92" t="s">
        <v>185</v>
      </c>
    </row>
    <row r="192" spans="1:12">
      <c r="B192" s="94" t="s">
        <v>186</v>
      </c>
    </row>
    <row r="193" spans="2:2">
      <c r="B193" s="93"/>
    </row>
    <row r="196" spans="2:2">
      <c r="B196" s="95" t="s">
        <v>187</v>
      </c>
    </row>
    <row r="197" spans="2:2">
      <c r="B197" s="95" t="s">
        <v>188</v>
      </c>
    </row>
    <row r="198" spans="2:2">
      <c r="B198" s="95" t="s">
        <v>189</v>
      </c>
    </row>
    <row r="199" spans="2:2" ht="17.25">
      <c r="B199" s="95" t="s">
        <v>190</v>
      </c>
    </row>
  </sheetData>
  <phoneticPr fontId="17" type="noConversion"/>
  <pageMargins left="0.7" right="0.7" top="0.75" bottom="0.75" header="0.3" footer="0.3"/>
  <pageSetup paperSize="9" scale="36" fitToHeight="0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A10"/>
  <sheetViews>
    <sheetView topLeftCell="A13" workbookViewId="0">
      <selection activeCell="P32" sqref="P32"/>
    </sheetView>
  </sheetViews>
  <sheetFormatPr defaultRowHeight="15"/>
  <sheetData>
    <row r="1" spans="1:1" ht="15.75">
      <c r="A1" s="96" t="s">
        <v>191</v>
      </c>
    </row>
    <row r="2" spans="1:1" ht="15.75">
      <c r="A2" s="96" t="s">
        <v>199</v>
      </c>
    </row>
    <row r="3" spans="1:1" ht="15.75">
      <c r="A3" s="64" t="s">
        <v>198</v>
      </c>
    </row>
    <row r="4" spans="1:1" ht="15.75">
      <c r="A4" s="96" t="s">
        <v>192</v>
      </c>
    </row>
    <row r="5" spans="1:1" ht="15.75">
      <c r="A5" s="96" t="s">
        <v>193</v>
      </c>
    </row>
    <row r="6" spans="1:1" ht="15.75">
      <c r="A6" s="64" t="s">
        <v>200</v>
      </c>
    </row>
    <row r="7" spans="1:1" ht="15.75">
      <c r="A7" s="96" t="s">
        <v>194</v>
      </c>
    </row>
    <row r="8" spans="1:1" ht="15.75">
      <c r="A8" s="96" t="s">
        <v>195</v>
      </c>
    </row>
    <row r="9" spans="1:1" ht="15.75">
      <c r="A9" s="96" t="s">
        <v>196</v>
      </c>
    </row>
    <row r="10" spans="1:1" ht="15.75">
      <c r="A10" s="96" t="s">
        <v>197</v>
      </c>
    </row>
  </sheetData>
  <phoneticPr fontId="17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84"/>
  <sheetViews>
    <sheetView workbookViewId="0">
      <selection activeCell="J14" sqref="J14"/>
    </sheetView>
  </sheetViews>
  <sheetFormatPr defaultRowHeight="15"/>
  <cols>
    <col min="1" max="1" width="3.7109375" style="18" bestFit="1" customWidth="1"/>
    <col min="2" max="2" width="11.140625" customWidth="1"/>
    <col min="4" max="7" width="11.140625" bestFit="1" customWidth="1"/>
  </cols>
  <sheetData>
    <row r="1" spans="1:7" ht="65.25">
      <c r="A1" s="112" t="s">
        <v>111</v>
      </c>
      <c r="B1" s="113" t="s">
        <v>21</v>
      </c>
      <c r="C1" s="114" t="s">
        <v>212</v>
      </c>
      <c r="D1" s="114" t="s">
        <v>213</v>
      </c>
      <c r="E1" s="115" t="s">
        <v>159</v>
      </c>
      <c r="F1" s="115" t="s">
        <v>160</v>
      </c>
      <c r="G1" s="114" t="s">
        <v>161</v>
      </c>
    </row>
    <row r="2" spans="1:7" ht="15.75">
      <c r="A2" s="34">
        <v>1</v>
      </c>
      <c r="B2" s="4" t="s">
        <v>24</v>
      </c>
      <c r="C2" s="11"/>
      <c r="D2" s="116">
        <v>1.2109416048266439</v>
      </c>
      <c r="E2" s="116">
        <v>4.4795212777444277E-2</v>
      </c>
      <c r="F2" s="116">
        <v>8.9590425554888553E-2</v>
      </c>
      <c r="G2" s="117">
        <v>1.3453272431589767</v>
      </c>
    </row>
    <row r="3" spans="1:7" ht="15.75">
      <c r="A3" s="34">
        <v>2</v>
      </c>
      <c r="B3" s="4" t="s">
        <v>25</v>
      </c>
      <c r="C3" s="11"/>
      <c r="D3" s="116">
        <v>1.0618712217704129</v>
      </c>
      <c r="E3" s="116">
        <v>3.9280793666561592E-2</v>
      </c>
      <c r="F3" s="116">
        <v>7.8561587333123184E-2</v>
      </c>
      <c r="G3" s="117">
        <v>1.1797136027700976</v>
      </c>
    </row>
    <row r="4" spans="1:7" ht="15.75">
      <c r="A4" s="34">
        <v>3</v>
      </c>
      <c r="B4" s="4" t="s">
        <v>26</v>
      </c>
      <c r="C4" s="11"/>
      <c r="D4" s="116">
        <v>1.0390001493015117</v>
      </c>
      <c r="E4" s="116">
        <v>3.8434745802974117E-2</v>
      </c>
      <c r="F4" s="116">
        <v>7.6869491605948234E-2</v>
      </c>
      <c r="G4" s="117">
        <v>1.1543043867104341</v>
      </c>
    </row>
    <row r="5" spans="1:7" ht="15.75">
      <c r="A5" s="34">
        <v>4</v>
      </c>
      <c r="B5" s="4" t="s">
        <v>27</v>
      </c>
      <c r="C5" s="11"/>
      <c r="D5" s="116">
        <v>1.3722643481340722</v>
      </c>
      <c r="E5" s="116">
        <v>5.0762871815248835E-2</v>
      </c>
      <c r="F5" s="116">
        <v>0.10152574363049767</v>
      </c>
      <c r="G5" s="117">
        <v>1.5245529635798187</v>
      </c>
    </row>
    <row r="6" spans="1:7" ht="15.75">
      <c r="A6" s="34">
        <v>5</v>
      </c>
      <c r="B6" s="4" t="s">
        <v>28</v>
      </c>
      <c r="C6" s="11"/>
      <c r="D6" s="116">
        <v>1.3892134464815613</v>
      </c>
      <c r="E6" s="116">
        <v>5.1389853714157413E-2</v>
      </c>
      <c r="F6" s="116">
        <v>0.10277970742831483</v>
      </c>
      <c r="G6" s="117">
        <v>1.5433830076240336</v>
      </c>
    </row>
    <row r="7" spans="1:7" ht="15.75">
      <c r="A7" s="34">
        <v>6</v>
      </c>
      <c r="B7" s="4" t="s">
        <v>29</v>
      </c>
      <c r="C7" s="11"/>
      <c r="D7" s="116">
        <v>1.0618712217704129</v>
      </c>
      <c r="E7" s="116">
        <v>3.9280793666561592E-2</v>
      </c>
      <c r="F7" s="116">
        <v>7.8561587333123184E-2</v>
      </c>
      <c r="G7" s="117">
        <v>1.1797136027700976</v>
      </c>
    </row>
    <row r="8" spans="1:7" ht="15.75">
      <c r="A8" s="34">
        <v>7</v>
      </c>
      <c r="B8" s="21" t="s">
        <v>30</v>
      </c>
      <c r="C8" s="116">
        <v>0.54351155042243793</v>
      </c>
      <c r="D8" s="11"/>
      <c r="E8" s="116">
        <v>3.9205253678741281E-2</v>
      </c>
      <c r="F8" s="116">
        <v>7.8410507357482562E-2</v>
      </c>
      <c r="G8" s="117">
        <v>0.66112731145866177</v>
      </c>
    </row>
    <row r="9" spans="1:7" ht="15.75">
      <c r="A9" s="34"/>
      <c r="B9" s="37"/>
      <c r="C9" s="119"/>
      <c r="D9" s="11"/>
      <c r="E9" s="11"/>
      <c r="F9" s="11"/>
      <c r="G9" s="118"/>
    </row>
    <row r="10" spans="1:7">
      <c r="A10" s="34"/>
      <c r="B10" s="37"/>
      <c r="C10" s="11"/>
      <c r="D10" s="11"/>
      <c r="E10" s="11"/>
      <c r="F10" s="11"/>
      <c r="G10" s="118"/>
    </row>
    <row r="11" spans="1:7" ht="15.75">
      <c r="A11" s="34">
        <v>8</v>
      </c>
      <c r="B11" s="4" t="s">
        <v>31</v>
      </c>
      <c r="C11" s="119"/>
      <c r="D11" s="116">
        <v>1.5350165334708066</v>
      </c>
      <c r="E11" s="116">
        <v>5.6783408844527601E-2</v>
      </c>
      <c r="F11" s="116">
        <v>0.1135668176890552</v>
      </c>
      <c r="G11" s="117">
        <v>1.7053667600043894</v>
      </c>
    </row>
    <row r="12" spans="1:7" ht="15.75">
      <c r="A12" s="34">
        <v>9</v>
      </c>
      <c r="B12" s="21" t="s">
        <v>32</v>
      </c>
      <c r="C12" s="116">
        <v>0.43599246256353513</v>
      </c>
      <c r="D12" s="11"/>
      <c r="E12" s="116">
        <v>5.1389853714157413E-2</v>
      </c>
      <c r="F12" s="116">
        <v>0.10277970742831483</v>
      </c>
      <c r="G12" s="117">
        <v>0.59016202370600745</v>
      </c>
    </row>
    <row r="13" spans="1:7" ht="15.75">
      <c r="A13" s="34"/>
      <c r="B13" s="37"/>
      <c r="C13" s="119"/>
      <c r="D13" s="11"/>
      <c r="E13" s="11"/>
      <c r="F13" s="11"/>
      <c r="G13" s="118"/>
    </row>
    <row r="14" spans="1:7" ht="15.75">
      <c r="A14" s="34"/>
      <c r="B14" s="37"/>
      <c r="C14" s="119"/>
      <c r="D14" s="11"/>
      <c r="E14" s="11"/>
      <c r="F14" s="11"/>
      <c r="G14" s="118"/>
    </row>
    <row r="15" spans="1:7">
      <c r="A15" s="34"/>
      <c r="B15" s="37"/>
      <c r="C15" s="11"/>
      <c r="D15" s="11"/>
      <c r="E15" s="11"/>
      <c r="F15" s="11"/>
      <c r="G15" s="118"/>
    </row>
    <row r="16" spans="1:7" ht="15.75">
      <c r="A16" s="34">
        <v>10</v>
      </c>
      <c r="B16" s="21" t="s">
        <v>33</v>
      </c>
      <c r="C16" s="116">
        <v>0.40366222701574334</v>
      </c>
      <c r="D16" s="11"/>
      <c r="E16" s="116">
        <v>3.9280793666561592E-2</v>
      </c>
      <c r="F16" s="116">
        <v>7.8561587333123184E-2</v>
      </c>
      <c r="G16" s="117">
        <v>0.52150460801542819</v>
      </c>
    </row>
    <row r="17" spans="1:7" ht="15.75">
      <c r="A17" s="34"/>
      <c r="B17" s="37"/>
      <c r="C17" s="119"/>
      <c r="D17" s="11"/>
      <c r="E17" s="11"/>
      <c r="F17" s="11"/>
      <c r="G17" s="118"/>
    </row>
    <row r="18" spans="1:7" ht="15.75">
      <c r="A18" s="34"/>
      <c r="B18" s="37"/>
      <c r="C18" s="119"/>
      <c r="D18" s="11"/>
      <c r="E18" s="11"/>
      <c r="F18" s="11"/>
      <c r="G18" s="118"/>
    </row>
    <row r="19" spans="1:7">
      <c r="A19" s="34"/>
      <c r="B19" s="37"/>
      <c r="C19" s="11"/>
      <c r="D19" s="11"/>
      <c r="E19" s="11"/>
      <c r="F19" s="11"/>
      <c r="G19" s="118"/>
    </row>
    <row r="20" spans="1:7" ht="15.75">
      <c r="A20" s="34">
        <v>11</v>
      </c>
      <c r="B20" s="21" t="s">
        <v>34</v>
      </c>
      <c r="C20" s="116">
        <v>0.33261809212182092</v>
      </c>
      <c r="D20" s="11"/>
      <c r="E20" s="116">
        <v>3.9205253678741281E-2</v>
      </c>
      <c r="F20" s="116">
        <v>7.8410507357482562E-2</v>
      </c>
      <c r="G20" s="117">
        <v>0.45023385315804476</v>
      </c>
    </row>
    <row r="21" spans="1:7" ht="15.75">
      <c r="A21" s="34"/>
      <c r="B21" s="37"/>
      <c r="C21" s="119"/>
      <c r="D21" s="11"/>
      <c r="E21" s="11"/>
      <c r="F21" s="11"/>
      <c r="G21" s="118"/>
    </row>
    <row r="22" spans="1:7" ht="15.75">
      <c r="A22" s="34"/>
      <c r="B22" s="37"/>
      <c r="C22" s="119"/>
      <c r="D22" s="11"/>
      <c r="E22" s="11"/>
      <c r="F22" s="11"/>
      <c r="G22" s="118"/>
    </row>
    <row r="23" spans="1:7">
      <c r="A23" s="34"/>
      <c r="B23" s="37"/>
      <c r="C23" s="11"/>
      <c r="D23" s="11"/>
      <c r="E23" s="11"/>
      <c r="F23" s="11"/>
      <c r="G23" s="118"/>
    </row>
    <row r="24" spans="1:7" ht="15.75">
      <c r="A24" s="34">
        <v>12</v>
      </c>
      <c r="B24" s="4" t="s">
        <v>35</v>
      </c>
      <c r="C24" s="119"/>
      <c r="D24" s="116">
        <v>1.5070403108972397</v>
      </c>
      <c r="E24" s="116">
        <v>5.5748511011389335E-2</v>
      </c>
      <c r="F24" s="116">
        <v>0.11149702202277867</v>
      </c>
      <c r="G24" s="117">
        <v>1.6742858439314077</v>
      </c>
    </row>
    <row r="25" spans="1:7" ht="15.75">
      <c r="A25" s="34">
        <v>13</v>
      </c>
      <c r="B25" s="4" t="s">
        <v>36</v>
      </c>
      <c r="C25" s="119"/>
      <c r="D25" s="116">
        <v>1.4192317290969942</v>
      </c>
      <c r="E25" s="116">
        <v>5.2500291535115977E-2</v>
      </c>
      <c r="F25" s="116">
        <v>0.10500058307023195</v>
      </c>
      <c r="G25" s="117">
        <v>1.5767326037023421</v>
      </c>
    </row>
    <row r="26" spans="1:7" ht="15.75">
      <c r="A26" s="34">
        <v>14</v>
      </c>
      <c r="B26" s="21" t="s">
        <v>37</v>
      </c>
      <c r="C26" s="116">
        <v>0.3260810891552649</v>
      </c>
      <c r="D26" s="11"/>
      <c r="E26" s="116">
        <v>3.8434745802974117E-2</v>
      </c>
      <c r="F26" s="116">
        <v>7.6869491605948234E-2</v>
      </c>
      <c r="G26" s="117">
        <v>0.44138532656418727</v>
      </c>
    </row>
    <row r="27" spans="1:7" ht="15.75">
      <c r="A27" s="34"/>
      <c r="B27" s="37"/>
      <c r="C27" s="119"/>
      <c r="D27" s="11"/>
      <c r="E27" s="11"/>
      <c r="F27" s="11"/>
      <c r="G27" s="118"/>
    </row>
    <row r="28" spans="1:7">
      <c r="A28" s="34"/>
      <c r="B28" s="37"/>
      <c r="C28" s="11"/>
      <c r="D28" s="11"/>
      <c r="E28" s="11"/>
      <c r="F28" s="11"/>
      <c r="G28" s="118"/>
    </row>
    <row r="29" spans="1:7" ht="15.75">
      <c r="A29" s="34">
        <v>15</v>
      </c>
      <c r="B29" s="21" t="s">
        <v>38</v>
      </c>
      <c r="C29" s="116">
        <v>0.3260810891552649</v>
      </c>
      <c r="D29" s="11"/>
      <c r="E29" s="116">
        <v>3.8434745802974117E-2</v>
      </c>
      <c r="F29" s="116">
        <v>7.6869491605948234E-2</v>
      </c>
      <c r="G29" s="117">
        <v>0.44138532656418727</v>
      </c>
    </row>
    <row r="30" spans="1:7" ht="15.75">
      <c r="A30" s="34"/>
      <c r="B30" s="37"/>
      <c r="C30" s="119"/>
      <c r="D30" s="11"/>
      <c r="E30" s="11"/>
      <c r="F30" s="11"/>
      <c r="G30" s="118"/>
    </row>
    <row r="31" spans="1:7" ht="15.75">
      <c r="A31" s="34"/>
      <c r="B31" s="37"/>
      <c r="C31" s="119"/>
      <c r="D31" s="11"/>
      <c r="E31" s="11"/>
      <c r="F31" s="11"/>
      <c r="G31" s="118"/>
    </row>
    <row r="32" spans="1:7">
      <c r="A32" s="34"/>
      <c r="B32" s="37"/>
      <c r="C32" s="11"/>
      <c r="D32" s="11"/>
      <c r="E32" s="11"/>
      <c r="F32" s="11"/>
      <c r="G32" s="118"/>
    </row>
    <row r="33" spans="1:7" ht="15.75">
      <c r="A33" s="34">
        <v>16</v>
      </c>
      <c r="B33" s="21" t="s">
        <v>39</v>
      </c>
      <c r="C33" s="116">
        <v>0.4729713911096412</v>
      </c>
      <c r="D33" s="11"/>
      <c r="E33" s="116">
        <v>5.5748511011389335E-2</v>
      </c>
      <c r="F33" s="116">
        <v>0.11149702202277867</v>
      </c>
      <c r="G33" s="117">
        <v>0.64021692414380915</v>
      </c>
    </row>
    <row r="34" spans="1:7" ht="15.75">
      <c r="A34" s="34"/>
      <c r="B34" s="37"/>
      <c r="C34" s="119"/>
      <c r="D34" s="11"/>
      <c r="E34" s="11"/>
      <c r="F34" s="11"/>
      <c r="G34" s="118"/>
    </row>
    <row r="35" spans="1:7" ht="15.75">
      <c r="A35" s="34"/>
      <c r="B35" s="37"/>
      <c r="C35" s="119"/>
      <c r="D35" s="11"/>
      <c r="E35" s="11"/>
      <c r="F35" s="11"/>
      <c r="G35" s="118"/>
    </row>
    <row r="36" spans="1:7">
      <c r="A36" s="34"/>
      <c r="B36" s="37"/>
      <c r="C36" s="11"/>
      <c r="D36" s="11"/>
      <c r="E36" s="11"/>
      <c r="F36" s="11"/>
      <c r="G36" s="118"/>
    </row>
    <row r="37" spans="1:7" ht="15.75">
      <c r="A37" s="34">
        <v>17</v>
      </c>
      <c r="B37" s="21" t="s">
        <v>40</v>
      </c>
      <c r="C37" s="116">
        <v>0.50127806088373639</v>
      </c>
      <c r="D37" s="11"/>
      <c r="E37" s="116">
        <v>5.1389853714157413E-2</v>
      </c>
      <c r="F37" s="116">
        <v>0.10277970742831483</v>
      </c>
      <c r="G37" s="117">
        <v>0.65544762202620865</v>
      </c>
    </row>
    <row r="38" spans="1:7" ht="15.75">
      <c r="A38" s="34"/>
      <c r="B38" s="37"/>
      <c r="C38" s="119"/>
      <c r="D38" s="11"/>
      <c r="E38" s="11"/>
      <c r="F38" s="11"/>
      <c r="G38" s="118"/>
    </row>
    <row r="39" spans="1:7" ht="15.75">
      <c r="A39" s="34"/>
      <c r="B39" s="37"/>
      <c r="C39" s="119"/>
      <c r="D39" s="11"/>
      <c r="E39" s="11"/>
      <c r="F39" s="11"/>
      <c r="G39" s="118"/>
    </row>
    <row r="40" spans="1:7">
      <c r="A40" s="34"/>
      <c r="B40" s="37"/>
      <c r="C40" s="11"/>
      <c r="D40" s="11"/>
      <c r="E40" s="11"/>
      <c r="F40" s="11"/>
      <c r="G40" s="118"/>
    </row>
    <row r="41" spans="1:7" ht="15.75">
      <c r="A41" s="34">
        <v>18</v>
      </c>
      <c r="B41" s="21" t="s">
        <v>41</v>
      </c>
      <c r="C41" s="116">
        <v>0.59290058005481694</v>
      </c>
      <c r="D41" s="11"/>
      <c r="E41" s="116">
        <v>3.8434745802974117E-2</v>
      </c>
      <c r="F41" s="116">
        <v>7.6869491605948234E-2</v>
      </c>
      <c r="G41" s="117">
        <v>0.70820481746373931</v>
      </c>
    </row>
    <row r="42" spans="1:7" ht="15.75">
      <c r="A42" s="34"/>
      <c r="B42" s="37"/>
      <c r="C42" s="119"/>
      <c r="D42" s="11"/>
      <c r="E42" s="11"/>
      <c r="F42" s="11"/>
      <c r="G42" s="118"/>
    </row>
    <row r="43" spans="1:7" ht="15.75">
      <c r="A43" s="34"/>
      <c r="B43" s="37"/>
      <c r="C43" s="119"/>
      <c r="D43" s="11"/>
      <c r="E43" s="11"/>
      <c r="F43" s="11"/>
      <c r="G43" s="118"/>
    </row>
    <row r="44" spans="1:7">
      <c r="A44" s="34"/>
      <c r="B44" s="37"/>
      <c r="C44" s="11"/>
      <c r="D44" s="11"/>
      <c r="E44" s="11"/>
      <c r="F44" s="11"/>
      <c r="G44" s="118"/>
    </row>
    <row r="45" spans="1:7" ht="15.75">
      <c r="A45" s="34">
        <v>19</v>
      </c>
      <c r="B45" s="4" t="s">
        <v>42</v>
      </c>
      <c r="C45" s="119"/>
      <c r="D45" s="116">
        <v>1.0598291617285467</v>
      </c>
      <c r="E45" s="116">
        <v>3.9205253678741281E-2</v>
      </c>
      <c r="F45" s="116">
        <v>7.8410507357482562E-2</v>
      </c>
      <c r="G45" s="117">
        <v>1.1774449227647705</v>
      </c>
    </row>
    <row r="46" spans="1:7" ht="15.75">
      <c r="A46" s="34">
        <v>20</v>
      </c>
      <c r="B46" s="21" t="s">
        <v>43</v>
      </c>
      <c r="C46" s="116">
        <v>1.013434118483743</v>
      </c>
      <c r="D46" s="11"/>
      <c r="E46" s="116">
        <v>5.046826586274962E-2</v>
      </c>
      <c r="F46" s="116">
        <v>0.10093653172549924</v>
      </c>
      <c r="G46" s="117">
        <v>1.1648389160719919</v>
      </c>
    </row>
    <row r="47" spans="1:7" ht="15.75">
      <c r="A47" s="34"/>
      <c r="B47" s="37"/>
      <c r="C47" s="119"/>
      <c r="D47" s="11"/>
      <c r="E47" s="11"/>
      <c r="F47" s="11"/>
      <c r="G47" s="118"/>
    </row>
    <row r="48" spans="1:7" ht="15.75">
      <c r="A48" s="34"/>
      <c r="B48" s="37"/>
      <c r="C48" s="119"/>
      <c r="D48" s="11"/>
      <c r="E48" s="11"/>
      <c r="F48" s="11"/>
      <c r="G48" s="118"/>
    </row>
    <row r="49" spans="1:7">
      <c r="A49" s="34"/>
      <c r="B49" s="37"/>
      <c r="C49" s="11"/>
      <c r="D49" s="11"/>
      <c r="E49" s="11"/>
      <c r="F49" s="11"/>
      <c r="G49" s="118"/>
    </row>
    <row r="50" spans="1:7" ht="15.75">
      <c r="A50" s="34">
        <v>21</v>
      </c>
      <c r="B50" s="21" t="s">
        <v>44</v>
      </c>
      <c r="C50" s="116">
        <v>0.44541343742710121</v>
      </c>
      <c r="D50" s="11"/>
      <c r="E50" s="116">
        <v>5.2500291535115977E-2</v>
      </c>
      <c r="F50" s="116">
        <v>0.10500058307023195</v>
      </c>
      <c r="G50" s="117">
        <v>0.60291431203244916</v>
      </c>
    </row>
    <row r="51" spans="1:7" ht="15.75">
      <c r="A51" s="34"/>
      <c r="B51" s="37"/>
      <c r="C51" s="119"/>
      <c r="D51" s="11"/>
      <c r="E51" s="11"/>
      <c r="F51" s="11"/>
      <c r="G51" s="118"/>
    </row>
    <row r="52" spans="1:7" ht="15.75">
      <c r="A52" s="34"/>
      <c r="B52" s="37"/>
      <c r="C52" s="119"/>
      <c r="D52" s="11"/>
      <c r="E52" s="11"/>
      <c r="F52" s="11"/>
      <c r="G52" s="118"/>
    </row>
    <row r="53" spans="1:7">
      <c r="A53" s="34"/>
      <c r="B53" s="37"/>
      <c r="C53" s="11"/>
      <c r="D53" s="11"/>
      <c r="E53" s="11"/>
      <c r="F53" s="11"/>
      <c r="G53" s="118"/>
    </row>
    <row r="54" spans="1:7" ht="15.75">
      <c r="A54" s="34">
        <v>22</v>
      </c>
      <c r="B54" s="21" t="s">
        <v>45</v>
      </c>
      <c r="C54" s="116">
        <v>0.35876610398804493</v>
      </c>
      <c r="D54" s="11"/>
      <c r="E54" s="116">
        <v>4.2287285181809964E-2</v>
      </c>
      <c r="F54" s="116">
        <v>8.4574570363619928E-2</v>
      </c>
      <c r="G54" s="117">
        <v>0.48562795953347482</v>
      </c>
    </row>
    <row r="55" spans="1:7" ht="15.75">
      <c r="A55" s="34"/>
      <c r="B55" s="37"/>
      <c r="C55" s="119"/>
      <c r="D55" s="11"/>
      <c r="E55" s="11"/>
      <c r="F55" s="11"/>
      <c r="G55" s="118"/>
    </row>
    <row r="56" spans="1:7">
      <c r="A56" s="34"/>
      <c r="B56" s="37"/>
      <c r="C56" s="11"/>
      <c r="D56" s="11"/>
      <c r="E56" s="11"/>
      <c r="F56" s="11"/>
      <c r="G56" s="118"/>
    </row>
    <row r="57" spans="1:7" ht="15.75">
      <c r="A57" s="34">
        <v>23</v>
      </c>
      <c r="B57" s="21" t="s">
        <v>46</v>
      </c>
      <c r="C57" s="116">
        <v>0.43645938949922503</v>
      </c>
      <c r="D57" s="11"/>
      <c r="E57" s="116">
        <v>3.9205253678741281E-2</v>
      </c>
      <c r="F57" s="116">
        <v>7.8410507357482562E-2</v>
      </c>
      <c r="G57" s="117">
        <v>0.55407515053544887</v>
      </c>
    </row>
    <row r="58" spans="1:7" ht="15.75">
      <c r="A58" s="34"/>
      <c r="B58" s="37"/>
      <c r="C58" s="119"/>
      <c r="D58" s="11"/>
      <c r="E58" s="11"/>
      <c r="F58" s="11"/>
      <c r="G58" s="118"/>
    </row>
    <row r="59" spans="1:7">
      <c r="A59" s="34"/>
      <c r="B59" s="37"/>
      <c r="C59" s="11"/>
      <c r="D59" s="11"/>
      <c r="E59" s="11"/>
      <c r="F59" s="11"/>
      <c r="G59" s="118"/>
    </row>
    <row r="60" spans="1:7" ht="15.75">
      <c r="A60" s="34">
        <v>24</v>
      </c>
      <c r="B60" s="21" t="s">
        <v>47</v>
      </c>
      <c r="C60" s="116">
        <v>0.44746426188719718</v>
      </c>
      <c r="D60" s="11"/>
      <c r="E60" s="116">
        <v>5.274201949614097E-2</v>
      </c>
      <c r="F60" s="116">
        <v>0.10548403899228194</v>
      </c>
      <c r="G60" s="117">
        <v>0.60569032037562009</v>
      </c>
    </row>
    <row r="61" spans="1:7" ht="15.75">
      <c r="A61" s="34"/>
      <c r="B61" s="37"/>
      <c r="C61" s="119"/>
      <c r="D61" s="11"/>
      <c r="E61" s="11"/>
      <c r="F61" s="11"/>
      <c r="G61" s="118"/>
    </row>
    <row r="62" spans="1:7" ht="15.75">
      <c r="A62" s="34"/>
      <c r="B62" s="37"/>
      <c r="C62" s="119"/>
      <c r="D62" s="11"/>
      <c r="E62" s="11"/>
      <c r="F62" s="11"/>
      <c r="G62" s="118"/>
    </row>
    <row r="63" spans="1:7">
      <c r="A63" s="34"/>
      <c r="B63" s="37"/>
      <c r="C63" s="11"/>
      <c r="D63" s="11"/>
      <c r="E63" s="11"/>
      <c r="F63" s="11"/>
      <c r="G63" s="118"/>
    </row>
    <row r="64" spans="1:7" ht="15.75">
      <c r="A64" s="34">
        <v>25</v>
      </c>
      <c r="B64" s="21" t="s">
        <v>48</v>
      </c>
      <c r="C64" s="116">
        <v>0.70243099632752259</v>
      </c>
      <c r="D64" s="11"/>
      <c r="E64" s="116">
        <v>5.1389853714157413E-2</v>
      </c>
      <c r="F64" s="116">
        <v>0.10277970742831483</v>
      </c>
      <c r="G64" s="117">
        <v>0.85660055746999486</v>
      </c>
    </row>
    <row r="65" spans="1:7" ht="15.75">
      <c r="A65" s="34"/>
      <c r="B65" s="37"/>
      <c r="C65" s="119"/>
      <c r="D65" s="11"/>
      <c r="E65" s="11"/>
      <c r="F65" s="11"/>
      <c r="G65" s="118"/>
    </row>
    <row r="66" spans="1:7" ht="15.75">
      <c r="A66" s="34"/>
      <c r="B66" s="37"/>
      <c r="C66" s="119"/>
      <c r="D66" s="11"/>
      <c r="E66" s="11"/>
      <c r="F66" s="11"/>
      <c r="G66" s="118"/>
    </row>
    <row r="67" spans="1:7" ht="15.75">
      <c r="A67" s="34"/>
      <c r="B67" s="37"/>
      <c r="C67" s="119"/>
      <c r="D67" s="11"/>
      <c r="E67" s="11"/>
      <c r="F67" s="11"/>
      <c r="G67" s="118"/>
    </row>
    <row r="68" spans="1:7">
      <c r="A68" s="34"/>
      <c r="B68" s="37"/>
      <c r="C68" s="11"/>
      <c r="D68" s="11"/>
      <c r="E68" s="11"/>
      <c r="F68" s="11"/>
      <c r="G68" s="118"/>
    </row>
    <row r="69" spans="1:7" ht="15.75">
      <c r="A69" s="34">
        <v>26</v>
      </c>
      <c r="B69" s="4" t="s">
        <v>49</v>
      </c>
      <c r="C69" s="119"/>
      <c r="D69" s="116">
        <v>1.0679974018960114</v>
      </c>
      <c r="E69" s="116">
        <v>3.9507413630022525E-2</v>
      </c>
      <c r="F69" s="116">
        <v>7.9014827260045051E-2</v>
      </c>
      <c r="G69" s="117">
        <v>1.1865196427860789</v>
      </c>
    </row>
    <row r="70" spans="1:7" ht="15.75">
      <c r="A70" s="34">
        <v>27</v>
      </c>
      <c r="B70" s="21" t="s">
        <v>50</v>
      </c>
      <c r="C70" s="116">
        <v>0.33401584567507459</v>
      </c>
      <c r="D70" s="11"/>
      <c r="E70" s="116">
        <v>3.9205253678741281E-2</v>
      </c>
      <c r="F70" s="116">
        <v>7.8410507357482562E-2</v>
      </c>
      <c r="G70" s="117">
        <v>0.45163160671129843</v>
      </c>
    </row>
    <row r="71" spans="1:7" ht="15.75">
      <c r="A71" s="34"/>
      <c r="B71" s="37"/>
      <c r="C71" s="119"/>
      <c r="D71" s="11"/>
      <c r="E71" s="11"/>
      <c r="F71" s="11"/>
      <c r="G71" s="118"/>
    </row>
    <row r="72" spans="1:7">
      <c r="A72" s="34"/>
      <c r="B72" s="37"/>
      <c r="C72" s="11"/>
      <c r="D72" s="11"/>
      <c r="E72" s="11"/>
      <c r="F72" s="11"/>
      <c r="G72" s="118"/>
    </row>
    <row r="73" spans="1:7" ht="15.75">
      <c r="A73" s="34">
        <v>28</v>
      </c>
      <c r="B73" s="21" t="s">
        <v>51</v>
      </c>
      <c r="C73" s="116">
        <v>0.77088928577622307</v>
      </c>
      <c r="D73" s="11"/>
      <c r="E73" s="116">
        <v>5.0460711863967583E-2</v>
      </c>
      <c r="F73" s="116">
        <v>0.10092142372793517</v>
      </c>
      <c r="G73" s="117">
        <v>0.92227142136812579</v>
      </c>
    </row>
    <row r="74" spans="1:7" ht="15.75">
      <c r="A74" s="34"/>
      <c r="B74" s="37"/>
      <c r="C74" s="119"/>
      <c r="D74" s="11"/>
      <c r="E74" s="11"/>
      <c r="F74" s="11"/>
      <c r="G74" s="118"/>
    </row>
    <row r="75" spans="1:7" ht="15.75">
      <c r="A75" s="34"/>
      <c r="B75" s="37"/>
      <c r="C75" s="119"/>
      <c r="D75" s="11"/>
      <c r="E75" s="11"/>
      <c r="F75" s="11"/>
      <c r="G75" s="118"/>
    </row>
    <row r="76" spans="1:7">
      <c r="A76" s="34"/>
      <c r="B76" s="37"/>
      <c r="C76" s="11"/>
      <c r="D76" s="11"/>
      <c r="E76" s="11"/>
      <c r="F76" s="11"/>
      <c r="G76" s="118"/>
    </row>
    <row r="77" spans="1:7" ht="15.75">
      <c r="A77" s="34">
        <v>29</v>
      </c>
      <c r="B77" s="21" t="s">
        <v>52</v>
      </c>
      <c r="C77" s="116">
        <v>0.45459964670263009</v>
      </c>
      <c r="D77" s="11"/>
      <c r="E77" s="116">
        <v>5.3482311376780015E-2</v>
      </c>
      <c r="F77" s="116">
        <v>0.10696462275356003</v>
      </c>
      <c r="G77" s="117">
        <v>0.61504658083297015</v>
      </c>
    </row>
    <row r="78" spans="1:7" ht="15.75">
      <c r="A78" s="34"/>
      <c r="B78" s="37"/>
      <c r="C78" s="119"/>
      <c r="D78" s="11"/>
      <c r="E78" s="11"/>
      <c r="F78" s="11"/>
      <c r="G78" s="118"/>
    </row>
    <row r="79" spans="1:7" ht="15.75">
      <c r="A79" s="34"/>
      <c r="B79" s="37"/>
      <c r="C79" s="119"/>
      <c r="D79" s="11"/>
      <c r="E79" s="11"/>
      <c r="F79" s="11"/>
      <c r="G79" s="118"/>
    </row>
    <row r="80" spans="1:7">
      <c r="A80" s="34"/>
      <c r="B80" s="37"/>
      <c r="C80" s="11"/>
      <c r="D80" s="11"/>
      <c r="E80" s="11"/>
      <c r="F80" s="11"/>
      <c r="G80" s="118"/>
    </row>
    <row r="81" spans="1:7" ht="15.75">
      <c r="A81" s="34">
        <v>30</v>
      </c>
      <c r="B81" s="21" t="s">
        <v>53</v>
      </c>
      <c r="C81" s="116">
        <v>0.82993645177413955</v>
      </c>
      <c r="D81" s="11"/>
      <c r="E81" s="116">
        <v>3.9431873642202221E-2</v>
      </c>
      <c r="F81" s="116">
        <v>7.8863747284404442E-2</v>
      </c>
      <c r="G81" s="117">
        <v>0.94823207270074628</v>
      </c>
    </row>
    <row r="82" spans="1:7" ht="15.75">
      <c r="A82" s="34"/>
      <c r="B82" s="37"/>
      <c r="C82" s="119"/>
      <c r="D82" s="11"/>
      <c r="E82" s="11"/>
      <c r="F82" s="11"/>
      <c r="G82" s="118"/>
    </row>
    <row r="83" spans="1:7">
      <c r="A83" s="34"/>
      <c r="B83" s="37"/>
      <c r="C83" s="11"/>
      <c r="D83" s="11"/>
      <c r="E83" s="11"/>
      <c r="F83" s="11"/>
      <c r="G83" s="118"/>
    </row>
    <row r="84" spans="1:7" ht="15.75">
      <c r="A84" s="34">
        <v>31</v>
      </c>
      <c r="B84" s="4" t="s">
        <v>54</v>
      </c>
      <c r="C84" s="119"/>
      <c r="D84" s="116">
        <v>1.5350165334708066</v>
      </c>
      <c r="E84" s="116">
        <v>5.6783408844527601E-2</v>
      </c>
      <c r="F84" s="116">
        <v>0.1135668176890552</v>
      </c>
      <c r="G84" s="117">
        <v>1.7053667600043894</v>
      </c>
    </row>
    <row r="85" spans="1:7" ht="15.75">
      <c r="A85" s="34">
        <v>32</v>
      </c>
      <c r="B85" s="21" t="s">
        <v>55</v>
      </c>
      <c r="C85" s="116">
        <v>0.39243517682818485</v>
      </c>
      <c r="D85" s="11"/>
      <c r="E85" s="116">
        <v>3.9356333654381903E-2</v>
      </c>
      <c r="F85" s="116">
        <v>7.8712667308763806E-2</v>
      </c>
      <c r="G85" s="117">
        <v>0.51050417779133062</v>
      </c>
    </row>
    <row r="86" spans="1:7" ht="15.75">
      <c r="A86" s="34"/>
      <c r="B86" s="37"/>
      <c r="C86" s="119"/>
      <c r="D86" s="11"/>
      <c r="E86" s="11"/>
      <c r="F86" s="11"/>
      <c r="G86" s="118"/>
    </row>
    <row r="87" spans="1:7">
      <c r="A87" s="34"/>
      <c r="B87" s="37"/>
      <c r="C87" s="11"/>
      <c r="D87" s="11"/>
      <c r="E87" s="11"/>
      <c r="F87" s="11"/>
      <c r="G87" s="118"/>
    </row>
    <row r="88" spans="1:7" ht="15.75">
      <c r="A88" s="34">
        <v>33</v>
      </c>
      <c r="B88" s="4" t="s">
        <v>56</v>
      </c>
      <c r="C88" s="119"/>
      <c r="D88" s="116">
        <v>1.1517218636125248</v>
      </c>
      <c r="E88" s="116">
        <v>4.2604553130655268E-2</v>
      </c>
      <c r="F88" s="116">
        <v>8.5209106261310535E-2</v>
      </c>
      <c r="G88" s="117">
        <v>1.2795355230044907</v>
      </c>
    </row>
    <row r="89" spans="1:7" ht="15.75">
      <c r="A89" s="34">
        <v>34</v>
      </c>
      <c r="B89" s="21" t="s">
        <v>57</v>
      </c>
      <c r="C89" s="116">
        <v>0.48175148332942724</v>
      </c>
      <c r="D89" s="11"/>
      <c r="E89" s="116">
        <v>5.6783408844527601E-2</v>
      </c>
      <c r="F89" s="116">
        <v>0.1135668176890552</v>
      </c>
      <c r="G89" s="117">
        <v>0.65210170986301008</v>
      </c>
    </row>
    <row r="90" spans="1:7" ht="15.75">
      <c r="A90" s="34"/>
      <c r="B90" s="37"/>
      <c r="C90" s="119"/>
      <c r="D90" s="11"/>
      <c r="E90" s="11"/>
      <c r="F90" s="11"/>
      <c r="G90" s="118"/>
    </row>
    <row r="91" spans="1:7" ht="15.75">
      <c r="A91" s="34"/>
      <c r="B91" s="37"/>
      <c r="C91" s="119"/>
      <c r="D91" s="11"/>
      <c r="E91" s="11"/>
      <c r="F91" s="11"/>
      <c r="G91" s="118"/>
    </row>
    <row r="92" spans="1:7">
      <c r="A92" s="34"/>
      <c r="B92" s="37"/>
      <c r="C92" s="11"/>
      <c r="D92" s="11"/>
      <c r="E92" s="11"/>
      <c r="F92" s="11"/>
      <c r="G92" s="118"/>
    </row>
    <row r="93" spans="1:7" ht="15.75">
      <c r="A93" s="34">
        <v>35</v>
      </c>
      <c r="B93" s="21" t="s">
        <v>58</v>
      </c>
      <c r="C93" s="116">
        <v>1.1634879837042325</v>
      </c>
      <c r="D93" s="11"/>
      <c r="E93" s="116">
        <v>9.661564442217746E-2</v>
      </c>
      <c r="F93" s="116">
        <v>0.19323128884435492</v>
      </c>
      <c r="G93" s="117">
        <v>1.453334916970765</v>
      </c>
    </row>
    <row r="94" spans="1:7" ht="15.75">
      <c r="A94" s="34"/>
      <c r="B94" s="37"/>
      <c r="C94" s="119"/>
      <c r="D94" s="11"/>
      <c r="E94" s="11"/>
      <c r="F94" s="11"/>
      <c r="G94" s="118"/>
    </row>
    <row r="95" spans="1:7" ht="15.75">
      <c r="A95" s="34"/>
      <c r="B95" s="37"/>
      <c r="C95" s="119"/>
      <c r="D95" s="11"/>
      <c r="E95" s="11"/>
      <c r="F95" s="11"/>
      <c r="G95" s="118"/>
    </row>
    <row r="96" spans="1:7">
      <c r="A96" s="34"/>
      <c r="B96" s="37"/>
      <c r="C96" s="11"/>
      <c r="D96" s="11"/>
      <c r="E96" s="11"/>
      <c r="F96" s="11"/>
      <c r="G96" s="118"/>
    </row>
    <row r="97" spans="1:7" ht="15.75">
      <c r="A97" s="34"/>
      <c r="B97" s="37"/>
      <c r="C97" s="119"/>
      <c r="D97" s="11"/>
      <c r="E97" s="11"/>
      <c r="F97" s="11"/>
      <c r="G97" s="118"/>
    </row>
    <row r="98" spans="1:7" ht="15.75">
      <c r="A98" s="34"/>
      <c r="B98" s="37"/>
      <c r="C98" s="119"/>
      <c r="D98" s="11"/>
      <c r="E98" s="11"/>
      <c r="F98" s="11"/>
      <c r="G98" s="118"/>
    </row>
    <row r="99" spans="1:7" ht="15.75">
      <c r="A99" s="34"/>
      <c r="B99" s="37"/>
      <c r="C99" s="119"/>
      <c r="D99" s="11"/>
      <c r="E99" s="11"/>
      <c r="F99" s="11"/>
      <c r="G99" s="118"/>
    </row>
    <row r="100" spans="1:7" ht="15.75">
      <c r="A100" s="34"/>
      <c r="B100" s="37"/>
      <c r="C100" s="119"/>
      <c r="D100" s="11"/>
      <c r="E100" s="11"/>
      <c r="F100" s="11"/>
      <c r="G100" s="118"/>
    </row>
    <row r="101" spans="1:7" ht="15.75">
      <c r="A101" s="34">
        <v>36</v>
      </c>
      <c r="B101" s="21" t="s">
        <v>59</v>
      </c>
      <c r="C101" s="116">
        <v>1.3039368706519319</v>
      </c>
      <c r="D101" s="11"/>
      <c r="E101" s="116">
        <v>5.6783408844527601E-2</v>
      </c>
      <c r="F101" s="116">
        <v>0.1135668176890552</v>
      </c>
      <c r="G101" s="117">
        <v>1.4742870971855147</v>
      </c>
    </row>
    <row r="102" spans="1:7" ht="15.75">
      <c r="A102" s="34"/>
      <c r="B102" s="37"/>
      <c r="C102" s="119"/>
      <c r="D102" s="11"/>
      <c r="E102" s="11"/>
      <c r="F102" s="11"/>
      <c r="G102" s="118"/>
    </row>
    <row r="103" spans="1:7" ht="15.75">
      <c r="A103" s="34"/>
      <c r="B103" s="37"/>
      <c r="C103" s="119"/>
      <c r="D103" s="11"/>
      <c r="E103" s="11"/>
      <c r="F103" s="11"/>
      <c r="G103" s="118"/>
    </row>
    <row r="104" spans="1:7">
      <c r="A104" s="34"/>
      <c r="B104" s="37"/>
      <c r="C104" s="11"/>
      <c r="D104" s="11"/>
      <c r="E104" s="11"/>
      <c r="F104" s="11"/>
      <c r="G104" s="118"/>
    </row>
    <row r="105" spans="1:7" ht="15.75">
      <c r="A105" s="34">
        <v>37</v>
      </c>
      <c r="B105" s="4" t="s">
        <v>60</v>
      </c>
      <c r="C105" s="119"/>
      <c r="D105" s="116">
        <v>0</v>
      </c>
      <c r="E105" s="116">
        <v>0</v>
      </c>
      <c r="F105" s="116">
        <v>0</v>
      </c>
      <c r="G105" s="117">
        <v>0</v>
      </c>
    </row>
    <row r="106" spans="1:7" ht="15.75">
      <c r="A106" s="34">
        <v>38</v>
      </c>
      <c r="B106" s="21" t="s">
        <v>61</v>
      </c>
      <c r="C106" s="116">
        <v>0.25186687900554067</v>
      </c>
      <c r="D106" s="11"/>
      <c r="E106" s="116">
        <v>2.9687215213382127E-2</v>
      </c>
      <c r="F106" s="116">
        <v>5.9374430426764255E-2</v>
      </c>
      <c r="G106" s="117">
        <v>0.34092852464568707</v>
      </c>
    </row>
    <row r="107" spans="1:7">
      <c r="A107" s="34"/>
      <c r="B107" s="11"/>
      <c r="C107" s="11"/>
      <c r="D107" s="11"/>
      <c r="E107" s="11"/>
      <c r="F107" s="11"/>
      <c r="G107" s="11"/>
    </row>
    <row r="108" spans="1:7" ht="30">
      <c r="B108" s="111" t="s">
        <v>217</v>
      </c>
      <c r="C108" s="89">
        <f>SUM(C8:C107)</f>
        <v>13.32198447354248</v>
      </c>
      <c r="D108" s="70">
        <f>SUM(D2:D107)</f>
        <v>16.411015526457547</v>
      </c>
      <c r="E108" s="70">
        <f>SUM(E2:E107)</f>
        <v>1.749000000000001</v>
      </c>
      <c r="F108" s="70">
        <f>SUM(F2:F107)</f>
        <v>3.498000000000002</v>
      </c>
      <c r="G108" s="86">
        <f>SUM(G2:G107)</f>
        <v>34.98000000000004</v>
      </c>
    </row>
    <row r="109" spans="1:7">
      <c r="G109" s="75"/>
    </row>
    <row r="118" spans="3:7">
      <c r="C118" s="40"/>
      <c r="D118" s="40"/>
      <c r="E118" s="40"/>
      <c r="F118" s="40"/>
      <c r="G118" s="40"/>
    </row>
    <row r="119" spans="3:7">
      <c r="C119" s="40"/>
      <c r="D119" s="40"/>
      <c r="E119" s="40"/>
      <c r="F119" s="40"/>
      <c r="G119" s="40"/>
    </row>
    <row r="120" spans="3:7">
      <c r="C120" s="40"/>
      <c r="D120" s="40"/>
      <c r="E120" s="40"/>
      <c r="F120" s="40"/>
      <c r="G120" s="40"/>
    </row>
    <row r="131" spans="3:7">
      <c r="C131" s="40"/>
      <c r="D131" s="40"/>
      <c r="E131" s="40"/>
      <c r="F131" s="40"/>
      <c r="G131" s="40"/>
    </row>
    <row r="132" spans="3:7">
      <c r="C132" s="40"/>
      <c r="D132" s="40"/>
      <c r="E132" s="40"/>
      <c r="F132" s="40"/>
      <c r="G132" s="40"/>
    </row>
    <row r="139" spans="3:7">
      <c r="C139" s="40"/>
      <c r="D139" s="40"/>
      <c r="E139" s="40"/>
      <c r="F139" s="40"/>
      <c r="G139" s="40"/>
    </row>
    <row r="140" spans="3:7">
      <c r="C140" s="40"/>
      <c r="D140" s="40"/>
      <c r="E140" s="40"/>
      <c r="F140" s="40"/>
      <c r="G140" s="40"/>
    </row>
    <row r="149" spans="3:7">
      <c r="C149" s="40"/>
      <c r="D149" s="40"/>
      <c r="E149" s="40"/>
      <c r="F149" s="40"/>
      <c r="G149" s="40"/>
    </row>
    <row r="155" spans="3:7">
      <c r="C155" s="40"/>
      <c r="D155" s="40"/>
      <c r="E155" s="40"/>
      <c r="F155" s="40"/>
      <c r="G155" s="40"/>
    </row>
    <row r="160" spans="3:7">
      <c r="C160" s="40"/>
      <c r="D160" s="40"/>
      <c r="E160" s="40"/>
      <c r="F160" s="40"/>
      <c r="G160" s="40"/>
    </row>
    <row r="166" spans="3:7">
      <c r="C166" s="40"/>
      <c r="D166" s="40"/>
      <c r="E166" s="40"/>
      <c r="F166" s="40"/>
      <c r="G166" s="40"/>
    </row>
    <row r="167" spans="3:7">
      <c r="C167" s="40"/>
      <c r="D167" s="40"/>
      <c r="E167" s="40"/>
      <c r="F167" s="40"/>
      <c r="G167" s="40"/>
    </row>
    <row r="171" spans="3:7">
      <c r="C171" s="40"/>
      <c r="D171" s="40"/>
      <c r="E171" s="40"/>
      <c r="F171" s="40"/>
      <c r="G171" s="40"/>
    </row>
    <row r="172" spans="3:7">
      <c r="C172" s="40"/>
      <c r="D172" s="40"/>
      <c r="E172" s="40"/>
      <c r="F172" s="40"/>
      <c r="G172" s="40"/>
    </row>
    <row r="178" spans="3:7">
      <c r="C178" s="40"/>
      <c r="D178" s="40"/>
      <c r="E178" s="40"/>
      <c r="F178" s="40"/>
      <c r="G178" s="40"/>
    </row>
    <row r="182" spans="3:7">
      <c r="C182" s="40"/>
      <c r="D182" s="40"/>
      <c r="E182" s="40"/>
      <c r="F182" s="40"/>
      <c r="G182" s="40"/>
    </row>
    <row r="184" spans="3:7">
      <c r="C184" s="40"/>
      <c r="D184" s="40"/>
      <c r="E184" s="40"/>
      <c r="F184" s="40"/>
      <c r="G184" s="40"/>
    </row>
  </sheetData>
  <phoneticPr fontId="1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показники</vt:lpstr>
      <vt:lpstr>квартири, площі</vt:lpstr>
      <vt:lpstr>норми</vt:lpstr>
      <vt:lpstr>сводка</vt:lpstr>
    </vt:vector>
  </TitlesOfParts>
  <Company>HP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BuYn</cp:lastModifiedBy>
  <cp:lastPrinted>2021-12-08T15:48:30Z</cp:lastPrinted>
  <dcterms:created xsi:type="dcterms:W3CDTF">2021-11-08T10:51:14Z</dcterms:created>
  <dcterms:modified xsi:type="dcterms:W3CDTF">2022-10-04T18:48:26Z</dcterms:modified>
</cp:coreProperties>
</file>